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2"/>
  </bookViews>
  <sheets>
    <sheet name="прил.4-2012" sheetId="1" r:id="rId1"/>
    <sheet name="прил.5 - 2013-2014" sheetId="2" r:id="rId2"/>
    <sheet name="прил.6-2012" sheetId="3" r:id="rId3"/>
    <sheet name="прил.7- 2013-2014" sheetId="4" r:id="rId4"/>
  </sheets>
  <definedNames>
    <definedName name="_xlnm._FilterDatabase" localSheetId="2" hidden="1">'прил.6-2012'!$A$9:$H$440</definedName>
    <definedName name="_xlnm._FilterDatabase" localSheetId="3" hidden="1">'прил.7- 2013-2014'!$A$9:$K$422</definedName>
    <definedName name="_xlnm.Print_Titles" localSheetId="2">'прил.6-2012'!$9:$9</definedName>
  </definedNames>
  <calcPr fullCalcOnLoad="1"/>
</workbook>
</file>

<file path=xl/sharedStrings.xml><?xml version="1.0" encoding="utf-8"?>
<sst xmlns="http://schemas.openxmlformats.org/spreadsheetml/2006/main" count="1876" uniqueCount="445">
  <si>
    <t>код</t>
  </si>
  <si>
    <t>Наименование</t>
  </si>
  <si>
    <t>2012 год</t>
  </si>
  <si>
    <t>2013 год</t>
  </si>
  <si>
    <t>На реализацию вопросов местного значения</t>
  </si>
  <si>
    <t>На осуществление государственных полномочий</t>
  </si>
  <si>
    <t xml:space="preserve">Всего </t>
  </si>
  <si>
    <t>A</t>
  </si>
  <si>
    <t>B</t>
  </si>
  <si>
    <t>0100</t>
  </si>
  <si>
    <t>Общегосударственные вопросы</t>
  </si>
  <si>
    <t>0102</t>
  </si>
  <si>
    <t xml:space="preserve">Функционирование высшего должностного  лица субъекта РФ и  муниципального образования </t>
  </si>
  <si>
    <t>0103</t>
  </si>
  <si>
    <t>Функционирование  законодательных (представительных) органов государственной власти  и представительных  органов муниципальных образований</t>
  </si>
  <si>
    <t>0104</t>
  </si>
  <si>
    <t>Функционирование Правительства РФ, высших  исполнительных органов государственной 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</si>
  <si>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</si>
  <si>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</si>
  <si>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</si>
  <si>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</si>
  <si>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</si>
  <si>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</si>
  <si>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</si>
  <si>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</si>
  <si>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</si>
  <si>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</si>
  <si>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</si>
  <si>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</si>
  <si>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</si>
  <si>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</si>
  <si>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</si>
  <si>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</si>
  <si>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</si>
  <si>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</si>
  <si>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</si>
  <si>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</si>
  <si>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</si>
  <si>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</si>
  <si>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</si>
  <si>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</si>
  <si>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</si>
  <si>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</si>
  <si>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</si>
  <si>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</si>
  <si>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</si>
  <si>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</si>
  <si>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</si>
  <si>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</si>
  <si>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</si>
  <si>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Прикладные научные исследования в области жилищно- 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</si>
  <si>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</si>
  <si>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</si>
  <si>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</si>
  <si>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</si>
  <si>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</si>
  <si>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</si>
  <si>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</si>
  <si>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</si>
  <si>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</si>
  <si>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</si>
  <si>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</si>
  <si>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</si>
  <si>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</si>
  <si>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</si>
  <si>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</si>
  <si>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</si>
  <si>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</si>
  <si>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</si>
  <si>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</si>
  <si>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</si>
  <si>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</si>
  <si>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</si>
  <si>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</si>
  <si>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</si>
  <si>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</si>
  <si>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</si>
  <si>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</si>
  <si>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</si>
  <si>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</si>
  <si>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</si>
  <si>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</si>
  <si>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</si>
  <si>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 внутреннего государственного  и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</si>
  <si>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</si>
  <si>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</si>
  <si>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</si>
  <si>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и муниципальных образований</t>
  </si>
  <si>
    <t>ИТОГО РАСХОДОВ</t>
  </si>
  <si>
    <t>ВСЕГО РАСХОДОВ</t>
  </si>
  <si>
    <t xml:space="preserve">Глава </t>
  </si>
  <si>
    <t>И.И. Голядкина</t>
  </si>
  <si>
    <t>Обслуживание внутреннего государственного  и муниципального долга</t>
  </si>
  <si>
    <t>Распорядитель  средств</t>
  </si>
  <si>
    <t>Функциональная  классификация</t>
  </si>
  <si>
    <t>Целевая  статья</t>
  </si>
  <si>
    <t>Вид  расходов</t>
  </si>
  <si>
    <t>C</t>
  </si>
  <si>
    <t>D</t>
  </si>
  <si>
    <t>E</t>
  </si>
  <si>
    <t>Обеспечение деятельности подведомственных учреждений</t>
  </si>
  <si>
    <t>5200000</t>
  </si>
  <si>
    <t>Целевые программы муниципальных образований</t>
  </si>
  <si>
    <t>7950000</t>
  </si>
  <si>
    <t>МЦП "Молодежь на 2010-2012гг"</t>
  </si>
  <si>
    <t>7950100</t>
  </si>
  <si>
    <t>Отдел  культуры, туризма и молодежной  политики администрации Первомайского муниципального района</t>
  </si>
  <si>
    <t>7951500</t>
  </si>
  <si>
    <t xml:space="preserve">Учреждения по внешкольной работе </t>
  </si>
  <si>
    <t>Организационно-воспитательная работа с молодежью</t>
  </si>
  <si>
    <t>4310000</t>
  </si>
  <si>
    <t>Проведение мероприятий для детей и молодежи в части реализации ведомственной целевой программы «Патриотическое воспитание молодежи Ярославской области»</t>
  </si>
  <si>
    <t>4310102</t>
  </si>
  <si>
    <t xml:space="preserve">Культура </t>
  </si>
  <si>
    <t>Учреждения  культуры и мероприятия в сфере культуры и кинематографии</t>
  </si>
  <si>
    <t>Музеи и постоянные выставки</t>
  </si>
  <si>
    <t xml:space="preserve">Библиотеки </t>
  </si>
  <si>
    <t>Комплектование книжных фондов библиотек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</si>
  <si>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</si>
  <si>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</si>
  <si>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</si>
  <si>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</si>
  <si>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</si>
  <si>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</si>
  <si>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7950300</t>
  </si>
  <si>
    <t>Охрана семьи и детства</t>
  </si>
  <si>
    <t>7950400</t>
  </si>
  <si>
    <t>Мероприятия в области социальной политики</t>
  </si>
  <si>
    <t>7950800</t>
  </si>
  <si>
    <t>Отдел  образования  Администрации Первомайского муниципального района</t>
  </si>
  <si>
    <t>803</t>
  </si>
  <si>
    <t>Детские дошкольные учреждения</t>
  </si>
  <si>
    <t>Школы начальные, неполные средние и средние, школы- детские сады</t>
  </si>
  <si>
    <t>Детские дома</t>
  </si>
  <si>
    <t>Иные   безвозмездные   и   безвозвратные   перечисления</t>
  </si>
  <si>
    <t>Ежемесячное денежное вознаграждение за классное руководство</t>
  </si>
  <si>
    <t>5220000</t>
  </si>
  <si>
    <t>5221300</t>
  </si>
  <si>
    <t>5221308</t>
  </si>
  <si>
    <t>МЦП "Молодежь на 2010-2012 гг"</t>
  </si>
  <si>
    <t>Руководство и управление в сфере установленных функций органов государственной субъектов  РФ и органов местного самоуправления</t>
  </si>
  <si>
    <t>Учебно-методические кабинеты, ЦБ, группы хозяйственного обслуживания, учебные фильмотеки, межшкольные учебно-производственные комбинаты, логопедические пункты</t>
  </si>
  <si>
    <t>1004</t>
  </si>
  <si>
    <t>Социальная помощь</t>
  </si>
  <si>
    <t>Выплата единовременного пособия при всех формах устройства детей, лишенных родительского попечения в семью</t>
  </si>
  <si>
    <t>5140000</t>
  </si>
  <si>
    <t>5140100</t>
  </si>
  <si>
    <t>Иные   безвозмездные  и  безвозвратные   перечисления</t>
  </si>
  <si>
    <t>МЦП "Семья и дети  на 2011-2013 гг"</t>
  </si>
  <si>
    <t>7951000</t>
  </si>
  <si>
    <t>МЦП "Семья и дети на 2011-2013гг", п/п "Семья"</t>
  </si>
  <si>
    <t>7951001</t>
  </si>
  <si>
    <t>МЦП "Семья и дети на 2011-2013гг", п/п "Дети-сироты"</t>
  </si>
  <si>
    <t>7951003</t>
  </si>
  <si>
    <t>Учреждения социального обслуживания</t>
  </si>
  <si>
    <t>Отдел финансов Администрации Первомайского муниципального района</t>
  </si>
  <si>
    <t>Руководство и управление в сфере установленных функций  органов государственной власти субъектов РФ и органов местного самоуправления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</si>
  <si>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</si>
  <si>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</si>
  <si>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</si>
  <si>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</si>
  <si>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Субвенция на осуществление первичного воинского учета на территориях, где отсутствуют военные комиссариаты</t>
  </si>
  <si>
    <t>0013600</t>
  </si>
  <si>
    <t>Межбюджетные трансферты</t>
  </si>
  <si>
    <t>5210000</t>
  </si>
  <si>
    <t xml:space="preserve">Субсидия на реализацию областной целевой программы "Чистая вода Ярославской области" </t>
  </si>
  <si>
    <t>Мероприятия по проведению оздоровительной кампании детей</t>
  </si>
  <si>
    <t>4320000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</si>
  <si>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</si>
  <si>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</si>
  <si>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</si>
  <si>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</si>
  <si>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Выравнивание бюджетной обеспеченности</t>
  </si>
  <si>
    <t>5160100</t>
  </si>
  <si>
    <t>Выравнивание бюджетной обеспеченности поселений</t>
  </si>
  <si>
    <t>5160110</t>
  </si>
  <si>
    <t>Выравнивании бюджетной обеспеченности поселений из районного фонда финансовой поддержки</t>
  </si>
  <si>
    <t>Отдел труда и социальной поддержки населения Администрации Первомайского муниципального района</t>
  </si>
  <si>
    <t>Доплаты к пенсиям, дополнительное пенсионное обеспечение</t>
  </si>
  <si>
    <t>Доплата к пенсиям государственных служащих субъектов РФ и муниципальных служащих</t>
  </si>
  <si>
    <t>Ежемесячные денежные выплаты женам, срок беременности которых на момент призыва мужа на военную службу составлял не менее 26 недель, в период до родов и 10 недель после родов, а также имеющим детей в возрасте до 3 лет</t>
  </si>
  <si>
    <t>5051900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</si>
  <si>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</si>
  <si>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5052205</t>
  </si>
  <si>
    <t>Обеспечение мер социальной поддержки для лиц, награжденных знаком «Почетный донор СССР,»Почетный донор России»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</si>
  <si>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</si>
  <si>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</si>
  <si>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Реализация мер соц.поддержки отдельных категорий градан</t>
  </si>
  <si>
    <t>5055500</t>
  </si>
  <si>
    <t>Ежемесячное пособие на ребенка</t>
  </si>
  <si>
    <t>5055510</t>
  </si>
  <si>
    <t xml:space="preserve">Обеспечение мер социальной поддержки </t>
  </si>
  <si>
    <t>5055520</t>
  </si>
  <si>
    <t>Обеспечение мер социальной поддержки ветеранов труда</t>
  </si>
  <si>
    <t>5055521</t>
  </si>
  <si>
    <t>Обеспечение мер социальной поддержки тружеников тыла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</si>
  <si>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</si>
  <si>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</si>
  <si>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Оказание других видов социальной помощи</t>
  </si>
  <si>
    <t>5058600</t>
  </si>
  <si>
    <t xml:space="preserve">Мероприятия в области социальной политики </t>
  </si>
  <si>
    <t>5140101</t>
  </si>
  <si>
    <t>Областная  целевая программа «Семья и дети Ярославии»</t>
  </si>
  <si>
    <t>МЦП "Семья и дети на 2011-2013гг", п/п "Дети-инвалиды"</t>
  </si>
  <si>
    <t>7951002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</si>
  <si>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</si>
  <si>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 Первомайского  муниципального района   Ярославской  области</t>
  </si>
  <si>
    <t>Глава муниципального образования</t>
  </si>
  <si>
    <t>0020300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</si>
  <si>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</si>
  <si>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Руководство и управление в сфере установленных   функций  органов государственной субъектов РФ и органов местного самоуправления</t>
  </si>
  <si>
    <t xml:space="preserve">Резервные фонды </t>
  </si>
  <si>
    <t>0700000</t>
  </si>
  <si>
    <t>Резервные фонды местных администраций</t>
  </si>
  <si>
    <t>0700500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</si>
  <si>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</si>
  <si>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</si>
  <si>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</si>
  <si>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</si>
  <si>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</si>
  <si>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 , признание прав и регулирование отношений по гос. и муниципальной собственности</t>
  </si>
  <si>
    <t>0900200</t>
  </si>
  <si>
    <t>МЦП "Развитие муниципальной службы в Первомайском МР на 2010-2011 гг"</t>
  </si>
  <si>
    <t>7951300</t>
  </si>
  <si>
    <t>Мероприятия по предупреждению и ликвидации последствий чрезвычайных ситуаций и стихийных действий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</si>
  <si>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</si>
  <si>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</si>
  <si>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</si>
  <si>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МЦП "Энергосбережение на территории Первомайского МР на 2011-2013 гг"</t>
  </si>
  <si>
    <t>7951600</t>
  </si>
  <si>
    <t>7951200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</si>
  <si>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</si>
  <si>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</si>
  <si>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</t>
  </si>
  <si>
    <t>3150000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</si>
  <si>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</si>
  <si>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</si>
  <si>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Реализация государственных функций в области национальной экономики</t>
  </si>
  <si>
    <t>3400000</t>
  </si>
  <si>
    <t>Субсидия хозяйствующим субъектам, обслуживающим столовые общеобразовательных учреждений</t>
  </si>
  <si>
    <t>3409000</t>
  </si>
  <si>
    <t>5225600</t>
  </si>
  <si>
    <t>7950700</t>
  </si>
  <si>
    <t>МЦП "Развитие субъектов малого и среднего предпринимательства  Первомайского МР на 2011-2012гг"</t>
  </si>
  <si>
    <t>7951400</t>
  </si>
  <si>
    <t>Поддержка коммунального хозяйства</t>
  </si>
  <si>
    <t>Мероприятия в области коммунального хозяйства</t>
  </si>
  <si>
    <t>5225803</t>
  </si>
  <si>
    <t>МЦП "Чистая вода на территории Первомайского МР на 2010-2014 гг"</t>
  </si>
  <si>
    <t>7950200</t>
  </si>
  <si>
    <t>МЦП "Обращение с твердыми бытовыми отходами на территории Первомайского МР на 2011-2014гг"</t>
  </si>
  <si>
    <t>7950500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</si>
  <si>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</si>
  <si>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1001100</t>
  </si>
  <si>
    <t>1001122</t>
  </si>
  <si>
    <t>5053300</t>
  </si>
  <si>
    <t>Реализация государственных функций в области социальной политики</t>
  </si>
  <si>
    <t>5225900</t>
  </si>
  <si>
    <t>7950600</t>
  </si>
  <si>
    <t>МЦП "О мерах поддержки общественных организаций ветеранов и инвалидов Первомайского муниципального района на 2010-2013 г.г.""</t>
  </si>
  <si>
    <t>МЦП "Развитие физической культуры и спорта в Первомайском МР на 2011-2013гг"</t>
  </si>
  <si>
    <t>7950900</t>
  </si>
  <si>
    <t>МЦП "Предупреждение преступности и профилактика правонарушений на территории Первомайского МР" на 2010-2012 гг.</t>
  </si>
  <si>
    <t>7951100</t>
  </si>
  <si>
    <t>4319900</t>
  </si>
  <si>
    <t>Собрание представителей Первомайского муниципального района</t>
  </si>
  <si>
    <t xml:space="preserve">Руководство и управление в сфере установленных функций органов государственной власти субъектов и органов местного самоуправления 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</si>
  <si>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</si>
  <si>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</si>
  <si>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</si>
  <si>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</si>
  <si>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Контрольно-счетная палата Первомайского муниципального района</t>
  </si>
  <si>
    <t>Руководитель контрольно-счетной  палаты муниципального образования и его заместители</t>
  </si>
  <si>
    <t>0022500</t>
  </si>
  <si>
    <t>Итого  расходов</t>
  </si>
  <si>
    <t>Всего расходов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</si>
  <si>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</si>
  <si>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4320201</t>
  </si>
  <si>
    <t>5221309</t>
  </si>
  <si>
    <t>4400201</t>
  </si>
  <si>
    <t>5080000</t>
  </si>
  <si>
    <t>5089900</t>
  </si>
  <si>
    <t>ОЦП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</si>
  <si>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МЦП «О бюджетной поддержке отдельных категорий граждан, проживающих в Первомайском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 на 2010-2013 годы»</t>
  </si>
  <si>
    <t>5221306</t>
  </si>
  <si>
    <t>МЦП "Улучшение условий и охраны труда на 2011-2013 годы по Первомайскому МР"</t>
  </si>
  <si>
    <t>5200901</t>
  </si>
  <si>
    <t>Компенсация расходов на содержание ребенка в дошкольной образовательной организации</t>
  </si>
  <si>
    <t>5201001</t>
  </si>
  <si>
    <t>5055531</t>
  </si>
  <si>
    <t>5140102</t>
  </si>
  <si>
    <t>Реализация ведомственной целевой программы "Развитие системы мер социальной поддержки населения Ярославской области"</t>
  </si>
  <si>
    <t>0013801</t>
  </si>
  <si>
    <t>МЦП "Развитие информатизации Первомайского МР на 2011-2013 гг."</t>
  </si>
  <si>
    <t>МЦП "Развитин агропромышленного комплекса и сельских территорий Первомайского МР на 2010-2014гг."</t>
  </si>
  <si>
    <t>5222902</t>
  </si>
  <si>
    <t>5226900</t>
  </si>
  <si>
    <t>5226902</t>
  </si>
  <si>
    <t>Региональная программа "Социальная поддержка пожилых граждан в Ярославской области"</t>
  </si>
  <si>
    <t>Региональная программа "Социальная поддержка пожилых граждан в Ярославской области" в сфере социальной политики</t>
  </si>
  <si>
    <t>5226905</t>
  </si>
  <si>
    <t>Условно-утвержденные расходы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</si>
  <si>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</si>
  <si>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0014000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</si>
  <si>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</si>
  <si>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Ведомственная   структура   расходов   бюджета   муниципального   района   на   2012 год </t>
  </si>
  <si>
    <t>Приложение № ___ к решению Собрания представителей Первомайского муниципального района от ____________ года № ____</t>
  </si>
  <si>
    <t>Расходы бюджета муниципального района  на 2012 год по разделам и подразделам классификации расходов бюджетов Росссийской Федерации</t>
  </si>
  <si>
    <t>1003</t>
  </si>
  <si>
    <t>1008822</t>
  </si>
  <si>
    <t>521</t>
  </si>
  <si>
    <t>1008800</t>
  </si>
  <si>
    <t>Федеральная целевая программа "Жилище"</t>
  </si>
  <si>
    <t>Субсидии, за исключением субсидий на софинансирование объектов капитального строительства муниципальной собственности</t>
  </si>
  <si>
    <t>611</t>
  </si>
  <si>
    <t>244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</si>
  <si>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</si>
  <si>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Прочая закупка товаров, работ и услуг для государственных нужд</t>
  </si>
  <si>
    <t>612</t>
  </si>
  <si>
    <t>Субсидии бюджетным учреждениям на иные цели</t>
  </si>
  <si>
    <t>5210122</t>
  </si>
  <si>
    <t>5210123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</si>
  <si>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</si>
  <si>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</si>
  <si>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Субсидия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</si>
  <si>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</si>
  <si>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</si>
  <si>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 xml:space="preserve"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</si>
  <si>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 xml:space="preserve">Субсидия на реализацию подпрограммы "Семья и дети" областной целевой программы "Семья и дети Ярославии" </t>
  </si>
  <si>
    <t xml:space="preserve">Областная целевая программа "Семья и дети Ярославии" 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</si>
  <si>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</si>
  <si>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</si>
  <si>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5221314</t>
  </si>
  <si>
    <t>Пособия и компенсации гражданам и иные социальные выплаты, кроме публичных нормативных обязательств</t>
  </si>
  <si>
    <t>321</t>
  </si>
  <si>
    <t xml:space="preserve">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</si>
  <si>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5224602</t>
  </si>
  <si>
    <t>523</t>
  </si>
  <si>
    <t>Субсидии на софинансирование объектов капитального строительства муниципальной собственности</t>
  </si>
  <si>
    <t>Субсидия на реализацию областной целевой программы "Развитие материально-технической базы физической культуры и спорта Ярославской области"</t>
  </si>
  <si>
    <t>5225301</t>
  </si>
  <si>
    <t xml:space="preserve"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 </t>
  </si>
  <si>
    <t>5226906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</si>
  <si>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</si>
  <si>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</si>
  <si>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</si>
  <si>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Приобретение товаров, работ, услуг в пользу граждан</t>
  </si>
  <si>
    <t>323</t>
  </si>
  <si>
    <t>530</t>
  </si>
  <si>
    <t>Субвенции</t>
  </si>
  <si>
    <t>0304</t>
  </si>
  <si>
    <t>121</t>
  </si>
  <si>
    <t>122</t>
  </si>
  <si>
    <t>851</t>
  </si>
  <si>
    <t>852</t>
  </si>
  <si>
    <t>Уплата прочих налогов, сборов и иных платежей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</si>
  <si>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</si>
  <si>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</si>
  <si>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</si>
  <si>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Органы юстиции</t>
  </si>
  <si>
    <t>0105</t>
  </si>
  <si>
    <t>Судебная система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</si>
  <si>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</si>
  <si>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314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</si>
  <si>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</si>
  <si>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</si>
  <si>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313</t>
  </si>
  <si>
    <t>5050000</t>
  </si>
  <si>
    <t>5052102</t>
  </si>
  <si>
    <t>322</t>
  </si>
  <si>
    <t>Субсидии гражданам на приобретение жилья</t>
  </si>
  <si>
    <t>5201301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</si>
  <si>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</si>
  <si>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</si>
  <si>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</si>
  <si>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МЦП "Профилактика безнадзорности, правонарушений и защиты прав несовершеннолетних на 2012-2014гг"</t>
  </si>
  <si>
    <t>МЦП "Развитие информатизации Первомайского МР на 2011-2013 г.г."</t>
  </si>
  <si>
    <t>312</t>
  </si>
  <si>
    <t>Пенсии, выплачиваемые организациями сектора государственного управления</t>
  </si>
  <si>
    <t>730</t>
  </si>
  <si>
    <t>Обслуживание муниципального долга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</si>
  <si>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</si>
  <si>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</si>
  <si>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</si>
  <si>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413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</si>
  <si>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</si>
  <si>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411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</si>
  <si>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</si>
  <si>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МЦП "Поддержка потребительского рынка на селе" на 2012-2014гг.</t>
  </si>
  <si>
    <t>МЦП "Повышение эффективности бюджетных расходов Первомайского МР на 2011-2013 гг"</t>
  </si>
  <si>
    <t>870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</si>
  <si>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</si>
  <si>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</si>
  <si>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</si>
  <si>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Другие вопросы в области физической культуры и спорта</t>
  </si>
  <si>
    <t>1105</t>
  </si>
  <si>
    <t>1020000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</si>
  <si>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</si>
  <si>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</si>
  <si>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</si>
  <si>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2014 год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</si>
  <si>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</si>
  <si>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 xml:space="preserve">Субсидии гражданам на приобретение жилья </t>
  </si>
  <si>
    <t>7951700</t>
  </si>
  <si>
    <t>441</t>
  </si>
  <si>
    <t>Бюджетные инвестиции на приобретение объектов недвижимого имущества казенным учреждениям</t>
  </si>
  <si>
    <t>МЦП "Развитие агропромышленного комплекса и сельских территорий Первомайского района на 2010-2014 г.г."</t>
  </si>
  <si>
    <t>муниципального района       _________________</t>
  </si>
  <si>
    <t>муниципального района       ___________________</t>
  </si>
  <si>
    <t>муниципального района       __________________</t>
  </si>
  <si>
    <t>Расходы бюджета муниципального района  на 2013-2014 годы по разделам и подразделам классификации расходов бюджетов Росссийской Федерации</t>
  </si>
  <si>
    <t xml:space="preserve">Ведомственная   структура   расходов   бюджета   муниципального   района   на   2013-2014 годы </t>
  </si>
  <si>
    <t>111</t>
  </si>
  <si>
    <t>112</t>
  </si>
  <si>
    <t>4440000</t>
  </si>
  <si>
    <t>4440100</t>
  </si>
  <si>
    <t>Мероприятия в сфере средств массовой информации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</si>
  <si>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</si>
  <si>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</si>
  <si>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</t>
  </si>
  <si>
    <t>Приложение №   4     к решению Собрания представителей Первомайского муниципального района от  22.12.2011 года № 200</t>
  </si>
  <si>
    <t>Приложение №  5  к решению Собрания представителей Первомайского муниципального района от 22.12.2011 года № 200</t>
  </si>
  <si>
    <t>Приложение № 6  к решению Собрания представителей Первомайского муниципального района от 22.12.2011 года № 200</t>
  </si>
  <si>
    <t>Приложение №  7 к решению Собрания представителей Первомайского муниципального района от 22.12.2011 года № 200</t>
  </si>
  <si>
    <t xml:space="preserve"> Региональная программа "Социальная поддержка пожилых граждан в Ярославской области" в сфере молодежной политики  </t>
  </si>
  <si>
    <t xml:space="preserve"> Региональная программа "Социальная поддержка пожилых граждан в Ярославской области" в сфере культуры  </t>
  </si>
  <si>
    <t xml:space="preserve"> Областная целевая программа "Комплексные меры противодействия злоупотреблению наркотиками и их незаконному обороту" </t>
  </si>
  <si>
    <t xml:space="preserve"> Подпрограмма "Семья и дети" областной целевой программы "Семья и дети Ярославии" </t>
  </si>
  <si>
    <t xml:space="preserve"> Подпрограмма "Ярославские каникулы" областной целевой программы "Семья и дети Ярославии" в части оздоровления и отдыха детей</t>
  </si>
  <si>
    <t xml:space="preserve"> Областная целевая программа "Обеспечение муниципальных районов Ярославской области документами территориального планирования" </t>
  </si>
  <si>
    <t xml:space="preserve"> Подпрограмма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</si>
  <si>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 xml:space="preserve"> Подпрограмма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</si>
  <si>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 xml:space="preserve"> </t>
  </si>
  <si>
    <t>МЦП "Развитие муниципальной службы в Первомайском МР на 2011-2012 гг"</t>
  </si>
  <si>
    <t>3400900</t>
  </si>
  <si>
    <t>Субсидия на реализацию областной  целевой программы "Комплексная программа модернизации  и реформирования жилищно-коммунального хозяйства Ярославской области"  в части мероприятий по строительству и реконструкции систем и объектов теплоснабжения и газификации</t>
  </si>
  <si>
    <t>Подпрограмма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</si>
  <si>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5201311</t>
  </si>
  <si>
    <t>5201320</t>
  </si>
  <si>
    <t>5203012</t>
  </si>
  <si>
    <t>5201312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</si>
  <si>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</si>
  <si>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</si>
  <si>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</si>
  <si>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Оплата труда патронатного родителя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</si>
</sst>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000000"/>
    <numFmt numFmtId="167" formatCode="_-* #,##0.0_р_._-;\-* #,##0.0_р_._-;_-* &quot;-&quot;??_р_._-;_-@_-"/>
    <numFmt numFmtId="168" formatCode="_-* #,##0_р_._-;\-* #,##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sz val="15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9"/>
      <name val="Arial Narrow"/>
      <family val="2"/>
    </font>
    <font>
      <sz val="11"/>
      <name val="Arial Narrow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4"/>
      <color indexed="9"/>
      <name val="Times New Roman"/>
      <family val="1"/>
    </font>
    <font>
      <sz val="9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10" xfId="0" applyFont="1" applyBorder="1" applyAlignment="1">
      <alignment horizontal="left" vertical="center" textRotation="90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left" vertical="top" wrapText="1"/>
    </xf>
    <xf numFmtId="164" fontId="15" fillId="0" borderId="10" xfId="0" applyNumberFormat="1" applyFont="1" applyFill="1" applyBorder="1" applyAlignment="1">
      <alignment horizontal="right" vertical="top"/>
    </xf>
    <xf numFmtId="164" fontId="16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21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1" fillId="0" borderId="10" xfId="0" applyNumberFormat="1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justify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/>
    </xf>
    <xf numFmtId="49" fontId="14" fillId="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3" fontId="1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21" fillId="0" borderId="13" xfId="0" applyNumberFormat="1" applyFont="1" applyFill="1" applyBorder="1" applyAlignment="1">
      <alignment vertical="top" wrapText="1"/>
    </xf>
    <xf numFmtId="0" fontId="28" fillId="0" borderId="0" xfId="0" applyFont="1" applyAlignment="1" applyProtection="1">
      <alignment horizontal="left"/>
      <protection locked="0"/>
    </xf>
    <xf numFmtId="1" fontId="27" fillId="0" borderId="0" xfId="0" applyNumberFormat="1" applyFont="1" applyFill="1" applyAlignment="1">
      <alignment/>
    </xf>
    <xf numFmtId="49" fontId="21" fillId="0" borderId="13" xfId="0" applyNumberFormat="1" applyFont="1" applyFill="1" applyBorder="1" applyAlignment="1">
      <alignment horizontal="center" vertical="top" wrapText="1"/>
    </xf>
    <xf numFmtId="3" fontId="14" fillId="0" borderId="12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14" fillId="0" borderId="14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left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horizontal="left" vertical="top" wrapText="1"/>
    </xf>
    <xf numFmtId="3" fontId="1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26" fillId="0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 applyProtection="1">
      <alignment horizontal="right" vertical="top" wrapText="1"/>
      <protection locked="0"/>
    </xf>
    <xf numFmtId="0" fontId="14" fillId="0" borderId="11" xfId="0" applyFont="1" applyFill="1" applyBorder="1" applyAlignment="1">
      <alignment horizontal="left" vertical="top" wrapText="1"/>
    </xf>
    <xf numFmtId="3" fontId="14" fillId="0" borderId="11" xfId="0" applyNumberFormat="1" applyFont="1" applyFill="1" applyBorder="1" applyAlignment="1" applyProtection="1">
      <alignment horizontal="right" vertical="top" wrapText="1"/>
      <protection locked="0"/>
    </xf>
    <xf numFmtId="0" fontId="24" fillId="0" borderId="13" xfId="0" applyFont="1" applyFill="1" applyBorder="1" applyAlignment="1">
      <alignment horizontal="lef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168" fontId="1" fillId="20" borderId="0" xfId="58" applyNumberFormat="1" applyFont="1" applyFill="1" applyBorder="1" applyAlignment="1">
      <alignment horizontal="right" vertical="center" wrapText="1"/>
    </xf>
    <xf numFmtId="3" fontId="24" fillId="20" borderId="13" xfId="0" applyNumberFormat="1" applyFont="1" applyFill="1" applyBorder="1" applyAlignment="1" applyProtection="1">
      <alignment horizontal="right" vertical="top" wrapText="1"/>
      <protection locked="0"/>
    </xf>
    <xf numFmtId="3" fontId="14" fillId="20" borderId="11" xfId="0" applyNumberFormat="1" applyFont="1" applyFill="1" applyBorder="1" applyAlignment="1">
      <alignment horizontal="right" vertical="top" wrapText="1"/>
    </xf>
    <xf numFmtId="3" fontId="14" fillId="20" borderId="11" xfId="0" applyNumberFormat="1" applyFont="1" applyFill="1" applyBorder="1" applyAlignment="1" applyProtection="1">
      <alignment horizontal="right" vertical="top" wrapText="1"/>
      <protection locked="0"/>
    </xf>
    <xf numFmtId="3" fontId="14" fillId="22" borderId="10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5" xfId="0" applyNumberFormat="1" applyFont="1" applyFill="1" applyBorder="1" applyAlignment="1">
      <alignment horizontal="left" vertical="top" wrapText="1"/>
    </xf>
    <xf numFmtId="168" fontId="16" fillId="0" borderId="10" xfId="58" applyNumberFormat="1" applyFont="1" applyFill="1" applyBorder="1" applyAlignment="1">
      <alignment horizontal="right" vertical="top" wrapText="1"/>
    </xf>
    <xf numFmtId="0" fontId="14" fillId="24" borderId="13" xfId="0" applyFont="1" applyFill="1" applyBorder="1" applyAlignment="1">
      <alignment horizontal="left" vertical="top" wrapText="1"/>
    </xf>
    <xf numFmtId="49" fontId="21" fillId="4" borderId="13" xfId="0" applyNumberFormat="1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left" vertical="top" wrapText="1"/>
    </xf>
    <xf numFmtId="168" fontId="29" fillId="0" borderId="10" xfId="58" applyNumberFormat="1" applyFont="1" applyFill="1" applyBorder="1" applyAlignment="1">
      <alignment horizontal="right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49" fontId="21" fillId="0" borderId="24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49" fontId="25" fillId="0" borderId="19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1" fillId="0" borderId="25" xfId="0" applyNumberFormat="1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center" vertical="top" wrapText="1"/>
    </xf>
    <xf numFmtId="49" fontId="21" fillId="0" borderId="29" xfId="0" applyNumberFormat="1" applyFont="1" applyFill="1" applyBorder="1" applyAlignment="1">
      <alignment horizontal="center" vertical="top" wrapText="1"/>
    </xf>
    <xf numFmtId="49" fontId="26" fillId="0" borderId="19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textRotation="90" wrapText="1"/>
    </xf>
    <xf numFmtId="49" fontId="21" fillId="0" borderId="3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5" fillId="0" borderId="31" xfId="0" applyNumberFormat="1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9" fontId="23" fillId="0" borderId="30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zoomScalePageLayoutView="0" workbookViewId="0" topLeftCell="A34">
      <selection activeCell="C1" sqref="C1:E3"/>
    </sheetView>
  </sheetViews>
  <sheetFormatPr defaultColWidth="0.37109375" defaultRowHeight="12.75"/>
  <cols>
    <col min="1" max="1" width="6.25390625" style="1" customWidth="1"/>
    <col min="2" max="2" width="37.375" style="2" customWidth="1"/>
    <col min="3" max="5" width="14.25390625" style="2" customWidth="1"/>
    <col min="6" max="11" width="14.25390625" style="2" hidden="1" customWidth="1"/>
    <col min="12" max="12" width="1.00390625" style="2" customWidth="1"/>
    <col min="13" max="255" width="9.125" style="2" hidden="1" customWidth="1"/>
    <col min="256" max="16384" width="0.37109375" style="2" customWidth="1"/>
  </cols>
  <sheetData>
    <row r="1" spans="1:11" s="7" customFormat="1" ht="37.5" customHeight="1">
      <c r="A1" s="3"/>
      <c r="B1" s="4"/>
      <c r="C1" s="103" t="s">
        <v>420</v>
      </c>
      <c r="D1" s="103"/>
      <c r="E1" s="103"/>
      <c r="F1" s="5"/>
      <c r="G1" s="6"/>
      <c r="I1" s="8"/>
      <c r="J1" s="8"/>
      <c r="K1" s="8"/>
    </row>
    <row r="2" spans="1:11" s="7" customFormat="1" ht="37.5" customHeight="1">
      <c r="A2" s="3"/>
      <c r="B2" s="4"/>
      <c r="C2" s="103"/>
      <c r="D2" s="103"/>
      <c r="E2" s="103"/>
      <c r="F2" s="4"/>
      <c r="G2" s="4"/>
      <c r="H2" s="9"/>
      <c r="I2" s="8"/>
      <c r="J2" s="8"/>
      <c r="K2" s="8"/>
    </row>
    <row r="3" spans="1:11" s="7" customFormat="1" ht="37.5" customHeight="1">
      <c r="A3" s="10"/>
      <c r="B3" s="4"/>
      <c r="C3" s="103"/>
      <c r="D3" s="103"/>
      <c r="E3" s="103"/>
      <c r="F3" s="11"/>
      <c r="G3" s="11"/>
      <c r="H3" s="12"/>
      <c r="I3" s="8"/>
      <c r="J3" s="8"/>
      <c r="K3" s="8"/>
    </row>
    <row r="4" spans="1:11" s="7" customFormat="1" ht="10.5" customHeight="1">
      <c r="A4" s="10"/>
      <c r="B4" s="4"/>
      <c r="C4" s="8"/>
      <c r="D4" s="8"/>
      <c r="E4" s="8"/>
      <c r="F4" s="11"/>
      <c r="G4" s="11"/>
      <c r="H4" s="12"/>
      <c r="I4" s="8"/>
      <c r="J4" s="8"/>
      <c r="K4" s="8"/>
    </row>
    <row r="5" spans="1:11" s="7" customFormat="1" ht="61.5" customHeight="1">
      <c r="A5" s="104" t="s">
        <v>307</v>
      </c>
      <c r="B5" s="104"/>
      <c r="C5" s="104"/>
      <c r="D5" s="104"/>
      <c r="E5" s="104"/>
      <c r="F5" s="11"/>
      <c r="G5" s="11"/>
      <c r="H5" s="12"/>
      <c r="I5" s="8"/>
      <c r="J5" s="8"/>
      <c r="K5" s="8"/>
    </row>
    <row r="6" s="14" customFormat="1" ht="12.75" customHeight="1">
      <c r="A6" s="13"/>
    </row>
    <row r="7" spans="1:11" ht="15.75">
      <c r="A7" s="105" t="s">
        <v>0</v>
      </c>
      <c r="B7" s="105" t="s">
        <v>1</v>
      </c>
      <c r="C7" s="100" t="s">
        <v>2</v>
      </c>
      <c r="D7" s="100"/>
      <c r="E7" s="100"/>
      <c r="F7" s="100" t="s">
        <v>3</v>
      </c>
      <c r="G7" s="100"/>
      <c r="H7" s="100"/>
      <c r="I7" s="100" t="s">
        <v>400</v>
      </c>
      <c r="J7" s="100"/>
      <c r="K7" s="100"/>
    </row>
    <row r="8" spans="1:11" ht="72">
      <c r="A8" s="105"/>
      <c r="B8" s="105"/>
      <c r="C8" s="15" t="s">
        <v>4</v>
      </c>
      <c r="D8" s="15" t="s">
        <v>5</v>
      </c>
      <c r="E8" s="16" t="s">
        <v>6</v>
      </c>
      <c r="F8" s="15" t="s">
        <v>4</v>
      </c>
      <c r="G8" s="15" t="s">
        <v>5</v>
      </c>
      <c r="H8" s="16" t="s">
        <v>6</v>
      </c>
      <c r="I8" s="15" t="s">
        <v>4</v>
      </c>
      <c r="J8" s="15" t="s">
        <v>5</v>
      </c>
      <c r="K8" s="16" t="s">
        <v>6</v>
      </c>
    </row>
    <row r="9" spans="1:11" s="19" customFormat="1" ht="11.25">
      <c r="A9" s="17" t="s">
        <v>7</v>
      </c>
      <c r="B9" s="17" t="s">
        <v>8</v>
      </c>
      <c r="C9" s="18">
        <v>1</v>
      </c>
      <c r="D9" s="18">
        <v>2</v>
      </c>
      <c r="E9" s="18">
        <v>3</v>
      </c>
      <c r="F9" s="18">
        <v>1</v>
      </c>
      <c r="G9" s="18">
        <v>4</v>
      </c>
      <c r="H9" s="18">
        <v>7</v>
      </c>
      <c r="I9" s="18">
        <v>1</v>
      </c>
      <c r="J9" s="18">
        <v>4</v>
      </c>
      <c r="K9" s="18">
        <v>7</v>
      </c>
    </row>
    <row r="10" spans="1:11" ht="14.25">
      <c r="A10" s="20" t="s">
        <v>9</v>
      </c>
      <c r="B10" s="21" t="s">
        <v>10</v>
      </c>
      <c r="C10" s="22">
        <f>SUM(C11:C17)</f>
        <v>23418266</v>
      </c>
      <c r="D10" s="22">
        <f>SUM(D11:D17)</f>
        <v>317128</v>
      </c>
      <c r="E10" s="22">
        <f>SUM(E11:E17)</f>
        <v>23735394</v>
      </c>
      <c r="F10" s="22">
        <f aca="true" t="shared" si="0" ref="F10:K10">SUM(F11:F17)</f>
        <v>18770200</v>
      </c>
      <c r="G10" s="22">
        <f t="shared" si="0"/>
        <v>311300</v>
      </c>
      <c r="H10" s="22">
        <f t="shared" si="0"/>
        <v>19081500</v>
      </c>
      <c r="I10" s="22">
        <f t="shared" si="0"/>
        <v>15433500</v>
      </c>
      <c r="J10" s="22">
        <f t="shared" si="0"/>
        <v>311300</v>
      </c>
      <c r="K10" s="22">
        <f t="shared" si="0"/>
        <v>15744800</v>
      </c>
    </row>
    <row r="11" spans="1:11" ht="38.25">
      <c r="A11" s="23" t="s">
        <v>11</v>
      </c>
      <c r="B11" s="24" t="s">
        <v>12</v>
      </c>
      <c r="C11" s="25">
        <f>'прил.6-2012'!F270</f>
        <v>1091000</v>
      </c>
      <c r="D11" s="25">
        <f>'прил.6-2012'!G270</f>
        <v>0</v>
      </c>
      <c r="E11" s="25">
        <f>'прил.6-2012'!H270</f>
        <v>1091000</v>
      </c>
      <c r="F11" s="25">
        <f>'прил.6-2012'!I270</f>
        <v>881000</v>
      </c>
      <c r="G11" s="25">
        <f>'прил.6-2012'!J270</f>
        <v>0</v>
      </c>
      <c r="H11" s="25">
        <f>'прил.6-2012'!K270</f>
        <v>881000</v>
      </c>
      <c r="I11" s="25">
        <f>'прил.6-2012'!L270</f>
        <v>743000</v>
      </c>
      <c r="J11" s="25">
        <f>'прил.6-2012'!M270</f>
        <v>0</v>
      </c>
      <c r="K11" s="25">
        <f>'прил.6-2012'!N270</f>
        <v>743000</v>
      </c>
    </row>
    <row r="12" spans="1:11" ht="63.75">
      <c r="A12" s="23" t="s">
        <v>13</v>
      </c>
      <c r="B12" s="24" t="s">
        <v>14</v>
      </c>
      <c r="C12" s="25">
        <f>'прил.6-2012'!F420</f>
        <v>31000</v>
      </c>
      <c r="D12" s="25">
        <f>'прил.6-2012'!G420</f>
        <v>0</v>
      </c>
      <c r="E12" s="25">
        <f>'прил.6-2012'!H420</f>
        <v>31000</v>
      </c>
      <c r="F12" s="25">
        <f>'прил.6-2012'!I420</f>
        <v>26000</v>
      </c>
      <c r="G12" s="25">
        <f>'прил.6-2012'!J420</f>
        <v>0</v>
      </c>
      <c r="H12" s="25">
        <f>'прил.6-2012'!K420</f>
        <v>26000</v>
      </c>
      <c r="I12" s="25">
        <f>'прил.6-2012'!L420</f>
        <v>22000</v>
      </c>
      <c r="J12" s="25">
        <f>'прил.6-2012'!M420</f>
        <v>0</v>
      </c>
      <c r="K12" s="25">
        <f>'прил.6-2012'!N420</f>
        <v>22000</v>
      </c>
    </row>
    <row r="13" spans="1:11" ht="51">
      <c r="A13" s="23" t="s">
        <v>15</v>
      </c>
      <c r="B13" s="24" t="s">
        <v>16</v>
      </c>
      <c r="C13" s="25">
        <f>'прил.6-2012'!F274</f>
        <v>14801266</v>
      </c>
      <c r="D13" s="25">
        <f>'прил.6-2012'!G274</f>
        <v>310000</v>
      </c>
      <c r="E13" s="25">
        <f>'прил.6-2012'!H274</f>
        <v>15111266</v>
      </c>
      <c r="F13" s="25">
        <f>'прил.6-2012'!I274</f>
        <v>10846000</v>
      </c>
      <c r="G13" s="25">
        <f>'прил.6-2012'!J274</f>
        <v>310000</v>
      </c>
      <c r="H13" s="25">
        <f>'прил.6-2012'!K274</f>
        <v>11156000</v>
      </c>
      <c r="I13" s="25">
        <f>'прил.6-2012'!L274</f>
        <v>10131500</v>
      </c>
      <c r="J13" s="25">
        <f>'прил.6-2012'!M274</f>
        <v>310000</v>
      </c>
      <c r="K13" s="25">
        <f>'прил.6-2012'!N274</f>
        <v>10441500</v>
      </c>
    </row>
    <row r="14" spans="1:11" ht="12.75">
      <c r="A14" s="23" t="s">
        <v>360</v>
      </c>
      <c r="B14" s="24" t="s">
        <v>361</v>
      </c>
      <c r="C14" s="25">
        <f>'прил.6-2012'!F284</f>
        <v>0</v>
      </c>
      <c r="D14" s="25">
        <f>'прил.6-2012'!G284</f>
        <v>5828</v>
      </c>
      <c r="E14" s="25">
        <f>'прил.6-2012'!H284</f>
        <v>5828</v>
      </c>
      <c r="F14" s="25">
        <f>'прил.6-2012'!I284</f>
        <v>0</v>
      </c>
      <c r="G14" s="25">
        <f>'прил.6-2012'!J284</f>
        <v>0</v>
      </c>
      <c r="H14" s="25">
        <f>'прил.6-2012'!K284</f>
        <v>0</v>
      </c>
      <c r="I14" s="25">
        <f>'прил.6-2012'!L284</f>
        <v>0</v>
      </c>
      <c r="J14" s="25">
        <f>'прил.6-2012'!M284</f>
        <v>0</v>
      </c>
      <c r="K14" s="25">
        <f>'прил.6-2012'!N284</f>
        <v>0</v>
      </c>
    </row>
    <row r="15" spans="1:11" ht="51">
      <c r="A15" s="23" t="s">
        <v>17</v>
      </c>
      <c r="B15" s="24" t="s">
        <v>18</v>
      </c>
      <c r="C15" s="25">
        <f>'прил.6-2012'!F427+'прил.6-2012'!F142</f>
        <v>5860000</v>
      </c>
      <c r="D15" s="25">
        <f>'прил.6-2012'!G427+'прил.6-2012'!G142</f>
        <v>0</v>
      </c>
      <c r="E15" s="25">
        <f>'прил.6-2012'!H427+'прил.6-2012'!H142</f>
        <v>5860000</v>
      </c>
      <c r="F15" s="25">
        <f>'прил.6-2012'!I427+'прил.6-2012'!I142</f>
        <v>4727000</v>
      </c>
      <c r="G15" s="25">
        <f>'прил.6-2012'!J427+'прил.6-2012'!J142</f>
        <v>0</v>
      </c>
      <c r="H15" s="25">
        <f>'прил.6-2012'!K427+'прил.6-2012'!K142</f>
        <v>4727000</v>
      </c>
      <c r="I15" s="25">
        <f>'прил.6-2012'!L427+'прил.6-2012'!L142</f>
        <v>3993000</v>
      </c>
      <c r="J15" s="25">
        <f>'прил.6-2012'!M427+'прил.6-2012'!M142</f>
        <v>0</v>
      </c>
      <c r="K15" s="25">
        <f>'прил.6-2012'!N427+'прил.6-2012'!N142</f>
        <v>3993000</v>
      </c>
    </row>
    <row r="16" spans="1:11" ht="12.75">
      <c r="A16" s="23" t="s">
        <v>19</v>
      </c>
      <c r="B16" s="26" t="s">
        <v>20</v>
      </c>
      <c r="C16" s="25">
        <f>'прил.6-2012'!F288</f>
        <v>160000</v>
      </c>
      <c r="D16" s="25">
        <f>'прил.6-2012'!G288</f>
        <v>0</v>
      </c>
      <c r="E16" s="25">
        <f>'прил.6-2012'!H288</f>
        <v>160000</v>
      </c>
      <c r="F16" s="25">
        <f>'прил.6-2012'!I288</f>
        <v>185000</v>
      </c>
      <c r="G16" s="25">
        <f>'прил.6-2012'!J288</f>
        <v>0</v>
      </c>
      <c r="H16" s="25">
        <f>'прил.6-2012'!K288</f>
        <v>185000</v>
      </c>
      <c r="I16" s="25">
        <f>'прил.6-2012'!L288</f>
        <v>227000</v>
      </c>
      <c r="J16" s="25">
        <f>'прил.6-2012'!M288</f>
        <v>0</v>
      </c>
      <c r="K16" s="25">
        <f>'прил.6-2012'!N288</f>
        <v>227000</v>
      </c>
    </row>
    <row r="17" spans="1:11" ht="12.75">
      <c r="A17" s="23" t="s">
        <v>21</v>
      </c>
      <c r="B17" s="26" t="s">
        <v>22</v>
      </c>
      <c r="C17" s="25">
        <f>'прил.6-2012'!F151+'прил.6-2012'!F292</f>
        <v>1475000</v>
      </c>
      <c r="D17" s="25">
        <f>'прил.6-2012'!G151+'прил.6-2012'!G292</f>
        <v>1300</v>
      </c>
      <c r="E17" s="25">
        <f>'прил.6-2012'!H151+'прил.6-2012'!H292</f>
        <v>1476300</v>
      </c>
      <c r="F17" s="25">
        <f>'прил.6-2012'!I151+'прил.6-2012'!I292</f>
        <v>2105200</v>
      </c>
      <c r="G17" s="25">
        <f>'прил.6-2012'!J151+'прил.6-2012'!J292</f>
        <v>1300</v>
      </c>
      <c r="H17" s="25">
        <f>'прил.6-2012'!K151+'прил.6-2012'!K292</f>
        <v>2106500</v>
      </c>
      <c r="I17" s="25">
        <f>'прил.6-2012'!L151+'прил.6-2012'!L292</f>
        <v>317000</v>
      </c>
      <c r="J17" s="25">
        <f>'прил.6-2012'!M151+'прил.6-2012'!M292</f>
        <v>1300</v>
      </c>
      <c r="K17" s="25">
        <f>'прил.6-2012'!N151+'прил.6-2012'!N292</f>
        <v>318300</v>
      </c>
    </row>
    <row r="18" spans="1:11" ht="14.25">
      <c r="A18" s="20" t="s">
        <v>23</v>
      </c>
      <c r="B18" s="21" t="s">
        <v>24</v>
      </c>
      <c r="C18" s="22">
        <f aca="true" t="shared" si="1" ref="C18:K18">C19</f>
        <v>0</v>
      </c>
      <c r="D18" s="22">
        <f t="shared" si="1"/>
        <v>549000</v>
      </c>
      <c r="E18" s="22">
        <f t="shared" si="1"/>
        <v>549000</v>
      </c>
      <c r="F18" s="22">
        <f t="shared" si="1"/>
        <v>0</v>
      </c>
      <c r="G18" s="22">
        <f t="shared" si="1"/>
        <v>570000</v>
      </c>
      <c r="H18" s="22">
        <f t="shared" si="1"/>
        <v>570000</v>
      </c>
      <c r="I18" s="22">
        <f t="shared" si="1"/>
        <v>0</v>
      </c>
      <c r="J18" s="22">
        <f t="shared" si="1"/>
        <v>585300</v>
      </c>
      <c r="K18" s="22">
        <f t="shared" si="1"/>
        <v>585300</v>
      </c>
    </row>
    <row r="19" spans="1:11" ht="12.75">
      <c r="A19" s="23" t="s">
        <v>25</v>
      </c>
      <c r="B19" s="26" t="s">
        <v>26</v>
      </c>
      <c r="C19" s="25">
        <f>'прил.6-2012'!F160</f>
        <v>0</v>
      </c>
      <c r="D19" s="25">
        <f>'прил.6-2012'!G160</f>
        <v>549000</v>
      </c>
      <c r="E19" s="25">
        <f>'прил.6-2012'!H160</f>
        <v>549000</v>
      </c>
      <c r="F19" s="25">
        <f>'прил.6-2012'!I160</f>
        <v>0</v>
      </c>
      <c r="G19" s="25">
        <f>'прил.6-2012'!J160</f>
        <v>570000</v>
      </c>
      <c r="H19" s="25">
        <f>'прил.6-2012'!K160</f>
        <v>570000</v>
      </c>
      <c r="I19" s="25">
        <f>'прил.6-2012'!L160</f>
        <v>0</v>
      </c>
      <c r="J19" s="25">
        <f>'прил.6-2012'!M160</f>
        <v>585300</v>
      </c>
      <c r="K19" s="25">
        <f>'прил.6-2012'!N160</f>
        <v>585300</v>
      </c>
    </row>
    <row r="20" spans="1:11" ht="28.5">
      <c r="A20" s="20" t="s">
        <v>27</v>
      </c>
      <c r="B20" s="21" t="s">
        <v>28</v>
      </c>
      <c r="C20" s="22">
        <f>SUM(C21:C23)</f>
        <v>40000</v>
      </c>
      <c r="D20" s="22">
        <f>SUM(D21:D23)</f>
        <v>870000</v>
      </c>
      <c r="E20" s="22">
        <f>SUM(E21:E23)</f>
        <v>910000</v>
      </c>
      <c r="F20" s="22">
        <f aca="true" t="shared" si="2" ref="F20:K20">SUM(F21:F23)</f>
        <v>33000</v>
      </c>
      <c r="G20" s="22">
        <f t="shared" si="2"/>
        <v>900000</v>
      </c>
      <c r="H20" s="22">
        <f t="shared" si="2"/>
        <v>933000</v>
      </c>
      <c r="I20" s="22">
        <f t="shared" si="2"/>
        <v>27000</v>
      </c>
      <c r="J20" s="22">
        <f t="shared" si="2"/>
        <v>900000</v>
      </c>
      <c r="K20" s="22">
        <f t="shared" si="2"/>
        <v>927000</v>
      </c>
    </row>
    <row r="21" spans="1:11" ht="12.75" hidden="1">
      <c r="A21" s="23" t="s">
        <v>29</v>
      </c>
      <c r="B21" s="24" t="s">
        <v>30</v>
      </c>
      <c r="C21" s="25">
        <f>'прил.6-2012'!F306</f>
        <v>0</v>
      </c>
      <c r="D21" s="25">
        <f>'прил.6-2012'!G306</f>
        <v>0</v>
      </c>
      <c r="E21" s="25">
        <f>'прил.6-2012'!H306</f>
        <v>0</v>
      </c>
      <c r="F21" s="25">
        <f>'прил.6-2012'!I306</f>
        <v>0</v>
      </c>
      <c r="G21" s="25">
        <f>'прил.6-2012'!J306</f>
        <v>0</v>
      </c>
      <c r="H21" s="25">
        <f>'прил.6-2012'!K306</f>
        <v>0</v>
      </c>
      <c r="I21" s="25">
        <f>'прил.6-2012'!L306</f>
        <v>0</v>
      </c>
      <c r="J21" s="25">
        <f>'прил.6-2012'!M306</f>
        <v>0</v>
      </c>
      <c r="K21" s="25">
        <f>'прил.6-2012'!N306</f>
        <v>0</v>
      </c>
    </row>
    <row r="22" spans="1:11" ht="12.75">
      <c r="A22" s="23" t="s">
        <v>350</v>
      </c>
      <c r="B22" s="24" t="s">
        <v>359</v>
      </c>
      <c r="C22" s="25">
        <f>'прил.6-2012'!F310</f>
        <v>0</v>
      </c>
      <c r="D22" s="25">
        <f>'прил.6-2012'!G310</f>
        <v>870000</v>
      </c>
      <c r="E22" s="25">
        <f>'прил.6-2012'!H310</f>
        <v>870000</v>
      </c>
      <c r="F22" s="25">
        <f>'прил.6-2012'!I310</f>
        <v>0</v>
      </c>
      <c r="G22" s="25">
        <f>'прил.6-2012'!J310</f>
        <v>900000</v>
      </c>
      <c r="H22" s="25">
        <f>'прил.6-2012'!K310</f>
        <v>900000</v>
      </c>
      <c r="I22" s="25">
        <f>'прил.6-2012'!L310</f>
        <v>0</v>
      </c>
      <c r="J22" s="25">
        <f>'прил.6-2012'!M310</f>
        <v>900000</v>
      </c>
      <c r="K22" s="25">
        <f>'прил.6-2012'!N310</f>
        <v>900000</v>
      </c>
    </row>
    <row r="23" spans="1:11" ht="51">
      <c r="A23" s="23" t="s">
        <v>31</v>
      </c>
      <c r="B23" s="24" t="s">
        <v>32</v>
      </c>
      <c r="C23" s="25">
        <f>'прил.6-2012'!F318</f>
        <v>40000</v>
      </c>
      <c r="D23" s="25">
        <f>'прил.6-2012'!G318</f>
        <v>0</v>
      </c>
      <c r="E23" s="25">
        <f>'прил.6-2012'!H318</f>
        <v>40000</v>
      </c>
      <c r="F23" s="25">
        <f>'прил.6-2012'!I318</f>
        <v>33000</v>
      </c>
      <c r="G23" s="25">
        <f>'прил.6-2012'!J318</f>
        <v>0</v>
      </c>
      <c r="H23" s="25">
        <f>'прил.6-2012'!K318</f>
        <v>33000</v>
      </c>
      <c r="I23" s="25">
        <f>'прил.6-2012'!L318</f>
        <v>27000</v>
      </c>
      <c r="J23" s="25">
        <f>'прил.6-2012'!M318</f>
        <v>0</v>
      </c>
      <c r="K23" s="25">
        <f>'прил.6-2012'!N318</f>
        <v>27000</v>
      </c>
    </row>
    <row r="24" spans="1:11" ht="14.25">
      <c r="A24" s="20" t="s">
        <v>33</v>
      </c>
      <c r="B24" s="21" t="s">
        <v>34</v>
      </c>
      <c r="C24" s="22">
        <f>SUM(C25:C29)</f>
        <v>75209700</v>
      </c>
      <c r="D24" s="22">
        <f>SUM(D25:D29)</f>
        <v>0</v>
      </c>
      <c r="E24" s="22">
        <f>SUM(E25:E29)</f>
        <v>75209700</v>
      </c>
      <c r="F24" s="22">
        <f aca="true" t="shared" si="3" ref="F24:K24">SUM(F25:F29)</f>
        <v>91776200</v>
      </c>
      <c r="G24" s="22">
        <f t="shared" si="3"/>
        <v>0</v>
      </c>
      <c r="H24" s="22">
        <f t="shared" si="3"/>
        <v>91776200</v>
      </c>
      <c r="I24" s="22">
        <f t="shared" si="3"/>
        <v>101308200</v>
      </c>
      <c r="J24" s="22">
        <f t="shared" si="3"/>
        <v>0</v>
      </c>
      <c r="K24" s="22">
        <f t="shared" si="3"/>
        <v>101308200</v>
      </c>
    </row>
    <row r="25" spans="1:11" ht="12.75">
      <c r="A25" s="23" t="s">
        <v>35</v>
      </c>
      <c r="B25" s="24" t="s">
        <v>36</v>
      </c>
      <c r="C25" s="25">
        <f>'прил.6-2012'!F322</f>
        <v>278000</v>
      </c>
      <c r="D25" s="25">
        <f>'прил.6-2012'!G322</f>
        <v>0</v>
      </c>
      <c r="E25" s="25">
        <f>'прил.6-2012'!H322</f>
        <v>278000</v>
      </c>
      <c r="F25" s="25">
        <f>'прил.6-2012'!I322</f>
        <v>285000</v>
      </c>
      <c r="G25" s="25">
        <f>'прил.6-2012'!J322</f>
        <v>0</v>
      </c>
      <c r="H25" s="25">
        <f>'прил.6-2012'!K322</f>
        <v>285000</v>
      </c>
      <c r="I25" s="25">
        <f>'прил.6-2012'!L322</f>
        <v>0</v>
      </c>
      <c r="J25" s="25">
        <f>'прил.6-2012'!M322</f>
        <v>0</v>
      </c>
      <c r="K25" s="25">
        <f>'прил.6-2012'!N322</f>
        <v>0</v>
      </c>
    </row>
    <row r="26" spans="1:11" ht="12.75">
      <c r="A26" s="23" t="s">
        <v>37</v>
      </c>
      <c r="B26" s="24" t="s">
        <v>38</v>
      </c>
      <c r="C26" s="25">
        <f>'прил.6-2012'!F326</f>
        <v>1030000</v>
      </c>
      <c r="D26" s="25">
        <f>'прил.6-2012'!G326</f>
        <v>0</v>
      </c>
      <c r="E26" s="25">
        <f>'прил.6-2012'!H326</f>
        <v>1030000</v>
      </c>
      <c r="F26" s="25">
        <f>'прил.6-2012'!I326</f>
        <v>1330000</v>
      </c>
      <c r="G26" s="25">
        <f>'прил.6-2012'!J326</f>
        <v>0</v>
      </c>
      <c r="H26" s="25">
        <f>'прил.6-2012'!K326</f>
        <v>1330000</v>
      </c>
      <c r="I26" s="25">
        <f>'прил.6-2012'!L326</f>
        <v>1530000</v>
      </c>
      <c r="J26" s="25">
        <f>'прил.6-2012'!M326</f>
        <v>0</v>
      </c>
      <c r="K26" s="25">
        <f>'прил.6-2012'!N326</f>
        <v>1530000</v>
      </c>
    </row>
    <row r="27" spans="1:11" ht="12.75">
      <c r="A27" s="23" t="s">
        <v>39</v>
      </c>
      <c r="B27" s="24" t="s">
        <v>40</v>
      </c>
      <c r="C27" s="25">
        <f>'прил.6-2012'!F331</f>
        <v>5154000</v>
      </c>
      <c r="D27" s="25">
        <f>'прил.6-2012'!G331</f>
        <v>0</v>
      </c>
      <c r="E27" s="25">
        <f>'прил.6-2012'!H331</f>
        <v>5154000</v>
      </c>
      <c r="F27" s="25">
        <f>'прил.6-2012'!I331</f>
        <v>4157000</v>
      </c>
      <c r="G27" s="25">
        <f>'прил.6-2012'!J331</f>
        <v>0</v>
      </c>
      <c r="H27" s="25">
        <f>'прил.6-2012'!K331</f>
        <v>4157000</v>
      </c>
      <c r="I27" s="25">
        <f>'прил.6-2012'!L331</f>
        <v>3510000</v>
      </c>
      <c r="J27" s="25">
        <f>'прил.6-2012'!M331</f>
        <v>0</v>
      </c>
      <c r="K27" s="25">
        <f>'прил.6-2012'!N331</f>
        <v>3510000</v>
      </c>
    </row>
    <row r="28" spans="1:11" ht="12.75">
      <c r="A28" s="23" t="s">
        <v>41</v>
      </c>
      <c r="B28" s="24" t="s">
        <v>42</v>
      </c>
      <c r="C28" s="25">
        <f>'прил.6-2012'!F335</f>
        <v>67772000</v>
      </c>
      <c r="D28" s="25">
        <f>'прил.6-2012'!G335</f>
        <v>0</v>
      </c>
      <c r="E28" s="25">
        <f>'прил.6-2012'!H335</f>
        <v>67772000</v>
      </c>
      <c r="F28" s="25">
        <f>'прил.6-2012'!I335</f>
        <v>85603000</v>
      </c>
      <c r="G28" s="25">
        <f>'прил.6-2012'!J335</f>
        <v>0</v>
      </c>
      <c r="H28" s="25">
        <f>'прил.6-2012'!K335</f>
        <v>85603000</v>
      </c>
      <c r="I28" s="25">
        <f>'прил.6-2012'!L335</f>
        <v>95804600</v>
      </c>
      <c r="J28" s="25">
        <f>'прил.6-2012'!M335</f>
        <v>0</v>
      </c>
      <c r="K28" s="25">
        <f>'прил.6-2012'!N335</f>
        <v>95804600</v>
      </c>
    </row>
    <row r="29" spans="1:11" ht="25.5">
      <c r="A29" s="23" t="s">
        <v>43</v>
      </c>
      <c r="B29" s="24" t="s">
        <v>44</v>
      </c>
      <c r="C29" s="25">
        <f>'прил.6-2012'!F339</f>
        <v>975700</v>
      </c>
      <c r="D29" s="25">
        <f>'прил.6-2012'!G339</f>
        <v>0</v>
      </c>
      <c r="E29" s="25">
        <f>'прил.6-2012'!H339</f>
        <v>975700</v>
      </c>
      <c r="F29" s="25">
        <f>'прил.6-2012'!I339</f>
        <v>401200</v>
      </c>
      <c r="G29" s="25">
        <f>'прил.6-2012'!J339</f>
        <v>0</v>
      </c>
      <c r="H29" s="25">
        <f>'прил.6-2012'!K339</f>
        <v>401200</v>
      </c>
      <c r="I29" s="25">
        <f>'прил.6-2012'!L339</f>
        <v>463600</v>
      </c>
      <c r="J29" s="25">
        <f>'прил.6-2012'!M339</f>
        <v>0</v>
      </c>
      <c r="K29" s="25">
        <f>'прил.6-2012'!N339</f>
        <v>463600</v>
      </c>
    </row>
    <row r="30" spans="1:11" ht="14.25">
      <c r="A30" s="20" t="s">
        <v>45</v>
      </c>
      <c r="B30" s="21" t="s">
        <v>46</v>
      </c>
      <c r="C30" s="22">
        <f>SUM(C31:C32)</f>
        <v>7751000</v>
      </c>
      <c r="D30" s="22">
        <f>SUM(D31:D32)</f>
        <v>0</v>
      </c>
      <c r="E30" s="22">
        <f>SUM(E31:E32)</f>
        <v>7751000</v>
      </c>
      <c r="F30" s="22">
        <f aca="true" t="shared" si="4" ref="F30:K30">SUM(F31:F32)</f>
        <v>3967000</v>
      </c>
      <c r="G30" s="22">
        <f t="shared" si="4"/>
        <v>0</v>
      </c>
      <c r="H30" s="22">
        <f t="shared" si="4"/>
        <v>3967000</v>
      </c>
      <c r="I30" s="22">
        <f t="shared" si="4"/>
        <v>7632000</v>
      </c>
      <c r="J30" s="22">
        <f t="shared" si="4"/>
        <v>0</v>
      </c>
      <c r="K30" s="22">
        <f t="shared" si="4"/>
        <v>7632000</v>
      </c>
    </row>
    <row r="31" spans="1:11" ht="12.75">
      <c r="A31" s="23" t="s">
        <v>47</v>
      </c>
      <c r="B31" s="24" t="s">
        <v>48</v>
      </c>
      <c r="C31" s="25">
        <f>'прил.6-2012'!F163+'прил.6-2012'!F358</f>
        <v>7351000</v>
      </c>
      <c r="D31" s="25">
        <f>'прил.6-2012'!G163+'прил.6-2012'!G358</f>
        <v>0</v>
      </c>
      <c r="E31" s="25">
        <f>'прил.6-2012'!H163+'прил.6-2012'!H358</f>
        <v>7351000</v>
      </c>
      <c r="F31" s="25">
        <f>'прил.6-2012'!I163+'прил.6-2012'!I358</f>
        <v>3807000</v>
      </c>
      <c r="G31" s="25">
        <f>'прил.6-2012'!J163+'прил.6-2012'!J358</f>
        <v>0</v>
      </c>
      <c r="H31" s="25">
        <f>'прил.6-2012'!K163+'прил.6-2012'!K358</f>
        <v>3807000</v>
      </c>
      <c r="I31" s="25">
        <f>'прил.6-2012'!L163+'прил.6-2012'!L358</f>
        <v>7532000</v>
      </c>
      <c r="J31" s="25">
        <f>'прил.6-2012'!M163+'прил.6-2012'!M358</f>
        <v>0</v>
      </c>
      <c r="K31" s="25">
        <f>'прил.6-2012'!N163+'прил.6-2012'!N358</f>
        <v>7532000</v>
      </c>
    </row>
    <row r="32" spans="1:11" ht="38.25">
      <c r="A32" s="23" t="s">
        <v>49</v>
      </c>
      <c r="B32" s="24" t="s">
        <v>50</v>
      </c>
      <c r="C32" s="25">
        <f>'прил.6-2012'!F362</f>
        <v>400000</v>
      </c>
      <c r="D32" s="25">
        <f>'прил.6-2012'!G362</f>
        <v>0</v>
      </c>
      <c r="E32" s="25">
        <f>'прил.6-2012'!H362</f>
        <v>400000</v>
      </c>
      <c r="F32" s="25">
        <f>'прил.6-2012'!I362</f>
        <v>160000</v>
      </c>
      <c r="G32" s="25">
        <f>'прил.6-2012'!J362</f>
        <v>0</v>
      </c>
      <c r="H32" s="25">
        <f>'прил.6-2012'!K362</f>
        <v>160000</v>
      </c>
      <c r="I32" s="25">
        <f>'прил.6-2012'!L362</f>
        <v>100000</v>
      </c>
      <c r="J32" s="25">
        <f>'прил.6-2012'!M362</f>
        <v>0</v>
      </c>
      <c r="K32" s="25">
        <f>'прил.6-2012'!N362</f>
        <v>100000</v>
      </c>
    </row>
    <row r="33" spans="1:11" ht="14.25">
      <c r="A33" s="20" t="s">
        <v>51</v>
      </c>
      <c r="B33" s="21" t="s">
        <v>52</v>
      </c>
      <c r="C33" s="22">
        <f>SUM(C34:C37)</f>
        <v>71344408</v>
      </c>
      <c r="D33" s="22">
        <f>SUM(D34:D37)</f>
        <v>95307434</v>
      </c>
      <c r="E33" s="22">
        <f>SUM(E34:E37)</f>
        <v>166651842</v>
      </c>
      <c r="F33" s="22">
        <f aca="true" t="shared" si="5" ref="F33:K33">SUM(F34:F37)</f>
        <v>57002508</v>
      </c>
      <c r="G33" s="22">
        <f t="shared" si="5"/>
        <v>92356000</v>
      </c>
      <c r="H33" s="22">
        <f t="shared" si="5"/>
        <v>149358508</v>
      </c>
      <c r="I33" s="22">
        <f t="shared" si="5"/>
        <v>56239800</v>
      </c>
      <c r="J33" s="22">
        <f t="shared" si="5"/>
        <v>89728000</v>
      </c>
      <c r="K33" s="22">
        <f t="shared" si="5"/>
        <v>145967800</v>
      </c>
    </row>
    <row r="34" spans="1:11" ht="12.75">
      <c r="A34" s="23" t="s">
        <v>53</v>
      </c>
      <c r="B34" s="24" t="s">
        <v>54</v>
      </c>
      <c r="C34" s="25">
        <f>'прил.6-2012'!F64+'прил.6-2012'!F366</f>
        <v>26403400</v>
      </c>
      <c r="D34" s="25">
        <f>'прил.6-2012'!G64+'прил.6-2012'!G366</f>
        <v>245000</v>
      </c>
      <c r="E34" s="25">
        <f>'прил.6-2012'!H64+'прил.6-2012'!H366</f>
        <v>26648400</v>
      </c>
      <c r="F34" s="25">
        <f>'прил.6-2012'!I64+'прил.6-2012'!I366</f>
        <v>23744000</v>
      </c>
      <c r="G34" s="25">
        <f>'прил.6-2012'!J64+'прил.6-2012'!J366</f>
        <v>245000</v>
      </c>
      <c r="H34" s="25">
        <f>'прил.6-2012'!K64+'прил.6-2012'!K366</f>
        <v>23989000</v>
      </c>
      <c r="I34" s="25">
        <f>'прил.6-2012'!L64+'прил.6-2012'!L366</f>
        <v>24040000</v>
      </c>
      <c r="J34" s="25">
        <f>'прил.6-2012'!M64+'прил.6-2012'!M366</f>
        <v>245000</v>
      </c>
      <c r="K34" s="25">
        <f>'прил.6-2012'!N64+'прил.6-2012'!N366</f>
        <v>24285000</v>
      </c>
    </row>
    <row r="35" spans="1:11" ht="12.75">
      <c r="A35" s="23" t="s">
        <v>55</v>
      </c>
      <c r="B35" s="24" t="s">
        <v>56</v>
      </c>
      <c r="C35" s="25">
        <f>'прил.6-2012'!F11+'прил.6-2012'!F69+'прил.6-2012'!F370</f>
        <v>34420100</v>
      </c>
      <c r="D35" s="25">
        <f>'прил.6-2012'!G11+'прил.6-2012'!G69+'прил.6-2012'!G370</f>
        <v>92660000</v>
      </c>
      <c r="E35" s="25">
        <f>'прил.6-2012'!H11+'прил.6-2012'!H69+'прил.6-2012'!H370</f>
        <v>127080100</v>
      </c>
      <c r="F35" s="25">
        <f>'прил.6-2012'!I11+'прил.6-2012'!I69+'прил.6-2012'!I370</f>
        <v>24609000</v>
      </c>
      <c r="G35" s="25">
        <f>'прил.6-2012'!J11+'прил.6-2012'!J69+'прил.6-2012'!J370</f>
        <v>89599000</v>
      </c>
      <c r="H35" s="25">
        <f>'прил.6-2012'!K11+'прил.6-2012'!K69+'прил.6-2012'!K370</f>
        <v>114208000</v>
      </c>
      <c r="I35" s="25">
        <f>'прил.6-2012'!L11+'прил.6-2012'!L69+'прил.6-2012'!L370</f>
        <v>25618500</v>
      </c>
      <c r="J35" s="25">
        <f>'прил.6-2012'!M11+'прил.6-2012'!M69+'прил.6-2012'!M370</f>
        <v>86971000</v>
      </c>
      <c r="K35" s="25">
        <f>'прил.6-2012'!N11+'прил.6-2012'!N69+'прил.6-2012'!N370</f>
        <v>112589500</v>
      </c>
    </row>
    <row r="36" spans="1:11" ht="12.75">
      <c r="A36" s="23" t="s">
        <v>57</v>
      </c>
      <c r="B36" s="24" t="s">
        <v>58</v>
      </c>
      <c r="C36" s="25">
        <f>'прил.6-2012'!F15+'прил.6-2012'!F88+'прил.6-2012'!F169</f>
        <v>5054408</v>
      </c>
      <c r="D36" s="25">
        <f>'прил.6-2012'!G15+'прил.6-2012'!G88+'прил.6-2012'!G169</f>
        <v>2067000</v>
      </c>
      <c r="E36" s="25">
        <f>'прил.6-2012'!H15+'прил.6-2012'!H88+'прил.6-2012'!H169</f>
        <v>7121408</v>
      </c>
      <c r="F36" s="25">
        <f>'прил.6-2012'!I15+'прил.6-2012'!I88+'прил.6-2012'!I169</f>
        <v>4654008</v>
      </c>
      <c r="G36" s="25">
        <f>'прил.6-2012'!J15+'прил.6-2012'!J88+'прил.6-2012'!J169</f>
        <v>2048000</v>
      </c>
      <c r="H36" s="25">
        <f>'прил.6-2012'!K15+'прил.6-2012'!K88+'прил.6-2012'!K169</f>
        <v>6702008</v>
      </c>
      <c r="I36" s="25">
        <f>'прил.6-2012'!L15+'прил.6-2012'!L88+'прил.6-2012'!L169</f>
        <v>3191300</v>
      </c>
      <c r="J36" s="25">
        <f>'прил.6-2012'!M15+'прил.6-2012'!M88+'прил.6-2012'!M169</f>
        <v>2048000</v>
      </c>
      <c r="K36" s="25">
        <f>'прил.6-2012'!N15+'прил.6-2012'!N88+'прил.6-2012'!N169</f>
        <v>5239300</v>
      </c>
    </row>
    <row r="37" spans="1:11" ht="12.75">
      <c r="A37" s="23" t="s">
        <v>59</v>
      </c>
      <c r="B37" s="24" t="s">
        <v>60</v>
      </c>
      <c r="C37" s="25">
        <f>'прил.6-2012'!F92</f>
        <v>5466500</v>
      </c>
      <c r="D37" s="25">
        <f>'прил.6-2012'!G92</f>
        <v>335434</v>
      </c>
      <c r="E37" s="25">
        <f>'прил.6-2012'!H92</f>
        <v>5801934</v>
      </c>
      <c r="F37" s="25">
        <f>'прил.6-2012'!I92</f>
        <v>3995500</v>
      </c>
      <c r="G37" s="25">
        <f>'прил.6-2012'!J92</f>
        <v>464000</v>
      </c>
      <c r="H37" s="25">
        <f>'прил.6-2012'!K92</f>
        <v>4459500</v>
      </c>
      <c r="I37" s="25">
        <f>'прил.6-2012'!L92</f>
        <v>3390000</v>
      </c>
      <c r="J37" s="25">
        <f>'прил.6-2012'!M92</f>
        <v>464000</v>
      </c>
      <c r="K37" s="25">
        <f>'прил.6-2012'!N92</f>
        <v>3854000</v>
      </c>
    </row>
    <row r="38" spans="1:11" ht="14.25">
      <c r="A38" s="20" t="s">
        <v>61</v>
      </c>
      <c r="B38" s="21" t="s">
        <v>62</v>
      </c>
      <c r="C38" s="22">
        <f>SUM(C39:C40)</f>
        <v>21510300</v>
      </c>
      <c r="D38" s="22">
        <f>SUM(D39:D40)</f>
        <v>0</v>
      </c>
      <c r="E38" s="22">
        <f>SUM(E39:E40)</f>
        <v>21510300</v>
      </c>
      <c r="F38" s="22">
        <f aca="true" t="shared" si="6" ref="F38:K38">SUM(F39:F40)</f>
        <v>16208000</v>
      </c>
      <c r="G38" s="22">
        <f t="shared" si="6"/>
        <v>0</v>
      </c>
      <c r="H38" s="22">
        <f t="shared" si="6"/>
        <v>16208000</v>
      </c>
      <c r="I38" s="22">
        <f t="shared" si="6"/>
        <v>13801500</v>
      </c>
      <c r="J38" s="22">
        <f t="shared" si="6"/>
        <v>0</v>
      </c>
      <c r="K38" s="22">
        <f t="shared" si="6"/>
        <v>13801500</v>
      </c>
    </row>
    <row r="39" spans="1:11" ht="12.75">
      <c r="A39" s="23" t="s">
        <v>63</v>
      </c>
      <c r="B39" s="24" t="s">
        <v>64</v>
      </c>
      <c r="C39" s="25">
        <f>'прил.6-2012'!F29+'прил.6-2012'!F377</f>
        <v>18241300</v>
      </c>
      <c r="D39" s="25">
        <f>'прил.6-2012'!G29+'прил.6-2012'!G377</f>
        <v>0</v>
      </c>
      <c r="E39" s="25">
        <f>'прил.6-2012'!H29+'прил.6-2012'!H377</f>
        <v>18241300</v>
      </c>
      <c r="F39" s="25">
        <f>'прил.6-2012'!I29+'прил.6-2012'!I377</f>
        <v>13760000</v>
      </c>
      <c r="G39" s="25">
        <f>'прил.6-2012'!J29+'прил.6-2012'!J377</f>
        <v>0</v>
      </c>
      <c r="H39" s="25">
        <f>'прил.6-2012'!K29+'прил.6-2012'!K377</f>
        <v>13760000</v>
      </c>
      <c r="I39" s="25">
        <f>'прил.6-2012'!L29+'прил.6-2012'!L377</f>
        <v>11735000</v>
      </c>
      <c r="J39" s="25">
        <f>'прил.6-2012'!M29+'прил.6-2012'!M377</f>
        <v>0</v>
      </c>
      <c r="K39" s="25">
        <f>'прил.6-2012'!N29+'прил.6-2012'!N377</f>
        <v>11735000</v>
      </c>
    </row>
    <row r="40" spans="1:11" ht="24">
      <c r="A40" s="23" t="s">
        <v>65</v>
      </c>
      <c r="B40" s="26" t="s">
        <v>66</v>
      </c>
      <c r="C40" s="25">
        <f>'прил.6-2012'!F44</f>
        <v>3269000</v>
      </c>
      <c r="D40" s="25">
        <f>'прил.6-2012'!G44</f>
        <v>0</v>
      </c>
      <c r="E40" s="25">
        <f>'прил.6-2012'!H44</f>
        <v>3269000</v>
      </c>
      <c r="F40" s="25">
        <f>'прил.6-2012'!I44</f>
        <v>2448000</v>
      </c>
      <c r="G40" s="25">
        <f>'прил.6-2012'!J44</f>
        <v>0</v>
      </c>
      <c r="H40" s="25">
        <f>'прил.6-2012'!K44</f>
        <v>2448000</v>
      </c>
      <c r="I40" s="25">
        <f>'прил.6-2012'!L44</f>
        <v>2066500</v>
      </c>
      <c r="J40" s="25">
        <f>'прил.6-2012'!M44</f>
        <v>0</v>
      </c>
      <c r="K40" s="25">
        <f>'прил.6-2012'!N44</f>
        <v>2066500</v>
      </c>
    </row>
    <row r="41" spans="1:11" ht="14.25">
      <c r="A41" s="20">
        <v>1000</v>
      </c>
      <c r="B41" s="21" t="s">
        <v>67</v>
      </c>
      <c r="C41" s="22">
        <f>SUM(C42:C46)</f>
        <v>4566100</v>
      </c>
      <c r="D41" s="22">
        <f>SUM(D42:D46)</f>
        <v>79231066</v>
      </c>
      <c r="E41" s="22">
        <f>SUM(E42:E46)</f>
        <v>83797166</v>
      </c>
      <c r="F41" s="22">
        <f aca="true" t="shared" si="7" ref="F41:K41">SUM(F42:F46)</f>
        <v>4721100</v>
      </c>
      <c r="G41" s="22">
        <f t="shared" si="7"/>
        <v>75053566</v>
      </c>
      <c r="H41" s="22">
        <f t="shared" si="7"/>
        <v>79774666</v>
      </c>
      <c r="I41" s="22">
        <f t="shared" si="7"/>
        <v>3730300</v>
      </c>
      <c r="J41" s="22">
        <f t="shared" si="7"/>
        <v>74669066</v>
      </c>
      <c r="K41" s="22">
        <f t="shared" si="7"/>
        <v>78399366</v>
      </c>
    </row>
    <row r="42" spans="1:11" ht="12.75">
      <c r="A42" s="23">
        <v>1001</v>
      </c>
      <c r="B42" s="24" t="s">
        <v>68</v>
      </c>
      <c r="C42" s="25">
        <f>'прил.6-2012'!F199</f>
        <v>1300000</v>
      </c>
      <c r="D42" s="25">
        <f>'прил.6-2012'!G199</f>
        <v>0</v>
      </c>
      <c r="E42" s="25">
        <f>'прил.6-2012'!H199</f>
        <v>1300000</v>
      </c>
      <c r="F42" s="25">
        <f>'прил.6-2012'!I199</f>
        <v>1050000</v>
      </c>
      <c r="G42" s="25">
        <f>'прил.6-2012'!J199</f>
        <v>0</v>
      </c>
      <c r="H42" s="25">
        <f>'прил.6-2012'!K199</f>
        <v>1050000</v>
      </c>
      <c r="I42" s="25">
        <f>'прил.6-2012'!L199</f>
        <v>885700</v>
      </c>
      <c r="J42" s="25">
        <f>'прил.6-2012'!M199</f>
        <v>0</v>
      </c>
      <c r="K42" s="25">
        <f>'прил.6-2012'!N199</f>
        <v>885700</v>
      </c>
    </row>
    <row r="43" spans="1:11" ht="12.75">
      <c r="A43" s="23">
        <v>1002</v>
      </c>
      <c r="B43" s="24" t="s">
        <v>69</v>
      </c>
      <c r="C43" s="25">
        <f>'прил.6-2012'!F203</f>
        <v>0</v>
      </c>
      <c r="D43" s="25">
        <f>'прил.6-2012'!G203</f>
        <v>24735000</v>
      </c>
      <c r="E43" s="25">
        <f>'прил.6-2012'!H203</f>
        <v>24735000</v>
      </c>
      <c r="F43" s="25">
        <f>'прил.6-2012'!I203</f>
        <v>0</v>
      </c>
      <c r="G43" s="25">
        <f>'прил.6-2012'!J203</f>
        <v>18288000</v>
      </c>
      <c r="H43" s="25">
        <f>'прил.6-2012'!K203</f>
        <v>18288000</v>
      </c>
      <c r="I43" s="25">
        <f>'прил.6-2012'!L203</f>
        <v>0</v>
      </c>
      <c r="J43" s="25">
        <f>'прил.6-2012'!M203</f>
        <v>18288000</v>
      </c>
      <c r="K43" s="25">
        <f>'прил.6-2012'!N203</f>
        <v>18288000</v>
      </c>
    </row>
    <row r="44" spans="1:11" ht="12.75">
      <c r="A44" s="23">
        <v>1003</v>
      </c>
      <c r="B44" s="24" t="s">
        <v>70</v>
      </c>
      <c r="C44" s="25">
        <f>'прил.6-2012'!F180+'прил.6-2012'!F208+'прил.6-2012'!F381</f>
        <v>2917300</v>
      </c>
      <c r="D44" s="25">
        <f>'прил.6-2012'!G180+'прил.6-2012'!G208+'прил.6-2012'!G381</f>
        <v>39248700</v>
      </c>
      <c r="E44" s="25">
        <f>'прил.6-2012'!H180+'прил.6-2012'!H208+'прил.6-2012'!H381</f>
        <v>42166000</v>
      </c>
      <c r="F44" s="25">
        <f>'прил.6-2012'!I180+'прил.6-2012'!I208+'прил.6-2012'!I381</f>
        <v>3334300</v>
      </c>
      <c r="G44" s="25">
        <f>'прил.6-2012'!J180+'прил.6-2012'!J208+'прил.6-2012'!J381</f>
        <v>40708800</v>
      </c>
      <c r="H44" s="25">
        <f>'прил.6-2012'!K180+'прил.6-2012'!K208+'прил.6-2012'!K381</f>
        <v>44043100</v>
      </c>
      <c r="I44" s="25">
        <f>'прил.6-2012'!L180+'прил.6-2012'!L208+'прил.6-2012'!L381</f>
        <v>2776600</v>
      </c>
      <c r="J44" s="25">
        <f>'прил.6-2012'!M180+'прил.6-2012'!M208+'прил.6-2012'!M381</f>
        <v>41187700</v>
      </c>
      <c r="K44" s="25">
        <f>'прил.6-2012'!N180+'прил.6-2012'!N208+'прил.6-2012'!N381</f>
        <v>43964300</v>
      </c>
    </row>
    <row r="45" spans="1:11" ht="12.75">
      <c r="A45" s="23">
        <v>1004</v>
      </c>
      <c r="B45" s="24" t="s">
        <v>71</v>
      </c>
      <c r="C45" s="25">
        <f>'прил.6-2012'!F59+'прил.6-2012'!F111+'прил.6-2012'!F247+'прил.6-2012'!F394</f>
        <v>293800</v>
      </c>
      <c r="D45" s="25">
        <f>'прил.6-2012'!G59+'прил.6-2012'!G111+'прил.6-2012'!G247+'прил.6-2012'!G394</f>
        <v>11229366</v>
      </c>
      <c r="E45" s="25">
        <f>'прил.6-2012'!H59+'прил.6-2012'!H111+'прил.6-2012'!H247+'прил.6-2012'!H394</f>
        <v>11523166</v>
      </c>
      <c r="F45" s="25">
        <f>'прил.6-2012'!I59+'прил.6-2012'!I111+'прил.6-2012'!I247+'прил.6-2012'!I394</f>
        <v>281800</v>
      </c>
      <c r="G45" s="25">
        <f>'прил.6-2012'!J59+'прил.6-2012'!J111+'прил.6-2012'!J247+'прил.6-2012'!J394</f>
        <v>12038766</v>
      </c>
      <c r="H45" s="25">
        <f>'прил.6-2012'!K59+'прил.6-2012'!K111+'прил.6-2012'!K247+'прил.6-2012'!K394</f>
        <v>12320566</v>
      </c>
      <c r="I45" s="25">
        <f>'прил.6-2012'!L59+'прил.6-2012'!L111+'прил.6-2012'!L247+'прил.6-2012'!L394</f>
        <v>68000</v>
      </c>
      <c r="J45" s="25">
        <f>'прил.6-2012'!M59+'прил.6-2012'!M111+'прил.6-2012'!M247+'прил.6-2012'!M394</f>
        <v>11175366</v>
      </c>
      <c r="K45" s="25">
        <f>'прил.6-2012'!N59+'прил.6-2012'!N111+'прил.6-2012'!N247+'прил.6-2012'!N394</f>
        <v>11243366</v>
      </c>
    </row>
    <row r="46" spans="1:11" ht="25.5">
      <c r="A46" s="23">
        <v>1006</v>
      </c>
      <c r="B46" s="24" t="s">
        <v>72</v>
      </c>
      <c r="C46" s="25">
        <f>'прил.6-2012'!F258+'прил.6-2012'!F401</f>
        <v>55000</v>
      </c>
      <c r="D46" s="25">
        <f>'прил.6-2012'!G258+'прил.6-2012'!G401</f>
        <v>4018000</v>
      </c>
      <c r="E46" s="25">
        <f>'прил.6-2012'!H258+'прил.6-2012'!H401</f>
        <v>4073000</v>
      </c>
      <c r="F46" s="25">
        <f>'прил.6-2012'!I258+'прил.6-2012'!I401</f>
        <v>55000</v>
      </c>
      <c r="G46" s="25">
        <f>'прил.6-2012'!J258+'прил.6-2012'!J401</f>
        <v>4018000</v>
      </c>
      <c r="H46" s="25">
        <f>'прил.6-2012'!K258+'прил.6-2012'!K401</f>
        <v>4073000</v>
      </c>
      <c r="I46" s="25">
        <f>'прил.6-2012'!L258+'прил.6-2012'!L401</f>
        <v>0</v>
      </c>
      <c r="J46" s="25">
        <f>'прил.6-2012'!M258+'прил.6-2012'!M401</f>
        <v>4018000</v>
      </c>
      <c r="K46" s="25">
        <f>'прил.6-2012'!N258+'прил.6-2012'!N401</f>
        <v>4018000</v>
      </c>
    </row>
    <row r="47" spans="1:11" ht="14.25">
      <c r="A47" s="20">
        <v>1100</v>
      </c>
      <c r="B47" s="21" t="s">
        <v>73</v>
      </c>
      <c r="C47" s="22">
        <f>SUM(C48:C49)</f>
        <v>1929230</v>
      </c>
      <c r="D47" s="22">
        <f>SUM(D48:D49)</f>
        <v>0</v>
      </c>
      <c r="E47" s="22">
        <f>SUM(E48:E49)</f>
        <v>1929230</v>
      </c>
      <c r="F47" s="22">
        <f aca="true" t="shared" si="8" ref="F47:K47">SUM(F48:F49)</f>
        <v>243000</v>
      </c>
      <c r="G47" s="22">
        <f t="shared" si="8"/>
        <v>0</v>
      </c>
      <c r="H47" s="22">
        <f t="shared" si="8"/>
        <v>243000</v>
      </c>
      <c r="I47" s="22">
        <f t="shared" si="8"/>
        <v>0</v>
      </c>
      <c r="J47" s="22">
        <f t="shared" si="8"/>
        <v>0</v>
      </c>
      <c r="K47" s="22">
        <f t="shared" si="8"/>
        <v>0</v>
      </c>
    </row>
    <row r="48" spans="1:11" ht="12.75">
      <c r="A48" s="23" t="s">
        <v>74</v>
      </c>
      <c r="B48" s="24" t="s">
        <v>75</v>
      </c>
      <c r="C48" s="25">
        <f>'прил.6-2012'!F184+'прил.6-2012'!F405</f>
        <v>1929230</v>
      </c>
      <c r="D48" s="25">
        <f>'прил.6-2012'!G184+'прил.6-2012'!G405</f>
        <v>0</v>
      </c>
      <c r="E48" s="25">
        <f>'прил.6-2012'!H184+'прил.6-2012'!H405</f>
        <v>1929230</v>
      </c>
      <c r="F48" s="25">
        <f>'прил.6-2012'!I184+'прил.6-2012'!I405</f>
        <v>243000</v>
      </c>
      <c r="G48" s="25">
        <f>'прил.6-2012'!J184+'прил.6-2012'!J405</f>
        <v>0</v>
      </c>
      <c r="H48" s="25">
        <f>'прил.6-2012'!K184+'прил.6-2012'!K405</f>
        <v>243000</v>
      </c>
      <c r="I48" s="25">
        <f>'прил.6-2012'!L184+'прил.6-2012'!L405</f>
        <v>0</v>
      </c>
      <c r="J48" s="25">
        <f>'прил.6-2012'!M184+'прил.6-2012'!M405</f>
        <v>0</v>
      </c>
      <c r="K48" s="25">
        <f>'прил.6-2012'!N184+'прил.6-2012'!N405</f>
        <v>0</v>
      </c>
    </row>
    <row r="49" spans="1:11" ht="25.5" hidden="1">
      <c r="A49" s="23" t="s">
        <v>395</v>
      </c>
      <c r="B49" s="24" t="s">
        <v>394</v>
      </c>
      <c r="C49" s="25">
        <f>'прил.6-2012'!F411</f>
        <v>0</v>
      </c>
      <c r="D49" s="25">
        <f>'прил.6-2012'!G411</f>
        <v>0</v>
      </c>
      <c r="E49" s="25">
        <f>'прил.6-2012'!H411</f>
        <v>0</v>
      </c>
      <c r="F49" s="25">
        <f>'прил.6-2012'!I411</f>
        <v>0</v>
      </c>
      <c r="G49" s="25">
        <f>'прил.6-2012'!J411</f>
        <v>0</v>
      </c>
      <c r="H49" s="25">
        <f>'прил.6-2012'!K411</f>
        <v>0</v>
      </c>
      <c r="I49" s="25">
        <f>'прил.6-2012'!L411</f>
        <v>0</v>
      </c>
      <c r="J49" s="25">
        <f>'прил.6-2012'!M411</f>
        <v>0</v>
      </c>
      <c r="K49" s="25">
        <f>'прил.6-2012'!N411</f>
        <v>0</v>
      </c>
    </row>
    <row r="50" spans="1:11" ht="14.25" hidden="1">
      <c r="A50" s="20" t="s">
        <v>76</v>
      </c>
      <c r="B50" s="21" t="s">
        <v>77</v>
      </c>
      <c r="C50" s="22" t="e">
        <f aca="true" t="shared" si="9" ref="C50:K50">SUM(C51)</f>
        <v>#REF!</v>
      </c>
      <c r="D50" s="22" t="e">
        <f t="shared" si="9"/>
        <v>#REF!</v>
      </c>
      <c r="E50" s="22" t="e">
        <f t="shared" si="9"/>
        <v>#REF!</v>
      </c>
      <c r="F50" s="22" t="e">
        <f t="shared" si="9"/>
        <v>#REF!</v>
      </c>
      <c r="G50" s="22" t="e">
        <f t="shared" si="9"/>
        <v>#REF!</v>
      </c>
      <c r="H50" s="22" t="e">
        <f t="shared" si="9"/>
        <v>#REF!</v>
      </c>
      <c r="I50" s="22" t="e">
        <f t="shared" si="9"/>
        <v>#REF!</v>
      </c>
      <c r="J50" s="22" t="e">
        <f t="shared" si="9"/>
        <v>#REF!</v>
      </c>
      <c r="K50" s="22" t="e">
        <f t="shared" si="9"/>
        <v>#REF!</v>
      </c>
    </row>
    <row r="51" spans="1:11" ht="12.75" hidden="1">
      <c r="A51" s="23" t="s">
        <v>78</v>
      </c>
      <c r="B51" s="26" t="s">
        <v>79</v>
      </c>
      <c r="C51" s="25" t="e">
        <f>'прил.6-2012'!#REF!</f>
        <v>#REF!</v>
      </c>
      <c r="D51" s="25" t="e">
        <f>'прил.6-2012'!#REF!</f>
        <v>#REF!</v>
      </c>
      <c r="E51" s="25" t="e">
        <f>'прил.6-2012'!#REF!</f>
        <v>#REF!</v>
      </c>
      <c r="F51" s="25" t="e">
        <f>'прил.6-2012'!#REF!</f>
        <v>#REF!</v>
      </c>
      <c r="G51" s="25" t="e">
        <f>'прил.6-2012'!#REF!</f>
        <v>#REF!</v>
      </c>
      <c r="H51" s="25" t="e">
        <f>'прил.6-2012'!#REF!</f>
        <v>#REF!</v>
      </c>
      <c r="I51" s="25" t="e">
        <f>'прил.6-2012'!#REF!</f>
        <v>#REF!</v>
      </c>
      <c r="J51" s="25" t="e">
        <f>'прил.6-2012'!#REF!</f>
        <v>#REF!</v>
      </c>
      <c r="K51" s="25" t="e">
        <f>'прил.6-2012'!#REF!</f>
        <v>#REF!</v>
      </c>
    </row>
    <row r="52" spans="1:11" ht="14.25">
      <c r="A52" s="20" t="s">
        <v>76</v>
      </c>
      <c r="B52" s="21" t="s">
        <v>77</v>
      </c>
      <c r="C52" s="22">
        <f>C53</f>
        <v>720000</v>
      </c>
      <c r="D52" s="22">
        <f aca="true" t="shared" si="10" ref="D52:K52">D53</f>
        <v>0</v>
      </c>
      <c r="E52" s="22">
        <f t="shared" si="10"/>
        <v>720000</v>
      </c>
      <c r="F52" s="22">
        <f t="shared" si="10"/>
        <v>720000</v>
      </c>
      <c r="G52" s="22">
        <f t="shared" si="10"/>
        <v>0</v>
      </c>
      <c r="H52" s="22">
        <f t="shared" si="10"/>
        <v>720000</v>
      </c>
      <c r="I52" s="22">
        <f t="shared" si="10"/>
        <v>720000</v>
      </c>
      <c r="J52" s="22">
        <f t="shared" si="10"/>
        <v>0</v>
      </c>
      <c r="K52" s="22">
        <f t="shared" si="10"/>
        <v>720000</v>
      </c>
    </row>
    <row r="53" spans="1:11" ht="12.75">
      <c r="A53" s="23" t="s">
        <v>78</v>
      </c>
      <c r="B53" s="26" t="s">
        <v>79</v>
      </c>
      <c r="C53" s="25">
        <f>'прил.6-2012'!F418</f>
        <v>720000</v>
      </c>
      <c r="D53" s="25">
        <f>'прил.6-2012'!G418</f>
        <v>0</v>
      </c>
      <c r="E53" s="25">
        <f>'прил.6-2012'!H418</f>
        <v>720000</v>
      </c>
      <c r="F53" s="25">
        <f>'прил.6-2012'!I418</f>
        <v>720000</v>
      </c>
      <c r="G53" s="25">
        <f>'прил.6-2012'!J418</f>
        <v>0</v>
      </c>
      <c r="H53" s="25">
        <f>'прил.6-2012'!K418</f>
        <v>720000</v>
      </c>
      <c r="I53" s="25">
        <f>'прил.6-2012'!L418</f>
        <v>720000</v>
      </c>
      <c r="J53" s="25">
        <f>'прил.6-2012'!M418</f>
        <v>0</v>
      </c>
      <c r="K53" s="25">
        <f>'прил.6-2012'!N418</f>
        <v>720000</v>
      </c>
    </row>
    <row r="54" spans="1:11" ht="28.5">
      <c r="A54" s="20" t="s">
        <v>80</v>
      </c>
      <c r="B54" s="21" t="s">
        <v>81</v>
      </c>
      <c r="C54" s="22">
        <f aca="true" t="shared" si="11" ref="C54:K54">SUM(C55)</f>
        <v>10000</v>
      </c>
      <c r="D54" s="22">
        <f t="shared" si="11"/>
        <v>0</v>
      </c>
      <c r="E54" s="22">
        <f t="shared" si="11"/>
        <v>10000</v>
      </c>
      <c r="F54" s="22">
        <f t="shared" si="11"/>
        <v>10000</v>
      </c>
      <c r="G54" s="22">
        <f t="shared" si="11"/>
        <v>0</v>
      </c>
      <c r="H54" s="22">
        <f t="shared" si="11"/>
        <v>10000</v>
      </c>
      <c r="I54" s="22">
        <f t="shared" si="11"/>
        <v>10000</v>
      </c>
      <c r="J54" s="22">
        <f t="shared" si="11"/>
        <v>0</v>
      </c>
      <c r="K54" s="22">
        <f t="shared" si="11"/>
        <v>10000</v>
      </c>
    </row>
    <row r="55" spans="1:11" ht="24">
      <c r="A55" s="23" t="s">
        <v>82</v>
      </c>
      <c r="B55" s="26" t="s">
        <v>83</v>
      </c>
      <c r="C55" s="25">
        <f>'прил.6-2012'!F188</f>
        <v>10000</v>
      </c>
      <c r="D55" s="25">
        <f>'прил.6-2012'!G188</f>
        <v>0</v>
      </c>
      <c r="E55" s="25">
        <f>'прил.6-2012'!H188</f>
        <v>10000</v>
      </c>
      <c r="F55" s="25">
        <f>'прил.6-2012'!I188</f>
        <v>10000</v>
      </c>
      <c r="G55" s="25">
        <f>'прил.6-2012'!J188</f>
        <v>0</v>
      </c>
      <c r="H55" s="25">
        <f>'прил.6-2012'!K188</f>
        <v>10000</v>
      </c>
      <c r="I55" s="25">
        <f>'прил.6-2012'!L188</f>
        <v>10000</v>
      </c>
      <c r="J55" s="25">
        <f>'прил.6-2012'!M188</f>
        <v>0</v>
      </c>
      <c r="K55" s="25">
        <f>'прил.6-2012'!N188</f>
        <v>10000</v>
      </c>
    </row>
    <row r="56" spans="1:11" ht="57">
      <c r="A56" s="20" t="s">
        <v>84</v>
      </c>
      <c r="B56" s="21" t="s">
        <v>85</v>
      </c>
      <c r="C56" s="22">
        <f aca="true" t="shared" si="12" ref="C56:K56">SUM(C57:C57)</f>
        <v>18013000</v>
      </c>
      <c r="D56" s="22">
        <f t="shared" si="12"/>
        <v>0</v>
      </c>
      <c r="E56" s="22">
        <f t="shared" si="12"/>
        <v>18013000</v>
      </c>
      <c r="F56" s="22">
        <f t="shared" si="12"/>
        <v>18013000</v>
      </c>
      <c r="G56" s="22">
        <f t="shared" si="12"/>
        <v>0</v>
      </c>
      <c r="H56" s="22">
        <f t="shared" si="12"/>
        <v>18013000</v>
      </c>
      <c r="I56" s="22">
        <f t="shared" si="12"/>
        <v>18013000</v>
      </c>
      <c r="J56" s="22">
        <f t="shared" si="12"/>
        <v>0</v>
      </c>
      <c r="K56" s="22">
        <f t="shared" si="12"/>
        <v>18013000</v>
      </c>
    </row>
    <row r="57" spans="1:11" ht="38.25">
      <c r="A57" s="23" t="s">
        <v>86</v>
      </c>
      <c r="B57" s="24" t="s">
        <v>87</v>
      </c>
      <c r="C57" s="25">
        <f>'прил.6-2012'!F192</f>
        <v>18013000</v>
      </c>
      <c r="D57" s="25">
        <f>'прил.6-2012'!G192</f>
        <v>0</v>
      </c>
      <c r="E57" s="25">
        <f>'прил.6-2012'!H192</f>
        <v>18013000</v>
      </c>
      <c r="F57" s="25">
        <f>'прил.6-2012'!I192</f>
        <v>18013000</v>
      </c>
      <c r="G57" s="25">
        <f>'прил.6-2012'!J192</f>
        <v>0</v>
      </c>
      <c r="H57" s="25">
        <f>'прил.6-2012'!K192</f>
        <v>18013000</v>
      </c>
      <c r="I57" s="25">
        <f>'прил.6-2012'!L192</f>
        <v>18013000</v>
      </c>
      <c r="J57" s="25">
        <f>'прил.6-2012'!M192</f>
        <v>0</v>
      </c>
      <c r="K57" s="25">
        <f>'прил.6-2012'!N192</f>
        <v>18013000</v>
      </c>
    </row>
    <row r="58" spans="1:11" ht="18" customHeight="1" hidden="1">
      <c r="A58" s="101" t="s">
        <v>88</v>
      </c>
      <c r="B58" s="101"/>
      <c r="C58" s="27">
        <f>C10+C18+C20+C24+C30+C33+C38+C41+C47+C54+C56+C52</f>
        <v>224512004</v>
      </c>
      <c r="D58" s="27">
        <f aca="true" t="shared" si="13" ref="D58:K58">D10+D18+D20+D24+D30+D33+D38+D41+D47+D54+D56+D52</f>
        <v>176274628</v>
      </c>
      <c r="E58" s="27">
        <f t="shared" si="13"/>
        <v>400786632</v>
      </c>
      <c r="F58" s="27">
        <f t="shared" si="13"/>
        <v>211464008</v>
      </c>
      <c r="G58" s="27">
        <f t="shared" si="13"/>
        <v>169190866</v>
      </c>
      <c r="H58" s="27">
        <f t="shared" si="13"/>
        <v>380654874</v>
      </c>
      <c r="I58" s="27">
        <f t="shared" si="13"/>
        <v>216915300</v>
      </c>
      <c r="J58" s="27">
        <f t="shared" si="13"/>
        <v>166193666</v>
      </c>
      <c r="K58" s="27">
        <f t="shared" si="13"/>
        <v>383108966</v>
      </c>
    </row>
    <row r="59" spans="2:11" ht="18.75" customHeight="1" hidden="1">
      <c r="B59" s="86" t="s">
        <v>301</v>
      </c>
      <c r="C59" s="28">
        <f>'прил.6-2012'!F436</f>
        <v>0</v>
      </c>
      <c r="D59" s="28">
        <f>'прил.6-2012'!G436</f>
        <v>0</v>
      </c>
      <c r="E59" s="28">
        <f>'прил.6-2012'!H436</f>
        <v>0</v>
      </c>
      <c r="F59" s="28">
        <f>'прил.6-2012'!I436</f>
        <v>9740000</v>
      </c>
      <c r="G59" s="28">
        <f>'прил.6-2012'!J436</f>
        <v>0</v>
      </c>
      <c r="H59" s="28">
        <f>'прил.6-2012'!K436</f>
        <v>9740000</v>
      </c>
      <c r="I59" s="28">
        <f>'прил.6-2012'!L436</f>
        <v>20123000</v>
      </c>
      <c r="J59" s="28">
        <f>'прил.6-2012'!M436</f>
        <v>0</v>
      </c>
      <c r="K59" s="28">
        <f>'прил.6-2012'!N436</f>
        <v>20123000</v>
      </c>
    </row>
    <row r="60" spans="1:11" s="29" customFormat="1" ht="24" customHeight="1">
      <c r="A60" s="102" t="s">
        <v>89</v>
      </c>
      <c r="B60" s="102"/>
      <c r="C60" s="27">
        <f>C59+C58</f>
        <v>224512004</v>
      </c>
      <c r="D60" s="27">
        <f aca="true" t="shared" si="14" ref="D60:K60">D59+D58</f>
        <v>176274628</v>
      </c>
      <c r="E60" s="27">
        <f t="shared" si="14"/>
        <v>400786632</v>
      </c>
      <c r="F60" s="27">
        <f t="shared" si="14"/>
        <v>221204008</v>
      </c>
      <c r="G60" s="27">
        <f t="shared" si="14"/>
        <v>169190866</v>
      </c>
      <c r="H60" s="27">
        <f t="shared" si="14"/>
        <v>390394874</v>
      </c>
      <c r="I60" s="27">
        <f t="shared" si="14"/>
        <v>237038300</v>
      </c>
      <c r="J60" s="27">
        <f t="shared" si="14"/>
        <v>166193666</v>
      </c>
      <c r="K60" s="27">
        <f t="shared" si="14"/>
        <v>403231966</v>
      </c>
    </row>
    <row r="61" spans="1:11" ht="24.75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33" customFormat="1" ht="16.5">
      <c r="A62" s="99" t="s">
        <v>90</v>
      </c>
      <c r="B62" s="99"/>
      <c r="C62" s="32"/>
      <c r="D62" s="32"/>
      <c r="E62" s="32"/>
      <c r="F62" s="32"/>
      <c r="G62" s="32"/>
      <c r="H62" s="32"/>
      <c r="I62" s="32"/>
      <c r="J62" s="32"/>
      <c r="K62" s="32"/>
    </row>
    <row r="63" spans="1:11" s="33" customFormat="1" ht="18.75">
      <c r="A63" s="99" t="s">
        <v>408</v>
      </c>
      <c r="B63" s="99"/>
      <c r="C63" s="99"/>
      <c r="D63" s="34" t="s">
        <v>91</v>
      </c>
      <c r="E63" s="35"/>
      <c r="F63" s="36"/>
      <c r="G63" s="34"/>
      <c r="H63" s="35"/>
      <c r="I63" s="37"/>
      <c r="J63" s="34"/>
      <c r="K63" s="35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</sheetData>
  <sheetProtection selectLockedCells="1" selectUnlockedCells="1"/>
  <mergeCells count="11">
    <mergeCell ref="C1:E3"/>
    <mergeCell ref="A5:E5"/>
    <mergeCell ref="A7:A8"/>
    <mergeCell ref="B7:B8"/>
    <mergeCell ref="C7:E7"/>
    <mergeCell ref="A63:C63"/>
    <mergeCell ref="A62:B62"/>
    <mergeCell ref="F7:H7"/>
    <mergeCell ref="I7:K7"/>
    <mergeCell ref="A58:B58"/>
    <mergeCell ref="A60:B60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G62" sqref="G62"/>
    </sheetView>
  </sheetViews>
  <sheetFormatPr defaultColWidth="0.6171875" defaultRowHeight="12.75" zeroHeight="1"/>
  <cols>
    <col min="1" max="1" width="6.25390625" style="1" customWidth="1"/>
    <col min="2" max="2" width="37.375" style="2" customWidth="1"/>
    <col min="3" max="5" width="14.25390625" style="2" hidden="1" customWidth="1"/>
    <col min="6" max="11" width="14.25390625" style="2" customWidth="1"/>
    <col min="12" max="12" width="1.00390625" style="2" customWidth="1"/>
    <col min="13" max="255" width="9.125" style="2" hidden="1" customWidth="1"/>
    <col min="256" max="16384" width="0.6171875" style="2" customWidth="1"/>
  </cols>
  <sheetData>
    <row r="1" spans="1:11" s="7" customFormat="1" ht="31.5" customHeight="1">
      <c r="A1" s="3"/>
      <c r="B1" s="4"/>
      <c r="F1" s="5"/>
      <c r="G1" s="6"/>
      <c r="H1" s="103" t="s">
        <v>421</v>
      </c>
      <c r="I1" s="106"/>
      <c r="J1" s="106"/>
      <c r="K1" s="106"/>
    </row>
    <row r="2" spans="1:11" s="7" customFormat="1" ht="31.5" customHeight="1">
      <c r="A2" s="3"/>
      <c r="B2" s="4"/>
      <c r="F2" s="4"/>
      <c r="G2" s="4"/>
      <c r="H2" s="106"/>
      <c r="I2" s="106"/>
      <c r="J2" s="106"/>
      <c r="K2" s="106"/>
    </row>
    <row r="3" spans="1:11" s="7" customFormat="1" ht="31.5" customHeight="1">
      <c r="A3" s="10"/>
      <c r="B3" s="4"/>
      <c r="F3" s="11"/>
      <c r="G3" s="11"/>
      <c r="H3" s="106"/>
      <c r="I3" s="106"/>
      <c r="J3" s="106"/>
      <c r="K3" s="106"/>
    </row>
    <row r="4" spans="1:11" s="7" customFormat="1" ht="10.5" customHeight="1">
      <c r="A4" s="10"/>
      <c r="B4" s="4"/>
      <c r="C4" s="8"/>
      <c r="D4" s="8"/>
      <c r="E4" s="8"/>
      <c r="F4" s="11"/>
      <c r="G4" s="11"/>
      <c r="H4" s="12"/>
      <c r="I4" s="8"/>
      <c r="J4" s="8"/>
      <c r="K4" s="8"/>
    </row>
    <row r="5" spans="1:11" s="7" customFormat="1" ht="56.25" customHeight="1">
      <c r="A5" s="104" t="s">
        <v>410</v>
      </c>
      <c r="B5" s="104"/>
      <c r="C5" s="104"/>
      <c r="D5" s="104"/>
      <c r="E5" s="104"/>
      <c r="F5" s="107"/>
      <c r="G5" s="107"/>
      <c r="H5" s="107"/>
      <c r="I5" s="107"/>
      <c r="J5" s="107"/>
      <c r="K5" s="107"/>
    </row>
    <row r="6" s="14" customFormat="1" ht="12.75" customHeight="1">
      <c r="A6" s="13"/>
    </row>
    <row r="7" spans="1:11" ht="15.75">
      <c r="A7" s="105" t="s">
        <v>0</v>
      </c>
      <c r="B7" s="105" t="s">
        <v>1</v>
      </c>
      <c r="C7" s="100" t="s">
        <v>2</v>
      </c>
      <c r="D7" s="100"/>
      <c r="E7" s="100"/>
      <c r="F7" s="100" t="s">
        <v>3</v>
      </c>
      <c r="G7" s="100"/>
      <c r="H7" s="100"/>
      <c r="I7" s="100" t="s">
        <v>400</v>
      </c>
      <c r="J7" s="100"/>
      <c r="K7" s="100"/>
    </row>
    <row r="8" spans="1:11" ht="72">
      <c r="A8" s="105"/>
      <c r="B8" s="105"/>
      <c r="C8" s="15" t="s">
        <v>4</v>
      </c>
      <c r="D8" s="15" t="s">
        <v>5</v>
      </c>
      <c r="E8" s="16" t="s">
        <v>6</v>
      </c>
      <c r="F8" s="15" t="s">
        <v>4</v>
      </c>
      <c r="G8" s="15" t="s">
        <v>5</v>
      </c>
      <c r="H8" s="16" t="s">
        <v>6</v>
      </c>
      <c r="I8" s="15" t="s">
        <v>4</v>
      </c>
      <c r="J8" s="15" t="s">
        <v>5</v>
      </c>
      <c r="K8" s="16" t="s">
        <v>6</v>
      </c>
    </row>
    <row r="9" spans="1:11" s="19" customFormat="1" ht="11.25">
      <c r="A9" s="17" t="s">
        <v>7</v>
      </c>
      <c r="B9" s="17" t="s">
        <v>8</v>
      </c>
      <c r="C9" s="18">
        <v>1</v>
      </c>
      <c r="D9" s="18">
        <v>2</v>
      </c>
      <c r="E9" s="18">
        <v>3</v>
      </c>
      <c r="F9" s="18">
        <v>1</v>
      </c>
      <c r="G9" s="18">
        <v>4</v>
      </c>
      <c r="H9" s="18">
        <v>7</v>
      </c>
      <c r="I9" s="18">
        <v>1</v>
      </c>
      <c r="J9" s="18">
        <v>4</v>
      </c>
      <c r="K9" s="18">
        <v>7</v>
      </c>
    </row>
    <row r="10" spans="1:11" ht="14.25">
      <c r="A10" s="20" t="s">
        <v>9</v>
      </c>
      <c r="B10" s="21" t="s">
        <v>10</v>
      </c>
      <c r="C10" s="22">
        <f>SUM(C11:C17)</f>
        <v>23418266</v>
      </c>
      <c r="D10" s="22">
        <f>SUM(D11:D17)</f>
        <v>317128</v>
      </c>
      <c r="E10" s="22">
        <f>SUM(E11:E17)</f>
        <v>23735394</v>
      </c>
      <c r="F10" s="22">
        <f aca="true" t="shared" si="0" ref="F10:K10">SUM(F11:F17)</f>
        <v>18770200</v>
      </c>
      <c r="G10" s="22">
        <f t="shared" si="0"/>
        <v>311300</v>
      </c>
      <c r="H10" s="22">
        <f t="shared" si="0"/>
        <v>19081500</v>
      </c>
      <c r="I10" s="22">
        <f t="shared" si="0"/>
        <v>15433500</v>
      </c>
      <c r="J10" s="22">
        <f t="shared" si="0"/>
        <v>311300</v>
      </c>
      <c r="K10" s="22">
        <f t="shared" si="0"/>
        <v>15744800</v>
      </c>
    </row>
    <row r="11" spans="1:11" ht="38.25">
      <c r="A11" s="23" t="s">
        <v>11</v>
      </c>
      <c r="B11" s="24" t="s">
        <v>12</v>
      </c>
      <c r="C11" s="25">
        <f>'прил.6-2012'!F270</f>
        <v>1091000</v>
      </c>
      <c r="D11" s="25">
        <f>'прил.6-2012'!G270</f>
        <v>0</v>
      </c>
      <c r="E11" s="25">
        <f>'прил.6-2012'!H270</f>
        <v>1091000</v>
      </c>
      <c r="F11" s="25">
        <f>'прил.7- 2013-2014'!I270</f>
        <v>881000</v>
      </c>
      <c r="G11" s="25">
        <f>'прил.7- 2013-2014'!J270</f>
        <v>0</v>
      </c>
      <c r="H11" s="25">
        <f>'прил.7- 2013-2014'!K270</f>
        <v>881000</v>
      </c>
      <c r="I11" s="25">
        <f>'прил.7- 2013-2014'!L270</f>
        <v>743000</v>
      </c>
      <c r="J11" s="25">
        <f>'прил.7- 2013-2014'!M270</f>
        <v>0</v>
      </c>
      <c r="K11" s="25">
        <f>'прил.7- 2013-2014'!N270</f>
        <v>743000</v>
      </c>
    </row>
    <row r="12" spans="1:11" ht="63.75">
      <c r="A12" s="23" t="s">
        <v>13</v>
      </c>
      <c r="B12" s="24" t="s">
        <v>14</v>
      </c>
      <c r="C12" s="25">
        <f>'прил.6-2012'!F420</f>
        <v>31000</v>
      </c>
      <c r="D12" s="25">
        <f>'прил.6-2012'!G420</f>
        <v>0</v>
      </c>
      <c r="E12" s="25">
        <f>'прил.6-2012'!H420</f>
        <v>31000</v>
      </c>
      <c r="F12" s="25">
        <f>'прил.7- 2013-2014'!I420</f>
        <v>26000</v>
      </c>
      <c r="G12" s="25">
        <f>'прил.7- 2013-2014'!J420</f>
        <v>0</v>
      </c>
      <c r="H12" s="25">
        <f>'прил.7- 2013-2014'!K420</f>
        <v>26000</v>
      </c>
      <c r="I12" s="25">
        <f>'прил.7- 2013-2014'!L420</f>
        <v>22000</v>
      </c>
      <c r="J12" s="25">
        <f>'прил.7- 2013-2014'!M420</f>
        <v>0</v>
      </c>
      <c r="K12" s="25">
        <f>'прил.7- 2013-2014'!N420</f>
        <v>22000</v>
      </c>
    </row>
    <row r="13" spans="1:11" ht="51">
      <c r="A13" s="23" t="s">
        <v>15</v>
      </c>
      <c r="B13" s="24" t="s">
        <v>16</v>
      </c>
      <c r="C13" s="25">
        <f>'прил.6-2012'!F274</f>
        <v>14801266</v>
      </c>
      <c r="D13" s="25">
        <f>'прил.6-2012'!G274</f>
        <v>310000</v>
      </c>
      <c r="E13" s="25">
        <f>'прил.6-2012'!H274</f>
        <v>15111266</v>
      </c>
      <c r="F13" s="25">
        <f>'прил.7- 2013-2014'!I274</f>
        <v>10846000</v>
      </c>
      <c r="G13" s="25">
        <f>'прил.7- 2013-2014'!J274</f>
        <v>310000</v>
      </c>
      <c r="H13" s="25">
        <f>'прил.7- 2013-2014'!K274</f>
        <v>11156000</v>
      </c>
      <c r="I13" s="25">
        <f>'прил.7- 2013-2014'!L274</f>
        <v>10131500</v>
      </c>
      <c r="J13" s="25">
        <f>'прил.7- 2013-2014'!M274</f>
        <v>310000</v>
      </c>
      <c r="K13" s="25">
        <f>'прил.7- 2013-2014'!N274</f>
        <v>10441500</v>
      </c>
    </row>
    <row r="14" spans="1:11" ht="12.75" hidden="1">
      <c r="A14" s="23" t="s">
        <v>360</v>
      </c>
      <c r="B14" s="24" t="s">
        <v>361</v>
      </c>
      <c r="C14" s="25">
        <f>'прил.6-2012'!F284</f>
        <v>0</v>
      </c>
      <c r="D14" s="25">
        <f>'прил.6-2012'!G284</f>
        <v>5828</v>
      </c>
      <c r="E14" s="25">
        <f>'прил.6-2012'!H284</f>
        <v>5828</v>
      </c>
      <c r="F14" s="25">
        <f>'прил.6-2012'!I284</f>
        <v>0</v>
      </c>
      <c r="G14" s="25">
        <f>'прил.6-2012'!J284</f>
        <v>0</v>
      </c>
      <c r="H14" s="25">
        <f>'прил.6-2012'!K284</f>
        <v>0</v>
      </c>
      <c r="I14" s="25">
        <f>'прил.6-2012'!L284</f>
        <v>0</v>
      </c>
      <c r="J14" s="25">
        <f>'прил.6-2012'!M284</f>
        <v>0</v>
      </c>
      <c r="K14" s="25">
        <f>'прил.6-2012'!N284</f>
        <v>0</v>
      </c>
    </row>
    <row r="15" spans="1:11" ht="51">
      <c r="A15" s="23" t="s">
        <v>17</v>
      </c>
      <c r="B15" s="24" t="s">
        <v>18</v>
      </c>
      <c r="C15" s="25">
        <f>'прил.6-2012'!F427+'прил.6-2012'!F142</f>
        <v>5860000</v>
      </c>
      <c r="D15" s="25">
        <f>'прил.6-2012'!G427+'прил.6-2012'!G142</f>
        <v>0</v>
      </c>
      <c r="E15" s="25">
        <f>'прил.6-2012'!H427+'прил.6-2012'!H142</f>
        <v>5860000</v>
      </c>
      <c r="F15" s="25">
        <f>'прил.7- 2013-2014'!I427+'прил.7- 2013-2014'!I142</f>
        <v>4727000</v>
      </c>
      <c r="G15" s="25">
        <f>'прил.7- 2013-2014'!J427+'прил.7- 2013-2014'!J142</f>
        <v>0</v>
      </c>
      <c r="H15" s="25">
        <f>'прил.7- 2013-2014'!K427+'прил.7- 2013-2014'!K142</f>
        <v>4727000</v>
      </c>
      <c r="I15" s="25">
        <f>'прил.7- 2013-2014'!L427+'прил.7- 2013-2014'!L142</f>
        <v>3993000</v>
      </c>
      <c r="J15" s="25">
        <f>'прил.7- 2013-2014'!M427+'прил.7- 2013-2014'!M142</f>
        <v>0</v>
      </c>
      <c r="K15" s="25">
        <f>'прил.7- 2013-2014'!N427+'прил.7- 2013-2014'!N142</f>
        <v>3993000</v>
      </c>
    </row>
    <row r="16" spans="1:11" ht="12.75">
      <c r="A16" s="23" t="s">
        <v>19</v>
      </c>
      <c r="B16" s="26" t="s">
        <v>20</v>
      </c>
      <c r="C16" s="25">
        <f>'прил.6-2012'!F288</f>
        <v>160000</v>
      </c>
      <c r="D16" s="25">
        <f>'прил.6-2012'!G288</f>
        <v>0</v>
      </c>
      <c r="E16" s="25">
        <f>'прил.6-2012'!H288</f>
        <v>160000</v>
      </c>
      <c r="F16" s="25">
        <f>'прил.7- 2013-2014'!I288</f>
        <v>185000</v>
      </c>
      <c r="G16" s="25">
        <f>'прил.7- 2013-2014'!J288</f>
        <v>0</v>
      </c>
      <c r="H16" s="25">
        <f>'прил.7- 2013-2014'!K288</f>
        <v>185000</v>
      </c>
      <c r="I16" s="25">
        <f>'прил.7- 2013-2014'!L288</f>
        <v>227000</v>
      </c>
      <c r="J16" s="25">
        <f>'прил.7- 2013-2014'!M288</f>
        <v>0</v>
      </c>
      <c r="K16" s="25">
        <f>'прил.7- 2013-2014'!N288</f>
        <v>227000</v>
      </c>
    </row>
    <row r="17" spans="1:11" ht="12.75">
      <c r="A17" s="23" t="s">
        <v>21</v>
      </c>
      <c r="B17" s="26" t="s">
        <v>22</v>
      </c>
      <c r="C17" s="25">
        <f>'прил.6-2012'!F151+'прил.6-2012'!F292</f>
        <v>1475000</v>
      </c>
      <c r="D17" s="25">
        <f>'прил.6-2012'!G151+'прил.6-2012'!G292</f>
        <v>1300</v>
      </c>
      <c r="E17" s="25">
        <f>'прил.6-2012'!H151+'прил.6-2012'!H292</f>
        <v>1476300</v>
      </c>
      <c r="F17" s="25">
        <f>'прил.7- 2013-2014'!I151+'прил.7- 2013-2014'!I292</f>
        <v>2105200</v>
      </c>
      <c r="G17" s="25">
        <f>'прил.7- 2013-2014'!J151+'прил.7- 2013-2014'!J292</f>
        <v>1300</v>
      </c>
      <c r="H17" s="25">
        <f>'прил.7- 2013-2014'!K151+'прил.7- 2013-2014'!K292</f>
        <v>2106500</v>
      </c>
      <c r="I17" s="25">
        <f>'прил.7- 2013-2014'!L151+'прил.7- 2013-2014'!L292</f>
        <v>317000</v>
      </c>
      <c r="J17" s="25">
        <f>'прил.7- 2013-2014'!M151+'прил.7- 2013-2014'!M292</f>
        <v>1300</v>
      </c>
      <c r="K17" s="25">
        <f>'прил.7- 2013-2014'!N151+'прил.7- 2013-2014'!N292</f>
        <v>318300</v>
      </c>
    </row>
    <row r="18" spans="1:11" ht="14.25">
      <c r="A18" s="20" t="s">
        <v>23</v>
      </c>
      <c r="B18" s="21" t="s">
        <v>24</v>
      </c>
      <c r="C18" s="22">
        <f aca="true" t="shared" si="1" ref="C18:K18">C19</f>
        <v>0</v>
      </c>
      <c r="D18" s="22">
        <f t="shared" si="1"/>
        <v>549000</v>
      </c>
      <c r="E18" s="22">
        <f t="shared" si="1"/>
        <v>549000</v>
      </c>
      <c r="F18" s="22">
        <f t="shared" si="1"/>
        <v>0</v>
      </c>
      <c r="G18" s="22">
        <f t="shared" si="1"/>
        <v>570000</v>
      </c>
      <c r="H18" s="22">
        <f t="shared" si="1"/>
        <v>570000</v>
      </c>
      <c r="I18" s="22">
        <f t="shared" si="1"/>
        <v>0</v>
      </c>
      <c r="J18" s="22">
        <f t="shared" si="1"/>
        <v>585300</v>
      </c>
      <c r="K18" s="22">
        <f t="shared" si="1"/>
        <v>585300</v>
      </c>
    </row>
    <row r="19" spans="1:11" ht="12.75">
      <c r="A19" s="23" t="s">
        <v>25</v>
      </c>
      <c r="B19" s="26" t="s">
        <v>26</v>
      </c>
      <c r="C19" s="25">
        <f>'прил.6-2012'!F160</f>
        <v>0</v>
      </c>
      <c r="D19" s="25">
        <f>'прил.6-2012'!G160</f>
        <v>549000</v>
      </c>
      <c r="E19" s="25">
        <f>'прил.6-2012'!H160</f>
        <v>549000</v>
      </c>
      <c r="F19" s="25">
        <f>'прил.7- 2013-2014'!I160</f>
        <v>0</v>
      </c>
      <c r="G19" s="25">
        <f>'прил.7- 2013-2014'!J160</f>
        <v>570000</v>
      </c>
      <c r="H19" s="25">
        <f>'прил.7- 2013-2014'!K160</f>
        <v>570000</v>
      </c>
      <c r="I19" s="25">
        <f>'прил.7- 2013-2014'!L160</f>
        <v>0</v>
      </c>
      <c r="J19" s="25">
        <f>'прил.7- 2013-2014'!M160</f>
        <v>585300</v>
      </c>
      <c r="K19" s="25">
        <f>'прил.7- 2013-2014'!N160</f>
        <v>585300</v>
      </c>
    </row>
    <row r="20" spans="1:11" ht="28.5">
      <c r="A20" s="20" t="s">
        <v>27</v>
      </c>
      <c r="B20" s="21" t="s">
        <v>28</v>
      </c>
      <c r="C20" s="22">
        <f>SUM(C21:C23)</f>
        <v>40000</v>
      </c>
      <c r="D20" s="22">
        <f>SUM(D21:D23)</f>
        <v>870000</v>
      </c>
      <c r="E20" s="22">
        <f>SUM(E21:E23)</f>
        <v>910000</v>
      </c>
      <c r="F20" s="22">
        <f aca="true" t="shared" si="2" ref="F20:K20">SUM(F21:F23)</f>
        <v>33000</v>
      </c>
      <c r="G20" s="22">
        <f t="shared" si="2"/>
        <v>900000</v>
      </c>
      <c r="H20" s="22">
        <f t="shared" si="2"/>
        <v>933000</v>
      </c>
      <c r="I20" s="22">
        <f t="shared" si="2"/>
        <v>27000</v>
      </c>
      <c r="J20" s="22">
        <f t="shared" si="2"/>
        <v>900000</v>
      </c>
      <c r="K20" s="22">
        <f t="shared" si="2"/>
        <v>927000</v>
      </c>
    </row>
    <row r="21" spans="1:11" ht="12.75" hidden="1">
      <c r="A21" s="23" t="s">
        <v>29</v>
      </c>
      <c r="B21" s="24" t="s">
        <v>30</v>
      </c>
      <c r="C21" s="25">
        <f>'прил.6-2012'!F306</f>
        <v>0</v>
      </c>
      <c r="D21" s="25">
        <f>'прил.6-2012'!G306</f>
        <v>0</v>
      </c>
      <c r="E21" s="25">
        <f>'прил.6-2012'!H306</f>
        <v>0</v>
      </c>
      <c r="F21" s="25">
        <f>'прил.6-2012'!I306</f>
        <v>0</v>
      </c>
      <c r="G21" s="25">
        <f>'прил.6-2012'!J306</f>
        <v>0</v>
      </c>
      <c r="H21" s="25">
        <f>'прил.6-2012'!K306</f>
        <v>0</v>
      </c>
      <c r="I21" s="25">
        <f>'прил.6-2012'!L306</f>
        <v>0</v>
      </c>
      <c r="J21" s="25">
        <f>'прил.6-2012'!M306</f>
        <v>0</v>
      </c>
      <c r="K21" s="25">
        <f>'прил.6-2012'!N306</f>
        <v>0</v>
      </c>
    </row>
    <row r="22" spans="1:11" ht="12.75">
      <c r="A22" s="23" t="s">
        <v>350</v>
      </c>
      <c r="B22" s="24" t="s">
        <v>359</v>
      </c>
      <c r="C22" s="25">
        <f>'прил.6-2012'!F310</f>
        <v>0</v>
      </c>
      <c r="D22" s="25">
        <f>'прил.6-2012'!G310</f>
        <v>870000</v>
      </c>
      <c r="E22" s="25">
        <f>'прил.6-2012'!H310</f>
        <v>870000</v>
      </c>
      <c r="F22" s="25">
        <f>'прил.7- 2013-2014'!I310</f>
        <v>0</v>
      </c>
      <c r="G22" s="25">
        <f>'прил.7- 2013-2014'!J310</f>
        <v>900000</v>
      </c>
      <c r="H22" s="25">
        <f>'прил.7- 2013-2014'!K310</f>
        <v>900000</v>
      </c>
      <c r="I22" s="25">
        <f>'прил.7- 2013-2014'!L310</f>
        <v>0</v>
      </c>
      <c r="J22" s="25">
        <f>'прил.7- 2013-2014'!M310</f>
        <v>900000</v>
      </c>
      <c r="K22" s="25">
        <f>'прил.7- 2013-2014'!N310</f>
        <v>900000</v>
      </c>
    </row>
    <row r="23" spans="1:11" ht="51">
      <c r="A23" s="23" t="s">
        <v>31</v>
      </c>
      <c r="B23" s="24" t="s">
        <v>32</v>
      </c>
      <c r="C23" s="25">
        <f>'прил.6-2012'!F318</f>
        <v>40000</v>
      </c>
      <c r="D23" s="25">
        <f>'прил.6-2012'!G318</f>
        <v>0</v>
      </c>
      <c r="E23" s="25">
        <f>'прил.6-2012'!H318</f>
        <v>40000</v>
      </c>
      <c r="F23" s="25">
        <f>'прил.7- 2013-2014'!I318</f>
        <v>33000</v>
      </c>
      <c r="G23" s="25">
        <f>'прил.7- 2013-2014'!J318</f>
        <v>0</v>
      </c>
      <c r="H23" s="25">
        <f>'прил.7- 2013-2014'!K318</f>
        <v>33000</v>
      </c>
      <c r="I23" s="25">
        <f>'прил.7- 2013-2014'!L318</f>
        <v>27000</v>
      </c>
      <c r="J23" s="25">
        <f>'прил.7- 2013-2014'!M318</f>
        <v>0</v>
      </c>
      <c r="K23" s="25">
        <f>'прил.7- 2013-2014'!N318</f>
        <v>27000</v>
      </c>
    </row>
    <row r="24" spans="1:11" ht="14.25">
      <c r="A24" s="20" t="s">
        <v>33</v>
      </c>
      <c r="B24" s="21" t="s">
        <v>34</v>
      </c>
      <c r="C24" s="22">
        <f>SUM(C25:C29)</f>
        <v>75209700</v>
      </c>
      <c r="D24" s="22">
        <f>SUM(D25:D29)</f>
        <v>0</v>
      </c>
      <c r="E24" s="22">
        <f>SUM(E25:E29)</f>
        <v>75209700</v>
      </c>
      <c r="F24" s="22">
        <f aca="true" t="shared" si="3" ref="F24:K24">SUM(F25:F29)</f>
        <v>91756200</v>
      </c>
      <c r="G24" s="22">
        <f t="shared" si="3"/>
        <v>0</v>
      </c>
      <c r="H24" s="22">
        <f t="shared" si="3"/>
        <v>91756200</v>
      </c>
      <c r="I24" s="22">
        <f t="shared" si="3"/>
        <v>101269200</v>
      </c>
      <c r="J24" s="22">
        <f t="shared" si="3"/>
        <v>0</v>
      </c>
      <c r="K24" s="22">
        <f t="shared" si="3"/>
        <v>101269200</v>
      </c>
    </row>
    <row r="25" spans="1:11" ht="12.75">
      <c r="A25" s="23" t="s">
        <v>35</v>
      </c>
      <c r="B25" s="24" t="s">
        <v>36</v>
      </c>
      <c r="C25" s="25">
        <f>'прил.6-2012'!F322</f>
        <v>278000</v>
      </c>
      <c r="D25" s="25">
        <f>'прил.6-2012'!G322</f>
        <v>0</v>
      </c>
      <c r="E25" s="25">
        <f>'прил.6-2012'!H322</f>
        <v>278000</v>
      </c>
      <c r="F25" s="25">
        <f>'прил.7- 2013-2014'!I322</f>
        <v>285000</v>
      </c>
      <c r="G25" s="25">
        <f>'прил.7- 2013-2014'!J322</f>
        <v>0</v>
      </c>
      <c r="H25" s="25">
        <f>'прил.7- 2013-2014'!K322</f>
        <v>285000</v>
      </c>
      <c r="I25" s="25">
        <f>'прил.7- 2013-2014'!L322</f>
        <v>0</v>
      </c>
      <c r="J25" s="25">
        <f>'прил.7- 2013-2014'!M322</f>
        <v>0</v>
      </c>
      <c r="K25" s="25">
        <f>'прил.7- 2013-2014'!N322</f>
        <v>0</v>
      </c>
    </row>
    <row r="26" spans="1:11" ht="12.75">
      <c r="A26" s="23" t="s">
        <v>37</v>
      </c>
      <c r="B26" s="24" t="s">
        <v>38</v>
      </c>
      <c r="C26" s="25">
        <f>'прил.6-2012'!F326</f>
        <v>1030000</v>
      </c>
      <c r="D26" s="25">
        <f>'прил.6-2012'!G326</f>
        <v>0</v>
      </c>
      <c r="E26" s="25">
        <f>'прил.6-2012'!H326</f>
        <v>1030000</v>
      </c>
      <c r="F26" s="25">
        <f>'прил.7- 2013-2014'!I326</f>
        <v>1330000</v>
      </c>
      <c r="G26" s="25">
        <f>'прил.7- 2013-2014'!J326</f>
        <v>0</v>
      </c>
      <c r="H26" s="25">
        <f>'прил.7- 2013-2014'!K326</f>
        <v>1330000</v>
      </c>
      <c r="I26" s="25">
        <f>'прил.7- 2013-2014'!L326</f>
        <v>1530000</v>
      </c>
      <c r="J26" s="25">
        <f>'прил.7- 2013-2014'!M326</f>
        <v>0</v>
      </c>
      <c r="K26" s="25">
        <f>'прил.7- 2013-2014'!N326</f>
        <v>1530000</v>
      </c>
    </row>
    <row r="27" spans="1:11" ht="12.75">
      <c r="A27" s="23" t="s">
        <v>39</v>
      </c>
      <c r="B27" s="24" t="s">
        <v>40</v>
      </c>
      <c r="C27" s="25">
        <f>'прил.6-2012'!F331</f>
        <v>5154000</v>
      </c>
      <c r="D27" s="25">
        <f>'прил.6-2012'!G331</f>
        <v>0</v>
      </c>
      <c r="E27" s="25">
        <f>'прил.6-2012'!H331</f>
        <v>5154000</v>
      </c>
      <c r="F27" s="25">
        <f>'прил.7- 2013-2014'!I331</f>
        <v>4157000</v>
      </c>
      <c r="G27" s="25">
        <f>'прил.7- 2013-2014'!J331</f>
        <v>0</v>
      </c>
      <c r="H27" s="25">
        <f>'прил.7- 2013-2014'!K331</f>
        <v>4157000</v>
      </c>
      <c r="I27" s="25">
        <f>'прил.7- 2013-2014'!L331</f>
        <v>3510000</v>
      </c>
      <c r="J27" s="25">
        <f>'прил.7- 2013-2014'!M331</f>
        <v>0</v>
      </c>
      <c r="K27" s="25">
        <f>'прил.7- 2013-2014'!N331</f>
        <v>3510000</v>
      </c>
    </row>
    <row r="28" spans="1:11" ht="12.75">
      <c r="A28" s="23" t="s">
        <v>41</v>
      </c>
      <c r="B28" s="24" t="s">
        <v>42</v>
      </c>
      <c r="C28" s="25">
        <f>'прил.6-2012'!F335</f>
        <v>67772000</v>
      </c>
      <c r="D28" s="25">
        <f>'прил.6-2012'!G335</f>
        <v>0</v>
      </c>
      <c r="E28" s="25">
        <f>'прил.6-2012'!H335</f>
        <v>67772000</v>
      </c>
      <c r="F28" s="25">
        <f>'прил.7- 2013-2014'!I335</f>
        <v>85583000</v>
      </c>
      <c r="G28" s="25">
        <f>'прил.7- 2013-2014'!J335</f>
        <v>0</v>
      </c>
      <c r="H28" s="25">
        <f>'прил.7- 2013-2014'!K335</f>
        <v>85583000</v>
      </c>
      <c r="I28" s="25">
        <f>'прил.7- 2013-2014'!L335</f>
        <v>95765600</v>
      </c>
      <c r="J28" s="25">
        <f>'прил.7- 2013-2014'!M335</f>
        <v>0</v>
      </c>
      <c r="K28" s="25">
        <f>'прил.7- 2013-2014'!N335</f>
        <v>95765600</v>
      </c>
    </row>
    <row r="29" spans="1:11" ht="25.5">
      <c r="A29" s="23" t="s">
        <v>43</v>
      </c>
      <c r="B29" s="24" t="s">
        <v>44</v>
      </c>
      <c r="C29" s="25">
        <f>'прил.6-2012'!F339</f>
        <v>975700</v>
      </c>
      <c r="D29" s="25">
        <f>'прил.6-2012'!G339</f>
        <v>0</v>
      </c>
      <c r="E29" s="25">
        <f>'прил.6-2012'!H339</f>
        <v>975700</v>
      </c>
      <c r="F29" s="25">
        <f>'прил.7- 2013-2014'!I339</f>
        <v>401200</v>
      </c>
      <c r="G29" s="25">
        <f>'прил.7- 2013-2014'!J339</f>
        <v>0</v>
      </c>
      <c r="H29" s="25">
        <f>'прил.7- 2013-2014'!K339</f>
        <v>401200</v>
      </c>
      <c r="I29" s="25">
        <f>'прил.7- 2013-2014'!L339</f>
        <v>463600</v>
      </c>
      <c r="J29" s="25">
        <f>'прил.7- 2013-2014'!M339</f>
        <v>0</v>
      </c>
      <c r="K29" s="25">
        <f>'прил.7- 2013-2014'!N339</f>
        <v>463600</v>
      </c>
    </row>
    <row r="30" spans="1:11" ht="14.25">
      <c r="A30" s="20" t="s">
        <v>45</v>
      </c>
      <c r="B30" s="21" t="s">
        <v>46</v>
      </c>
      <c r="C30" s="22">
        <f>SUM(C31:C32)</f>
        <v>7751000</v>
      </c>
      <c r="D30" s="22">
        <f>SUM(D31:D32)</f>
        <v>0</v>
      </c>
      <c r="E30" s="22">
        <f>SUM(E31:E32)</f>
        <v>7751000</v>
      </c>
      <c r="F30" s="22">
        <f aca="true" t="shared" si="4" ref="F30:K30">SUM(F31:F32)</f>
        <v>3967000</v>
      </c>
      <c r="G30" s="22">
        <f t="shared" si="4"/>
        <v>0</v>
      </c>
      <c r="H30" s="22">
        <f t="shared" si="4"/>
        <v>3967000</v>
      </c>
      <c r="I30" s="22">
        <f t="shared" si="4"/>
        <v>7632000</v>
      </c>
      <c r="J30" s="22">
        <f t="shared" si="4"/>
        <v>0</v>
      </c>
      <c r="K30" s="22">
        <f t="shared" si="4"/>
        <v>7632000</v>
      </c>
    </row>
    <row r="31" spans="1:11" ht="12.75">
      <c r="A31" s="23" t="s">
        <v>47</v>
      </c>
      <c r="B31" s="24" t="s">
        <v>48</v>
      </c>
      <c r="C31" s="25">
        <f>'прил.6-2012'!F163+'прил.6-2012'!F358</f>
        <v>7351000</v>
      </c>
      <c r="D31" s="25">
        <f>'прил.6-2012'!G163+'прил.6-2012'!G358</f>
        <v>0</v>
      </c>
      <c r="E31" s="25">
        <f>'прил.6-2012'!H163+'прил.6-2012'!H358</f>
        <v>7351000</v>
      </c>
      <c r="F31" s="25">
        <f>'прил.7- 2013-2014'!I163+'прил.7- 2013-2014'!I358</f>
        <v>3807000</v>
      </c>
      <c r="G31" s="25">
        <f>'прил.7- 2013-2014'!J163+'прил.7- 2013-2014'!J358</f>
        <v>0</v>
      </c>
      <c r="H31" s="25">
        <f>'прил.7- 2013-2014'!K163+'прил.7- 2013-2014'!K358</f>
        <v>3807000</v>
      </c>
      <c r="I31" s="25">
        <f>'прил.7- 2013-2014'!L163+'прил.7- 2013-2014'!L358</f>
        <v>7532000</v>
      </c>
      <c r="J31" s="25">
        <f>'прил.7- 2013-2014'!M163+'прил.7- 2013-2014'!M358</f>
        <v>0</v>
      </c>
      <c r="K31" s="25">
        <f>'прил.7- 2013-2014'!N163+'прил.7- 2013-2014'!N358</f>
        <v>7532000</v>
      </c>
    </row>
    <row r="32" spans="1:11" ht="38.25">
      <c r="A32" s="23" t="s">
        <v>49</v>
      </c>
      <c r="B32" s="24" t="s">
        <v>50</v>
      </c>
      <c r="C32" s="25">
        <f>'прил.6-2012'!F362</f>
        <v>400000</v>
      </c>
      <c r="D32" s="25">
        <f>'прил.6-2012'!G362</f>
        <v>0</v>
      </c>
      <c r="E32" s="25">
        <f>'прил.6-2012'!H362</f>
        <v>400000</v>
      </c>
      <c r="F32" s="25">
        <f>'прил.7- 2013-2014'!I362</f>
        <v>160000</v>
      </c>
      <c r="G32" s="25">
        <f>'прил.7- 2013-2014'!J362</f>
        <v>0</v>
      </c>
      <c r="H32" s="25">
        <f>'прил.7- 2013-2014'!K362</f>
        <v>160000</v>
      </c>
      <c r="I32" s="25">
        <f>'прил.7- 2013-2014'!L362</f>
        <v>100000</v>
      </c>
      <c r="J32" s="25">
        <f>'прил.7- 2013-2014'!M362</f>
        <v>0</v>
      </c>
      <c r="K32" s="25">
        <f>'прил.7- 2013-2014'!N362</f>
        <v>100000</v>
      </c>
    </row>
    <row r="33" spans="1:11" ht="14.25">
      <c r="A33" s="20" t="s">
        <v>51</v>
      </c>
      <c r="B33" s="21" t="s">
        <v>52</v>
      </c>
      <c r="C33" s="22">
        <f>SUM(C34:C37)</f>
        <v>71344408</v>
      </c>
      <c r="D33" s="22">
        <f>SUM(D34:D37)</f>
        <v>95307434</v>
      </c>
      <c r="E33" s="22">
        <f>SUM(E34:E37)</f>
        <v>166651842</v>
      </c>
      <c r="F33" s="22">
        <f aca="true" t="shared" si="5" ref="F33:K33">SUM(F34:F37)</f>
        <v>57002508</v>
      </c>
      <c r="G33" s="22">
        <f t="shared" si="5"/>
        <v>92356000</v>
      </c>
      <c r="H33" s="22">
        <f t="shared" si="5"/>
        <v>149358508</v>
      </c>
      <c r="I33" s="22">
        <f t="shared" si="5"/>
        <v>56239800</v>
      </c>
      <c r="J33" s="22">
        <f t="shared" si="5"/>
        <v>89728000</v>
      </c>
      <c r="K33" s="22">
        <f t="shared" si="5"/>
        <v>145967800</v>
      </c>
    </row>
    <row r="34" spans="1:11" ht="12.75">
      <c r="A34" s="23" t="s">
        <v>53</v>
      </c>
      <c r="B34" s="24" t="s">
        <v>54</v>
      </c>
      <c r="C34" s="25">
        <f>'прил.6-2012'!F64+'прил.6-2012'!F366</f>
        <v>26403400</v>
      </c>
      <c r="D34" s="25">
        <f>'прил.6-2012'!G64+'прил.6-2012'!G366</f>
        <v>245000</v>
      </c>
      <c r="E34" s="25">
        <f>'прил.6-2012'!H64+'прил.6-2012'!H366</f>
        <v>26648400</v>
      </c>
      <c r="F34" s="25">
        <f>'прил.7- 2013-2014'!I64+'прил.7- 2013-2014'!I366</f>
        <v>23744000</v>
      </c>
      <c r="G34" s="25">
        <f>'прил.7- 2013-2014'!J64+'прил.7- 2013-2014'!J366</f>
        <v>245000</v>
      </c>
      <c r="H34" s="25">
        <f>'прил.7- 2013-2014'!K64+'прил.7- 2013-2014'!K366</f>
        <v>23989000</v>
      </c>
      <c r="I34" s="25">
        <f>'прил.7- 2013-2014'!L64+'прил.7- 2013-2014'!L366</f>
        <v>24040000</v>
      </c>
      <c r="J34" s="25">
        <f>'прил.7- 2013-2014'!M64+'прил.7- 2013-2014'!M366</f>
        <v>245000</v>
      </c>
      <c r="K34" s="25">
        <f>'прил.7- 2013-2014'!N64+'прил.7- 2013-2014'!N366</f>
        <v>24285000</v>
      </c>
    </row>
    <row r="35" spans="1:11" ht="12.75">
      <c r="A35" s="23" t="s">
        <v>55</v>
      </c>
      <c r="B35" s="24" t="s">
        <v>56</v>
      </c>
      <c r="C35" s="25">
        <f>'прил.6-2012'!F11+'прил.6-2012'!F69+'прил.6-2012'!F370</f>
        <v>34420100</v>
      </c>
      <c r="D35" s="25">
        <f>'прил.6-2012'!G11+'прил.6-2012'!G69+'прил.6-2012'!G370</f>
        <v>92660000</v>
      </c>
      <c r="E35" s="25">
        <f>'прил.6-2012'!H11+'прил.6-2012'!H69+'прил.6-2012'!H370</f>
        <v>127080100</v>
      </c>
      <c r="F35" s="25">
        <f>'прил.7- 2013-2014'!I11+'прил.7- 2013-2014'!I69+'прил.7- 2013-2014'!I370</f>
        <v>24609000</v>
      </c>
      <c r="G35" s="25">
        <f>'прил.7- 2013-2014'!J11+'прил.7- 2013-2014'!J69+'прил.7- 2013-2014'!J370</f>
        <v>89599000</v>
      </c>
      <c r="H35" s="25">
        <f>'прил.7- 2013-2014'!K11+'прил.7- 2013-2014'!K69+'прил.7- 2013-2014'!K370</f>
        <v>114208000</v>
      </c>
      <c r="I35" s="25">
        <f>'прил.7- 2013-2014'!L11+'прил.7- 2013-2014'!L69+'прил.7- 2013-2014'!L370</f>
        <v>25618500</v>
      </c>
      <c r="J35" s="25">
        <f>'прил.7- 2013-2014'!M11+'прил.7- 2013-2014'!M69+'прил.7- 2013-2014'!M370</f>
        <v>86971000</v>
      </c>
      <c r="K35" s="25">
        <f>'прил.7- 2013-2014'!N11+'прил.7- 2013-2014'!N69+'прил.7- 2013-2014'!N370</f>
        <v>112589500</v>
      </c>
    </row>
    <row r="36" spans="1:11" ht="12.75">
      <c r="A36" s="23" t="s">
        <v>57</v>
      </c>
      <c r="B36" s="24" t="s">
        <v>58</v>
      </c>
      <c r="C36" s="25">
        <f>'прил.6-2012'!F15+'прил.6-2012'!F88+'прил.6-2012'!F169</f>
        <v>5054408</v>
      </c>
      <c r="D36" s="25">
        <f>'прил.6-2012'!G15+'прил.6-2012'!G88+'прил.6-2012'!G169</f>
        <v>2067000</v>
      </c>
      <c r="E36" s="25">
        <f>'прил.6-2012'!H15+'прил.6-2012'!H88+'прил.6-2012'!H169</f>
        <v>7121408</v>
      </c>
      <c r="F36" s="25">
        <f>'прил.7- 2013-2014'!I15+'прил.7- 2013-2014'!I88+'прил.7- 2013-2014'!I169</f>
        <v>4654008</v>
      </c>
      <c r="G36" s="25">
        <f>'прил.7- 2013-2014'!J15+'прил.7- 2013-2014'!J88+'прил.7- 2013-2014'!J169</f>
        <v>2048000</v>
      </c>
      <c r="H36" s="25">
        <f>'прил.7- 2013-2014'!K15+'прил.7- 2013-2014'!K88+'прил.7- 2013-2014'!K169</f>
        <v>6702008</v>
      </c>
      <c r="I36" s="25">
        <f>'прил.7- 2013-2014'!L15+'прил.7- 2013-2014'!L88+'прил.7- 2013-2014'!L169</f>
        <v>3191300</v>
      </c>
      <c r="J36" s="25">
        <f>'прил.7- 2013-2014'!M15+'прил.7- 2013-2014'!M88+'прил.7- 2013-2014'!M169</f>
        <v>2048000</v>
      </c>
      <c r="K36" s="25">
        <f>'прил.7- 2013-2014'!N15+'прил.7- 2013-2014'!N88+'прил.7- 2013-2014'!N169</f>
        <v>5239300</v>
      </c>
    </row>
    <row r="37" spans="1:11" ht="12.75">
      <c r="A37" s="23" t="s">
        <v>59</v>
      </c>
      <c r="B37" s="24" t="s">
        <v>60</v>
      </c>
      <c r="C37" s="25">
        <f>'прил.6-2012'!F92</f>
        <v>5466500</v>
      </c>
      <c r="D37" s="25">
        <f>'прил.6-2012'!G92</f>
        <v>335434</v>
      </c>
      <c r="E37" s="25">
        <f>'прил.6-2012'!H92</f>
        <v>5801934</v>
      </c>
      <c r="F37" s="25">
        <f>'прил.7- 2013-2014'!I92</f>
        <v>3995500</v>
      </c>
      <c r="G37" s="25">
        <f>'прил.7- 2013-2014'!J92</f>
        <v>464000</v>
      </c>
      <c r="H37" s="25">
        <f>'прил.7- 2013-2014'!K92</f>
        <v>4459500</v>
      </c>
      <c r="I37" s="25">
        <f>'прил.7- 2013-2014'!L92</f>
        <v>3390000</v>
      </c>
      <c r="J37" s="25">
        <f>'прил.7- 2013-2014'!M92</f>
        <v>464000</v>
      </c>
      <c r="K37" s="25">
        <f>'прил.7- 2013-2014'!N92</f>
        <v>3854000</v>
      </c>
    </row>
    <row r="38" spans="1:11" ht="14.25">
      <c r="A38" s="20" t="s">
        <v>61</v>
      </c>
      <c r="B38" s="21" t="s">
        <v>62</v>
      </c>
      <c r="C38" s="22">
        <f>SUM(C39:C40)</f>
        <v>21510300</v>
      </c>
      <c r="D38" s="22">
        <f>SUM(D39:D40)</f>
        <v>0</v>
      </c>
      <c r="E38" s="22">
        <f>SUM(E39:E40)</f>
        <v>21510300</v>
      </c>
      <c r="F38" s="22">
        <f aca="true" t="shared" si="6" ref="F38:K38">SUM(F39:F40)</f>
        <v>16208000</v>
      </c>
      <c r="G38" s="22">
        <f t="shared" si="6"/>
        <v>0</v>
      </c>
      <c r="H38" s="22">
        <f t="shared" si="6"/>
        <v>16208000</v>
      </c>
      <c r="I38" s="22">
        <f t="shared" si="6"/>
        <v>13801500</v>
      </c>
      <c r="J38" s="22">
        <f t="shared" si="6"/>
        <v>0</v>
      </c>
      <c r="K38" s="22">
        <f t="shared" si="6"/>
        <v>13801500</v>
      </c>
    </row>
    <row r="39" spans="1:11" ht="12.75">
      <c r="A39" s="23" t="s">
        <v>63</v>
      </c>
      <c r="B39" s="24" t="s">
        <v>64</v>
      </c>
      <c r="C39" s="25">
        <f>'прил.6-2012'!F29+'прил.6-2012'!F377</f>
        <v>18241300</v>
      </c>
      <c r="D39" s="25">
        <f>'прил.6-2012'!G29+'прил.6-2012'!G377</f>
        <v>0</v>
      </c>
      <c r="E39" s="25">
        <f>'прил.6-2012'!H29+'прил.6-2012'!H377</f>
        <v>18241300</v>
      </c>
      <c r="F39" s="25">
        <f>'прил.7- 2013-2014'!I29+'прил.7- 2013-2014'!I377</f>
        <v>13760000</v>
      </c>
      <c r="G39" s="25">
        <f>'прил.7- 2013-2014'!J29+'прил.7- 2013-2014'!J377</f>
        <v>0</v>
      </c>
      <c r="H39" s="25">
        <f>'прил.7- 2013-2014'!K29+'прил.7- 2013-2014'!K377</f>
        <v>13760000</v>
      </c>
      <c r="I39" s="25">
        <f>'прил.7- 2013-2014'!L29+'прил.7- 2013-2014'!L377</f>
        <v>11735000</v>
      </c>
      <c r="J39" s="25">
        <f>'прил.7- 2013-2014'!M29+'прил.7- 2013-2014'!M377</f>
        <v>0</v>
      </c>
      <c r="K39" s="25">
        <f>'прил.7- 2013-2014'!N29+'прил.7- 2013-2014'!N377</f>
        <v>11735000</v>
      </c>
    </row>
    <row r="40" spans="1:11" ht="24">
      <c r="A40" s="23" t="s">
        <v>65</v>
      </c>
      <c r="B40" s="26" t="s">
        <v>66</v>
      </c>
      <c r="C40" s="25">
        <f>'прил.6-2012'!F44</f>
        <v>3269000</v>
      </c>
      <c r="D40" s="25">
        <f>'прил.6-2012'!G44</f>
        <v>0</v>
      </c>
      <c r="E40" s="25">
        <f>'прил.6-2012'!H44</f>
        <v>3269000</v>
      </c>
      <c r="F40" s="25">
        <f>'прил.7- 2013-2014'!I44</f>
        <v>2448000</v>
      </c>
      <c r="G40" s="25">
        <f>'прил.7- 2013-2014'!J44</f>
        <v>0</v>
      </c>
      <c r="H40" s="25">
        <f>'прил.7- 2013-2014'!K44</f>
        <v>2448000</v>
      </c>
      <c r="I40" s="25">
        <f>'прил.7- 2013-2014'!L44</f>
        <v>2066500</v>
      </c>
      <c r="J40" s="25">
        <f>'прил.7- 2013-2014'!M44</f>
        <v>0</v>
      </c>
      <c r="K40" s="25">
        <f>'прил.7- 2013-2014'!N44</f>
        <v>2066500</v>
      </c>
    </row>
    <row r="41" spans="1:11" ht="14.25">
      <c r="A41" s="20">
        <v>1000</v>
      </c>
      <c r="B41" s="21" t="s">
        <v>67</v>
      </c>
      <c r="C41" s="22">
        <f>SUM(C42:C46)</f>
        <v>4566100</v>
      </c>
      <c r="D41" s="22">
        <f>SUM(D42:D46)</f>
        <v>79231066</v>
      </c>
      <c r="E41" s="22">
        <f>SUM(E42:E46)</f>
        <v>83797166</v>
      </c>
      <c r="F41" s="22">
        <f aca="true" t="shared" si="7" ref="F41:K41">SUM(F42:F46)</f>
        <v>4721100</v>
      </c>
      <c r="G41" s="22">
        <f t="shared" si="7"/>
        <v>75053566</v>
      </c>
      <c r="H41" s="22">
        <f t="shared" si="7"/>
        <v>79774666</v>
      </c>
      <c r="I41" s="22">
        <f t="shared" si="7"/>
        <v>3730300</v>
      </c>
      <c r="J41" s="22">
        <f t="shared" si="7"/>
        <v>74669066</v>
      </c>
      <c r="K41" s="22">
        <f t="shared" si="7"/>
        <v>78399366</v>
      </c>
    </row>
    <row r="42" spans="1:11" ht="12.75">
      <c r="A42" s="23">
        <v>1001</v>
      </c>
      <c r="B42" s="24" t="s">
        <v>68</v>
      </c>
      <c r="C42" s="25">
        <f>'прил.6-2012'!F199</f>
        <v>1300000</v>
      </c>
      <c r="D42" s="25">
        <f>'прил.6-2012'!G199</f>
        <v>0</v>
      </c>
      <c r="E42" s="25">
        <f>'прил.6-2012'!H199</f>
        <v>1300000</v>
      </c>
      <c r="F42" s="25">
        <f>'прил.7- 2013-2014'!I199</f>
        <v>1050000</v>
      </c>
      <c r="G42" s="25">
        <f>'прил.7- 2013-2014'!J199</f>
        <v>0</v>
      </c>
      <c r="H42" s="25">
        <f>'прил.7- 2013-2014'!K199</f>
        <v>1050000</v>
      </c>
      <c r="I42" s="25">
        <f>'прил.7- 2013-2014'!L199</f>
        <v>885700</v>
      </c>
      <c r="J42" s="25">
        <f>'прил.7- 2013-2014'!M199</f>
        <v>0</v>
      </c>
      <c r="K42" s="25">
        <f>'прил.7- 2013-2014'!N199</f>
        <v>885700</v>
      </c>
    </row>
    <row r="43" spans="1:11" ht="12.75">
      <c r="A43" s="23">
        <v>1002</v>
      </c>
      <c r="B43" s="24" t="s">
        <v>69</v>
      </c>
      <c r="C43" s="25">
        <f>'прил.6-2012'!F203</f>
        <v>0</v>
      </c>
      <c r="D43" s="25">
        <f>'прил.6-2012'!G203</f>
        <v>24735000</v>
      </c>
      <c r="E43" s="25">
        <f>'прил.6-2012'!H203</f>
        <v>24735000</v>
      </c>
      <c r="F43" s="25">
        <f>'прил.7- 2013-2014'!I203</f>
        <v>0</v>
      </c>
      <c r="G43" s="25">
        <f>'прил.7- 2013-2014'!J203</f>
        <v>18288000</v>
      </c>
      <c r="H43" s="25">
        <f>'прил.7- 2013-2014'!K203</f>
        <v>18288000</v>
      </c>
      <c r="I43" s="25">
        <f>'прил.7- 2013-2014'!L203</f>
        <v>0</v>
      </c>
      <c r="J43" s="25">
        <f>'прил.7- 2013-2014'!M203</f>
        <v>18288000</v>
      </c>
      <c r="K43" s="25">
        <f>'прил.7- 2013-2014'!N203</f>
        <v>18288000</v>
      </c>
    </row>
    <row r="44" spans="1:11" ht="12.75">
      <c r="A44" s="23">
        <v>1003</v>
      </c>
      <c r="B44" s="24" t="s">
        <v>70</v>
      </c>
      <c r="C44" s="25">
        <f>'прил.6-2012'!F180+'прил.6-2012'!F208+'прил.6-2012'!F381</f>
        <v>2917300</v>
      </c>
      <c r="D44" s="25">
        <f>'прил.6-2012'!G180+'прил.6-2012'!G208+'прил.6-2012'!G381</f>
        <v>39248700</v>
      </c>
      <c r="E44" s="25">
        <f>'прил.6-2012'!H180+'прил.6-2012'!H208+'прил.6-2012'!H381</f>
        <v>42166000</v>
      </c>
      <c r="F44" s="25">
        <f>'прил.7- 2013-2014'!I180+'прил.7- 2013-2014'!I208+'прил.7- 2013-2014'!I381</f>
        <v>3334300</v>
      </c>
      <c r="G44" s="25">
        <f>'прил.7- 2013-2014'!J180+'прил.7- 2013-2014'!J208+'прил.7- 2013-2014'!J381</f>
        <v>40708800</v>
      </c>
      <c r="H44" s="25">
        <f>'прил.7- 2013-2014'!K180+'прил.7- 2013-2014'!K208+'прил.7- 2013-2014'!K381</f>
        <v>44043100</v>
      </c>
      <c r="I44" s="25">
        <f>'прил.7- 2013-2014'!L180+'прил.7- 2013-2014'!L208+'прил.7- 2013-2014'!L381</f>
        <v>2776600</v>
      </c>
      <c r="J44" s="25">
        <f>'прил.7- 2013-2014'!M180+'прил.7- 2013-2014'!M208+'прил.7- 2013-2014'!M381</f>
        <v>41187700</v>
      </c>
      <c r="K44" s="25">
        <f>'прил.7- 2013-2014'!N180+'прил.7- 2013-2014'!N208+'прил.7- 2013-2014'!N381</f>
        <v>43964300</v>
      </c>
    </row>
    <row r="45" spans="1:11" ht="12.75">
      <c r="A45" s="23">
        <v>1004</v>
      </c>
      <c r="B45" s="24" t="s">
        <v>71</v>
      </c>
      <c r="C45" s="25">
        <f>'прил.6-2012'!F59+'прил.6-2012'!F111+'прил.6-2012'!F247+'прил.6-2012'!F394</f>
        <v>293800</v>
      </c>
      <c r="D45" s="25">
        <f>'прил.6-2012'!G59+'прил.6-2012'!G111+'прил.6-2012'!G247+'прил.6-2012'!G394</f>
        <v>11229366</v>
      </c>
      <c r="E45" s="25">
        <f>'прил.6-2012'!H59+'прил.6-2012'!H111+'прил.6-2012'!H247+'прил.6-2012'!H394</f>
        <v>11523166</v>
      </c>
      <c r="F45" s="25">
        <f>'прил.7- 2013-2014'!I59+'прил.7- 2013-2014'!I111+'прил.7- 2013-2014'!I247+'прил.7- 2013-2014'!I394</f>
        <v>281800</v>
      </c>
      <c r="G45" s="25">
        <f>'прил.7- 2013-2014'!J59+'прил.7- 2013-2014'!J111+'прил.7- 2013-2014'!J247+'прил.7- 2013-2014'!J394</f>
        <v>12038766</v>
      </c>
      <c r="H45" s="25">
        <f>'прил.7- 2013-2014'!K59+'прил.7- 2013-2014'!K111+'прил.7- 2013-2014'!K247+'прил.7- 2013-2014'!K394</f>
        <v>12320566</v>
      </c>
      <c r="I45" s="25">
        <f>'прил.7- 2013-2014'!L59+'прил.7- 2013-2014'!L111+'прил.7- 2013-2014'!L247+'прил.7- 2013-2014'!L394</f>
        <v>68000</v>
      </c>
      <c r="J45" s="25">
        <f>'прил.7- 2013-2014'!M59+'прил.7- 2013-2014'!M111+'прил.7- 2013-2014'!M247+'прил.7- 2013-2014'!M394</f>
        <v>11175366</v>
      </c>
      <c r="K45" s="25">
        <f>'прил.7- 2013-2014'!N59+'прил.7- 2013-2014'!N111+'прил.7- 2013-2014'!N247+'прил.7- 2013-2014'!N394</f>
        <v>11243366</v>
      </c>
    </row>
    <row r="46" spans="1:11" ht="25.5">
      <c r="A46" s="23">
        <v>1006</v>
      </c>
      <c r="B46" s="24" t="s">
        <v>72</v>
      </c>
      <c r="C46" s="25">
        <f>'прил.6-2012'!F258+'прил.6-2012'!F401</f>
        <v>55000</v>
      </c>
      <c r="D46" s="25">
        <f>'прил.6-2012'!G258+'прил.6-2012'!G401</f>
        <v>4018000</v>
      </c>
      <c r="E46" s="25">
        <f>'прил.6-2012'!H258+'прил.6-2012'!H401</f>
        <v>4073000</v>
      </c>
      <c r="F46" s="25">
        <f>'прил.7- 2013-2014'!I258+'прил.7- 2013-2014'!I401</f>
        <v>55000</v>
      </c>
      <c r="G46" s="25">
        <f>'прил.7- 2013-2014'!J258+'прил.7- 2013-2014'!J401</f>
        <v>4018000</v>
      </c>
      <c r="H46" s="25">
        <f>'прил.7- 2013-2014'!K258+'прил.7- 2013-2014'!K401</f>
        <v>4073000</v>
      </c>
      <c r="I46" s="25">
        <f>'прил.7- 2013-2014'!L258+'прил.7- 2013-2014'!L401</f>
        <v>0</v>
      </c>
      <c r="J46" s="25">
        <f>'прил.7- 2013-2014'!M258+'прил.7- 2013-2014'!M401</f>
        <v>4018000</v>
      </c>
      <c r="K46" s="25">
        <f>'прил.7- 2013-2014'!N258+'прил.7- 2013-2014'!N401</f>
        <v>4018000</v>
      </c>
    </row>
    <row r="47" spans="1:11" ht="14.25">
      <c r="A47" s="20">
        <v>1100</v>
      </c>
      <c r="B47" s="21" t="s">
        <v>73</v>
      </c>
      <c r="C47" s="22">
        <f>SUM(C48:C49)</f>
        <v>1929230</v>
      </c>
      <c r="D47" s="22">
        <f>SUM(D48:D49)</f>
        <v>0</v>
      </c>
      <c r="E47" s="22">
        <f>SUM(E48:E49)</f>
        <v>1929230</v>
      </c>
      <c r="F47" s="22">
        <f aca="true" t="shared" si="8" ref="F47:K47">SUM(F48:F49)</f>
        <v>243000</v>
      </c>
      <c r="G47" s="22">
        <f t="shared" si="8"/>
        <v>0</v>
      </c>
      <c r="H47" s="22">
        <f t="shared" si="8"/>
        <v>243000</v>
      </c>
      <c r="I47" s="22">
        <f t="shared" si="8"/>
        <v>0</v>
      </c>
      <c r="J47" s="22">
        <f t="shared" si="8"/>
        <v>0</v>
      </c>
      <c r="K47" s="22">
        <f t="shared" si="8"/>
        <v>0</v>
      </c>
    </row>
    <row r="48" spans="1:11" ht="12.75">
      <c r="A48" s="23" t="s">
        <v>74</v>
      </c>
      <c r="B48" s="24" t="s">
        <v>75</v>
      </c>
      <c r="C48" s="25">
        <f>'прил.6-2012'!F184+'прил.6-2012'!F405</f>
        <v>1929230</v>
      </c>
      <c r="D48" s="25">
        <f>'прил.6-2012'!G184+'прил.6-2012'!G405</f>
        <v>0</v>
      </c>
      <c r="E48" s="25">
        <f>'прил.6-2012'!H184+'прил.6-2012'!H405</f>
        <v>1929230</v>
      </c>
      <c r="F48" s="25">
        <f>'прил.7- 2013-2014'!I184+'прил.7- 2013-2014'!I405</f>
        <v>243000</v>
      </c>
      <c r="G48" s="25">
        <f>'прил.7- 2013-2014'!J184+'прил.7- 2013-2014'!J405</f>
        <v>0</v>
      </c>
      <c r="H48" s="25">
        <f>'прил.7- 2013-2014'!K184+'прил.7- 2013-2014'!K405</f>
        <v>243000</v>
      </c>
      <c r="I48" s="25">
        <f>'прил.7- 2013-2014'!L184+'прил.7- 2013-2014'!L405</f>
        <v>0</v>
      </c>
      <c r="J48" s="25">
        <f>'прил.7- 2013-2014'!M184+'прил.7- 2013-2014'!M405</f>
        <v>0</v>
      </c>
      <c r="K48" s="25">
        <f>'прил.7- 2013-2014'!N184+'прил.7- 2013-2014'!N405</f>
        <v>0</v>
      </c>
    </row>
    <row r="49" spans="1:11" ht="25.5" hidden="1">
      <c r="A49" s="23" t="s">
        <v>395</v>
      </c>
      <c r="B49" s="24" t="s">
        <v>394</v>
      </c>
      <c r="C49" s="25">
        <f>'прил.6-2012'!F411</f>
        <v>0</v>
      </c>
      <c r="D49" s="25">
        <f>'прил.6-2012'!G411</f>
        <v>0</v>
      </c>
      <c r="E49" s="25">
        <f>'прил.6-2012'!H411</f>
        <v>0</v>
      </c>
      <c r="F49" s="25">
        <f>'прил.6-2012'!I411</f>
        <v>0</v>
      </c>
      <c r="G49" s="25">
        <f>'прил.6-2012'!J411</f>
        <v>0</v>
      </c>
      <c r="H49" s="25">
        <f>'прил.6-2012'!K411</f>
        <v>0</v>
      </c>
      <c r="I49" s="25">
        <f>'прил.6-2012'!L411</f>
        <v>0</v>
      </c>
      <c r="J49" s="25">
        <f>'прил.6-2012'!M411</f>
        <v>0</v>
      </c>
      <c r="K49" s="25">
        <f>'прил.6-2012'!N411</f>
        <v>0</v>
      </c>
    </row>
    <row r="50" spans="1:11" ht="14.25" hidden="1">
      <c r="A50" s="20" t="s">
        <v>76</v>
      </c>
      <c r="B50" s="21" t="s">
        <v>77</v>
      </c>
      <c r="C50" s="22" t="e">
        <f aca="true" t="shared" si="9" ref="C50:K50">SUM(C51)</f>
        <v>#REF!</v>
      </c>
      <c r="D50" s="22" t="e">
        <f t="shared" si="9"/>
        <v>#REF!</v>
      </c>
      <c r="E50" s="22" t="e">
        <f t="shared" si="9"/>
        <v>#REF!</v>
      </c>
      <c r="F50" s="22" t="e">
        <f t="shared" si="9"/>
        <v>#REF!</v>
      </c>
      <c r="G50" s="22" t="e">
        <f t="shared" si="9"/>
        <v>#REF!</v>
      </c>
      <c r="H50" s="22" t="e">
        <f t="shared" si="9"/>
        <v>#REF!</v>
      </c>
      <c r="I50" s="22" t="e">
        <f t="shared" si="9"/>
        <v>#REF!</v>
      </c>
      <c r="J50" s="22" t="e">
        <f t="shared" si="9"/>
        <v>#REF!</v>
      </c>
      <c r="K50" s="22" t="e">
        <f t="shared" si="9"/>
        <v>#REF!</v>
      </c>
    </row>
    <row r="51" spans="1:11" ht="12.75" hidden="1">
      <c r="A51" s="23" t="s">
        <v>78</v>
      </c>
      <c r="B51" s="26" t="s">
        <v>79</v>
      </c>
      <c r="C51" s="25" t="e">
        <f>'прил.6-2012'!#REF!</f>
        <v>#REF!</v>
      </c>
      <c r="D51" s="25" t="e">
        <f>'прил.6-2012'!#REF!</f>
        <v>#REF!</v>
      </c>
      <c r="E51" s="25" t="e">
        <f>'прил.6-2012'!#REF!</f>
        <v>#REF!</v>
      </c>
      <c r="F51" s="25" t="e">
        <f>'прил.6-2012'!#REF!</f>
        <v>#REF!</v>
      </c>
      <c r="G51" s="25" t="e">
        <f>'прил.6-2012'!#REF!</f>
        <v>#REF!</v>
      </c>
      <c r="H51" s="25" t="e">
        <f>'прил.6-2012'!#REF!</f>
        <v>#REF!</v>
      </c>
      <c r="I51" s="25" t="e">
        <f>'прил.6-2012'!#REF!</f>
        <v>#REF!</v>
      </c>
      <c r="J51" s="25" t="e">
        <f>'прил.6-2012'!#REF!</f>
        <v>#REF!</v>
      </c>
      <c r="K51" s="25" t="e">
        <f>'прил.6-2012'!#REF!</f>
        <v>#REF!</v>
      </c>
    </row>
    <row r="52" spans="1:11" ht="14.25">
      <c r="A52" s="20" t="s">
        <v>76</v>
      </c>
      <c r="B52" s="21" t="s">
        <v>77</v>
      </c>
      <c r="C52" s="22">
        <f>C53</f>
        <v>720000</v>
      </c>
      <c r="D52" s="22">
        <f aca="true" t="shared" si="10" ref="D52:K52">D53</f>
        <v>0</v>
      </c>
      <c r="E52" s="22">
        <f t="shared" si="10"/>
        <v>720000</v>
      </c>
      <c r="F52" s="22">
        <f t="shared" si="10"/>
        <v>720000</v>
      </c>
      <c r="G52" s="22">
        <f t="shared" si="10"/>
        <v>0</v>
      </c>
      <c r="H52" s="22">
        <f t="shared" si="10"/>
        <v>720000</v>
      </c>
      <c r="I52" s="22">
        <f t="shared" si="10"/>
        <v>720000</v>
      </c>
      <c r="J52" s="22">
        <f t="shared" si="10"/>
        <v>0</v>
      </c>
      <c r="K52" s="22">
        <f t="shared" si="10"/>
        <v>720000</v>
      </c>
    </row>
    <row r="53" spans="1:11" ht="12.75">
      <c r="A53" s="23" t="s">
        <v>78</v>
      </c>
      <c r="B53" s="26" t="s">
        <v>79</v>
      </c>
      <c r="C53" s="25">
        <f>'прил.6-2012'!F418</f>
        <v>720000</v>
      </c>
      <c r="D53" s="25">
        <f>'прил.6-2012'!G418</f>
        <v>0</v>
      </c>
      <c r="E53" s="25">
        <f>'прил.6-2012'!H418</f>
        <v>720000</v>
      </c>
      <c r="F53" s="25">
        <f>'прил.7- 2013-2014'!I418</f>
        <v>720000</v>
      </c>
      <c r="G53" s="25">
        <f>'прил.7- 2013-2014'!J418</f>
        <v>0</v>
      </c>
      <c r="H53" s="25">
        <f>'прил.7- 2013-2014'!K418</f>
        <v>720000</v>
      </c>
      <c r="I53" s="25">
        <f>'прил.7- 2013-2014'!L418</f>
        <v>720000</v>
      </c>
      <c r="J53" s="25">
        <f>'прил.7- 2013-2014'!M418</f>
        <v>0</v>
      </c>
      <c r="K53" s="25">
        <f>'прил.7- 2013-2014'!N418</f>
        <v>720000</v>
      </c>
    </row>
    <row r="54" spans="1:11" ht="28.5">
      <c r="A54" s="20" t="s">
        <v>80</v>
      </c>
      <c r="B54" s="21" t="s">
        <v>81</v>
      </c>
      <c r="C54" s="22">
        <f aca="true" t="shared" si="11" ref="C54:K54">SUM(C55)</f>
        <v>10000</v>
      </c>
      <c r="D54" s="22">
        <f t="shared" si="11"/>
        <v>0</v>
      </c>
      <c r="E54" s="22">
        <f t="shared" si="11"/>
        <v>10000</v>
      </c>
      <c r="F54" s="22">
        <f t="shared" si="11"/>
        <v>10000</v>
      </c>
      <c r="G54" s="22">
        <f t="shared" si="11"/>
        <v>0</v>
      </c>
      <c r="H54" s="22">
        <f t="shared" si="11"/>
        <v>10000</v>
      </c>
      <c r="I54" s="22">
        <f t="shared" si="11"/>
        <v>10000</v>
      </c>
      <c r="J54" s="22">
        <f t="shared" si="11"/>
        <v>0</v>
      </c>
      <c r="K54" s="22">
        <f t="shared" si="11"/>
        <v>10000</v>
      </c>
    </row>
    <row r="55" spans="1:11" ht="24">
      <c r="A55" s="23" t="s">
        <v>82</v>
      </c>
      <c r="B55" s="26" t="s">
        <v>83</v>
      </c>
      <c r="C55" s="25">
        <f>'прил.6-2012'!F188</f>
        <v>10000</v>
      </c>
      <c r="D55" s="25">
        <f>'прил.6-2012'!G188</f>
        <v>0</v>
      </c>
      <c r="E55" s="25">
        <f>'прил.6-2012'!H188</f>
        <v>10000</v>
      </c>
      <c r="F55" s="25">
        <f>'прил.7- 2013-2014'!I188</f>
        <v>10000</v>
      </c>
      <c r="G55" s="25">
        <f>'прил.7- 2013-2014'!J188</f>
        <v>0</v>
      </c>
      <c r="H55" s="25">
        <f>'прил.7- 2013-2014'!K188</f>
        <v>10000</v>
      </c>
      <c r="I55" s="25">
        <f>'прил.7- 2013-2014'!L188</f>
        <v>10000</v>
      </c>
      <c r="J55" s="25">
        <f>'прил.7- 2013-2014'!M188</f>
        <v>0</v>
      </c>
      <c r="K55" s="25">
        <f>'прил.7- 2013-2014'!N188</f>
        <v>10000</v>
      </c>
    </row>
    <row r="56" spans="1:11" ht="57">
      <c r="A56" s="20" t="s">
        <v>84</v>
      </c>
      <c r="B56" s="21" t="s">
        <v>85</v>
      </c>
      <c r="C56" s="22">
        <f aca="true" t="shared" si="12" ref="C56:K56">SUM(C57:C57)</f>
        <v>18013000</v>
      </c>
      <c r="D56" s="22">
        <f t="shared" si="12"/>
        <v>0</v>
      </c>
      <c r="E56" s="22">
        <f t="shared" si="12"/>
        <v>18013000</v>
      </c>
      <c r="F56" s="22">
        <f t="shared" si="12"/>
        <v>18013000</v>
      </c>
      <c r="G56" s="22">
        <f t="shared" si="12"/>
        <v>0</v>
      </c>
      <c r="H56" s="22">
        <f t="shared" si="12"/>
        <v>18013000</v>
      </c>
      <c r="I56" s="22">
        <f t="shared" si="12"/>
        <v>18013000</v>
      </c>
      <c r="J56" s="22">
        <f t="shared" si="12"/>
        <v>0</v>
      </c>
      <c r="K56" s="22">
        <f t="shared" si="12"/>
        <v>18013000</v>
      </c>
    </row>
    <row r="57" spans="1:11" ht="38.25">
      <c r="A57" s="23" t="s">
        <v>86</v>
      </c>
      <c r="B57" s="24" t="s">
        <v>87</v>
      </c>
      <c r="C57" s="25">
        <f>'прил.6-2012'!F192</f>
        <v>18013000</v>
      </c>
      <c r="D57" s="25">
        <f>'прил.6-2012'!G192</f>
        <v>0</v>
      </c>
      <c r="E57" s="25">
        <f>'прил.6-2012'!H192</f>
        <v>18013000</v>
      </c>
      <c r="F57" s="25">
        <f>'прил.7- 2013-2014'!I192</f>
        <v>18013000</v>
      </c>
      <c r="G57" s="25">
        <f>'прил.7- 2013-2014'!J192</f>
        <v>0</v>
      </c>
      <c r="H57" s="25">
        <f>'прил.7- 2013-2014'!K192</f>
        <v>18013000</v>
      </c>
      <c r="I57" s="25">
        <f>'прил.7- 2013-2014'!L192</f>
        <v>18013000</v>
      </c>
      <c r="J57" s="25">
        <f>'прил.7- 2013-2014'!M192</f>
        <v>0</v>
      </c>
      <c r="K57" s="25">
        <f>'прил.7- 2013-2014'!N192</f>
        <v>18013000</v>
      </c>
    </row>
    <row r="58" spans="1:11" ht="18" customHeight="1">
      <c r="A58" s="101" t="s">
        <v>88</v>
      </c>
      <c r="B58" s="101"/>
      <c r="C58" s="27">
        <f>C10+C18+C20+C24+C30+C33+C38+C41+C47+C54+C56+C52</f>
        <v>224512004</v>
      </c>
      <c r="D58" s="27">
        <f aca="true" t="shared" si="13" ref="D58:K58">D10+D18+D20+D24+D30+D33+D38+D41+D47+D54+D56+D52</f>
        <v>176274628</v>
      </c>
      <c r="E58" s="27">
        <f t="shared" si="13"/>
        <v>400786632</v>
      </c>
      <c r="F58" s="27">
        <f t="shared" si="13"/>
        <v>211444008</v>
      </c>
      <c r="G58" s="27">
        <f t="shared" si="13"/>
        <v>169190866</v>
      </c>
      <c r="H58" s="27">
        <f t="shared" si="13"/>
        <v>380634874</v>
      </c>
      <c r="I58" s="27">
        <f t="shared" si="13"/>
        <v>216876300</v>
      </c>
      <c r="J58" s="27">
        <f t="shared" si="13"/>
        <v>166193666</v>
      </c>
      <c r="K58" s="27">
        <f t="shared" si="13"/>
        <v>383069966</v>
      </c>
    </row>
    <row r="59" spans="2:11" ht="18.75" customHeight="1">
      <c r="B59" s="86" t="s">
        <v>301</v>
      </c>
      <c r="C59" s="28">
        <f>'прил.6-2012'!F436</f>
        <v>0</v>
      </c>
      <c r="D59" s="28">
        <f>'прил.6-2012'!G436</f>
        <v>0</v>
      </c>
      <c r="E59" s="28">
        <f>'прил.6-2012'!H436</f>
        <v>0</v>
      </c>
      <c r="F59" s="28">
        <f>'прил.7- 2013-2014'!I436</f>
        <v>9760000</v>
      </c>
      <c r="G59" s="28">
        <f>'прил.7- 2013-2014'!J436</f>
        <v>0</v>
      </c>
      <c r="H59" s="28">
        <f>'прил.7- 2013-2014'!K436</f>
        <v>9760000</v>
      </c>
      <c r="I59" s="28">
        <f>'прил.7- 2013-2014'!L436</f>
        <v>20162000</v>
      </c>
      <c r="J59" s="28">
        <f>'прил.7- 2013-2014'!M436</f>
        <v>0</v>
      </c>
      <c r="K59" s="28">
        <f>'прил.7- 2013-2014'!N436</f>
        <v>20162000</v>
      </c>
    </row>
    <row r="60" spans="1:11" s="29" customFormat="1" ht="24" customHeight="1">
      <c r="A60" s="102" t="s">
        <v>89</v>
      </c>
      <c r="B60" s="102"/>
      <c r="C60" s="27">
        <f>C59+C58</f>
        <v>224512004</v>
      </c>
      <c r="D60" s="27">
        <f aca="true" t="shared" si="14" ref="D60:K60">D59+D58</f>
        <v>176274628</v>
      </c>
      <c r="E60" s="27">
        <f t="shared" si="14"/>
        <v>400786632</v>
      </c>
      <c r="F60" s="27">
        <f t="shared" si="14"/>
        <v>221204008</v>
      </c>
      <c r="G60" s="27">
        <f t="shared" si="14"/>
        <v>169190866</v>
      </c>
      <c r="H60" s="27">
        <f t="shared" si="14"/>
        <v>390394874</v>
      </c>
      <c r="I60" s="27">
        <f t="shared" si="14"/>
        <v>237038300</v>
      </c>
      <c r="J60" s="27">
        <f t="shared" si="14"/>
        <v>166193666</v>
      </c>
      <c r="K60" s="27">
        <f t="shared" si="14"/>
        <v>403231966</v>
      </c>
    </row>
    <row r="61" spans="1:11" ht="10.5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s="33" customFormat="1" ht="30" customHeight="1">
      <c r="A62" s="99" t="s">
        <v>90</v>
      </c>
      <c r="B62" s="99"/>
      <c r="C62" s="99"/>
      <c r="D62" s="107"/>
      <c r="E62" s="107"/>
      <c r="F62" s="107"/>
      <c r="G62" s="32"/>
      <c r="H62" s="32"/>
      <c r="I62" s="32"/>
      <c r="J62" s="32"/>
      <c r="K62" s="32"/>
    </row>
    <row r="63" spans="1:11" s="33" customFormat="1" ht="19.5" customHeight="1">
      <c r="A63" s="99" t="s">
        <v>409</v>
      </c>
      <c r="B63" s="99"/>
      <c r="C63" s="99"/>
      <c r="D63" s="107"/>
      <c r="E63" s="107"/>
      <c r="F63" s="107"/>
      <c r="G63" s="34" t="s">
        <v>91</v>
      </c>
      <c r="H63" s="35"/>
      <c r="I63" s="37"/>
      <c r="J63" s="34"/>
      <c r="K63" s="35"/>
    </row>
    <row r="64" ht="12.75"/>
    <row r="65" ht="12.75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</sheetData>
  <sheetProtection selectLockedCells="1" selectUnlockedCells="1"/>
  <mergeCells count="11">
    <mergeCell ref="A63:F63"/>
    <mergeCell ref="A58:B58"/>
    <mergeCell ref="A60:B60"/>
    <mergeCell ref="A62:F62"/>
    <mergeCell ref="H1:K3"/>
    <mergeCell ref="A7:A8"/>
    <mergeCell ref="B7:B8"/>
    <mergeCell ref="C7:E7"/>
    <mergeCell ref="F7:H7"/>
    <mergeCell ref="I7:K7"/>
    <mergeCell ref="A5:K5"/>
  </mergeCells>
  <printOptions horizontalCentered="1"/>
  <pageMargins left="0.7875" right="0.7875" top="0.7875" bottom="0.5902777777777778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2"/>
  <sheetViews>
    <sheetView tabSelected="1" zoomScale="90" zoomScaleNormal="90" zoomScalePageLayoutView="0" workbookViewId="0" topLeftCell="A66">
      <selection activeCell="F74" sqref="F74"/>
    </sheetView>
  </sheetViews>
  <sheetFormatPr defaultColWidth="0" defaultRowHeight="12.75"/>
  <cols>
    <col min="1" max="1" width="32.125" style="38" customWidth="1"/>
    <col min="2" max="2" width="6.00390625" style="2" customWidth="1"/>
    <col min="3" max="3" width="7.375" style="2" customWidth="1"/>
    <col min="4" max="4" width="8.00390625" style="2" customWidth="1"/>
    <col min="5" max="5" width="4.875" style="2" customWidth="1"/>
    <col min="6" max="7" width="13.00390625" style="2" customWidth="1"/>
    <col min="8" max="8" width="12.875" style="2" customWidth="1"/>
    <col min="9" max="10" width="12.125" style="2" hidden="1" customWidth="1"/>
    <col min="11" max="11" width="12.875" style="2" hidden="1" customWidth="1"/>
    <col min="12" max="13" width="12.125" style="2" hidden="1" customWidth="1"/>
    <col min="14" max="14" width="12.875" style="2" hidden="1" customWidth="1"/>
    <col min="15" max="15" width="0.74609375" style="2" customWidth="1"/>
    <col min="16" max="16384" width="0" style="2" hidden="1" customWidth="1"/>
  </cols>
  <sheetData>
    <row r="1" spans="1:256" ht="37.5" customHeight="1">
      <c r="A1" s="39"/>
      <c r="B1" s="40"/>
      <c r="C1" s="40"/>
      <c r="D1" s="40"/>
      <c r="E1" s="41"/>
      <c r="F1" s="103" t="s">
        <v>422</v>
      </c>
      <c r="G1" s="103"/>
      <c r="H1" s="10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39"/>
      <c r="B2" s="40"/>
      <c r="C2" s="40"/>
      <c r="D2" s="40"/>
      <c r="E2" s="40"/>
      <c r="F2" s="103"/>
      <c r="G2" s="103"/>
      <c r="H2" s="103"/>
      <c r="I2" s="40"/>
      <c r="J2" s="40"/>
      <c r="K2" s="40"/>
      <c r="L2" s="40"/>
      <c r="M2" s="40"/>
      <c r="N2" s="4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7.5" customHeight="1">
      <c r="A3" s="42"/>
      <c r="B3" s="43"/>
      <c r="C3" s="43"/>
      <c r="D3" s="43"/>
      <c r="E3" s="43"/>
      <c r="F3" s="103"/>
      <c r="G3" s="103"/>
      <c r="H3" s="10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 s="42"/>
      <c r="B4" s="43"/>
      <c r="C4" s="43"/>
      <c r="D4" s="43"/>
      <c r="E4" s="43"/>
      <c r="F4" s="8"/>
      <c r="G4" s="8"/>
      <c r="H4" s="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0.5" customHeight="1">
      <c r="A5" s="157" t="s">
        <v>305</v>
      </c>
      <c r="B5" s="157"/>
      <c r="C5" s="157"/>
      <c r="D5" s="157"/>
      <c r="E5" s="157"/>
      <c r="F5" s="157"/>
      <c r="G5" s="157"/>
      <c r="H5" s="15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158" t="s">
        <v>1</v>
      </c>
      <c r="B7" s="159" t="s">
        <v>93</v>
      </c>
      <c r="C7" s="159" t="s">
        <v>94</v>
      </c>
      <c r="D7" s="159" t="s">
        <v>95</v>
      </c>
      <c r="E7" s="159" t="s">
        <v>96</v>
      </c>
      <c r="F7" s="100" t="s">
        <v>2</v>
      </c>
      <c r="G7" s="100"/>
      <c r="H7" s="100"/>
      <c r="I7" s="100" t="s">
        <v>3</v>
      </c>
      <c r="J7" s="100"/>
      <c r="K7" s="100"/>
      <c r="L7" s="100" t="s">
        <v>400</v>
      </c>
      <c r="M7" s="100"/>
      <c r="N7" s="10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4" ht="74.25" customHeight="1">
      <c r="A8" s="158"/>
      <c r="B8" s="159"/>
      <c r="C8" s="159"/>
      <c r="D8" s="159"/>
      <c r="E8" s="159"/>
      <c r="F8" s="15" t="s">
        <v>4</v>
      </c>
      <c r="G8" s="15" t="s">
        <v>5</v>
      </c>
      <c r="H8" s="16" t="s">
        <v>6</v>
      </c>
      <c r="I8" s="45" t="s">
        <v>4</v>
      </c>
      <c r="J8" s="45" t="s">
        <v>5</v>
      </c>
      <c r="K8" s="16" t="s">
        <v>6</v>
      </c>
      <c r="L8" s="45" t="s">
        <v>4</v>
      </c>
      <c r="M8" s="45" t="s">
        <v>5</v>
      </c>
      <c r="N8" s="16" t="s">
        <v>6</v>
      </c>
    </row>
    <row r="9" spans="1:14" s="46" customFormat="1" ht="11.25">
      <c r="A9" s="67" t="s">
        <v>7</v>
      </c>
      <c r="B9" s="67" t="s">
        <v>8</v>
      </c>
      <c r="C9" s="67" t="s">
        <v>97</v>
      </c>
      <c r="D9" s="67" t="s">
        <v>98</v>
      </c>
      <c r="E9" s="67" t="s">
        <v>99</v>
      </c>
      <c r="F9" s="67">
        <v>1</v>
      </c>
      <c r="G9" s="67">
        <v>2</v>
      </c>
      <c r="H9" s="67">
        <v>3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</row>
    <row r="10" spans="1:15" ht="51">
      <c r="A10" s="70" t="s">
        <v>106</v>
      </c>
      <c r="B10" s="144">
        <v>802</v>
      </c>
      <c r="C10" s="114"/>
      <c r="D10" s="114"/>
      <c r="E10" s="114"/>
      <c r="F10" s="71">
        <f>F11+F15+F29+F44+F59</f>
        <v>26290708</v>
      </c>
      <c r="G10" s="71">
        <f>G11+G15+G29+G44+G59</f>
        <v>0</v>
      </c>
      <c r="H10" s="71">
        <f aca="true" t="shared" si="0" ref="H10:H76">G10+F10</f>
        <v>26290708</v>
      </c>
      <c r="I10" s="71">
        <f>I11+I15+I29+I44+I59</f>
        <v>20466108</v>
      </c>
      <c r="J10" s="71">
        <f>J11+J15+J29+J44+J59</f>
        <v>0</v>
      </c>
      <c r="K10" s="71">
        <f aca="true" t="shared" si="1" ref="K10:K76">J10+I10</f>
        <v>20466108</v>
      </c>
      <c r="L10" s="71">
        <f>L11+L15+L29+L44+L59</f>
        <v>18045300</v>
      </c>
      <c r="M10" s="71">
        <f>M11+M15+M29+M44+M59</f>
        <v>0</v>
      </c>
      <c r="N10" s="71">
        <f aca="true" t="shared" si="2" ref="N10:N76">M10+L10</f>
        <v>18045300</v>
      </c>
      <c r="O10" s="48"/>
    </row>
    <row r="11" spans="1:15" ht="12.75">
      <c r="A11" s="72" t="s">
        <v>56</v>
      </c>
      <c r="B11" s="144"/>
      <c r="C11" s="114" t="s">
        <v>55</v>
      </c>
      <c r="D11" s="115"/>
      <c r="E11" s="115"/>
      <c r="F11" s="71">
        <f aca="true" t="shared" si="3" ref="F11:M13">F12</f>
        <v>1492900</v>
      </c>
      <c r="G11" s="71">
        <f t="shared" si="3"/>
        <v>0</v>
      </c>
      <c r="H11" s="71">
        <f t="shared" si="0"/>
        <v>1492900</v>
      </c>
      <c r="I11" s="71">
        <f t="shared" si="3"/>
        <v>1237000</v>
      </c>
      <c r="J11" s="71">
        <f t="shared" si="3"/>
        <v>0</v>
      </c>
      <c r="K11" s="71">
        <f t="shared" si="1"/>
        <v>1237000</v>
      </c>
      <c r="L11" s="71">
        <f t="shared" si="3"/>
        <v>1044500</v>
      </c>
      <c r="M11" s="71">
        <f t="shared" si="3"/>
        <v>0</v>
      </c>
      <c r="N11" s="71">
        <f t="shared" si="2"/>
        <v>1044500</v>
      </c>
      <c r="O11" s="48"/>
    </row>
    <row r="12" spans="1:15" ht="12.75">
      <c r="A12" s="72" t="s">
        <v>108</v>
      </c>
      <c r="B12" s="144"/>
      <c r="C12" s="114"/>
      <c r="D12" s="65">
        <v>4230000</v>
      </c>
      <c r="E12" s="65"/>
      <c r="F12" s="71">
        <f t="shared" si="3"/>
        <v>1492900</v>
      </c>
      <c r="G12" s="71">
        <f t="shared" si="3"/>
        <v>0</v>
      </c>
      <c r="H12" s="71">
        <f t="shared" si="0"/>
        <v>1492900</v>
      </c>
      <c r="I12" s="71">
        <f t="shared" si="3"/>
        <v>1237000</v>
      </c>
      <c r="J12" s="71">
        <f t="shared" si="3"/>
        <v>0</v>
      </c>
      <c r="K12" s="71">
        <f t="shared" si="1"/>
        <v>1237000</v>
      </c>
      <c r="L12" s="71">
        <f t="shared" si="3"/>
        <v>1044500</v>
      </c>
      <c r="M12" s="71">
        <f t="shared" si="3"/>
        <v>0</v>
      </c>
      <c r="N12" s="71">
        <f t="shared" si="2"/>
        <v>1044500</v>
      </c>
      <c r="O12" s="48"/>
    </row>
    <row r="13" spans="1:15" ht="24">
      <c r="A13" s="72" t="s">
        <v>100</v>
      </c>
      <c r="B13" s="144"/>
      <c r="C13" s="114"/>
      <c r="D13" s="115">
        <v>4239900</v>
      </c>
      <c r="E13" s="65"/>
      <c r="F13" s="71">
        <f t="shared" si="3"/>
        <v>1492900</v>
      </c>
      <c r="G13" s="71">
        <f t="shared" si="3"/>
        <v>0</v>
      </c>
      <c r="H13" s="71">
        <f t="shared" si="0"/>
        <v>1492900</v>
      </c>
      <c r="I13" s="71">
        <f t="shared" si="3"/>
        <v>1237000</v>
      </c>
      <c r="J13" s="71">
        <f t="shared" si="3"/>
        <v>0</v>
      </c>
      <c r="K13" s="71">
        <f t="shared" si="1"/>
        <v>1237000</v>
      </c>
      <c r="L13" s="71">
        <f t="shared" si="3"/>
        <v>1044500</v>
      </c>
      <c r="M13" s="71">
        <f t="shared" si="3"/>
        <v>0</v>
      </c>
      <c r="N13" s="71">
        <f t="shared" si="2"/>
        <v>1044500</v>
      </c>
      <c r="O13" s="48"/>
    </row>
    <row r="14" spans="1:15" ht="72">
      <c r="A14" s="72" t="s">
        <v>373</v>
      </c>
      <c r="B14" s="144"/>
      <c r="C14" s="114"/>
      <c r="D14" s="115"/>
      <c r="E14" s="65" t="s">
        <v>314</v>
      </c>
      <c r="F14" s="73">
        <v>1492900</v>
      </c>
      <c r="G14" s="73">
        <v>0</v>
      </c>
      <c r="H14" s="71">
        <f t="shared" si="0"/>
        <v>1492900</v>
      </c>
      <c r="I14" s="73">
        <v>1237000</v>
      </c>
      <c r="J14" s="73">
        <v>0</v>
      </c>
      <c r="K14" s="71">
        <f t="shared" si="1"/>
        <v>1237000</v>
      </c>
      <c r="L14" s="73">
        <v>1044500</v>
      </c>
      <c r="M14" s="73">
        <v>0</v>
      </c>
      <c r="N14" s="71">
        <f t="shared" si="2"/>
        <v>1044500</v>
      </c>
      <c r="O14" s="48"/>
    </row>
    <row r="15" spans="1:15" ht="24">
      <c r="A15" s="72" t="s">
        <v>58</v>
      </c>
      <c r="B15" s="144"/>
      <c r="C15" s="114" t="s">
        <v>57</v>
      </c>
      <c r="D15" s="115"/>
      <c r="E15" s="115"/>
      <c r="F15" s="71">
        <f>F16+F21+F26</f>
        <v>4279508</v>
      </c>
      <c r="G15" s="71">
        <f>G16+G21+G26</f>
        <v>0</v>
      </c>
      <c r="H15" s="71">
        <f t="shared" si="0"/>
        <v>4279508</v>
      </c>
      <c r="I15" s="71">
        <f>I16+I21+I26</f>
        <v>4013108</v>
      </c>
      <c r="J15" s="71">
        <f>J16+J21+J26</f>
        <v>0</v>
      </c>
      <c r="K15" s="71">
        <f t="shared" si="1"/>
        <v>4013108</v>
      </c>
      <c r="L15" s="71">
        <f>L16+L21+L26</f>
        <v>3191300</v>
      </c>
      <c r="M15" s="71">
        <f>M16+M21+M26</f>
        <v>0</v>
      </c>
      <c r="N15" s="71">
        <f t="shared" si="2"/>
        <v>3191300</v>
      </c>
      <c r="O15" s="48"/>
    </row>
    <row r="16" spans="1:15" ht="24">
      <c r="A16" s="72" t="s">
        <v>109</v>
      </c>
      <c r="B16" s="144"/>
      <c r="C16" s="114"/>
      <c r="D16" s="65" t="s">
        <v>110</v>
      </c>
      <c r="E16" s="65"/>
      <c r="F16" s="71">
        <f>F17+F19</f>
        <v>3277300</v>
      </c>
      <c r="G16" s="71">
        <f>G17+G19</f>
        <v>0</v>
      </c>
      <c r="H16" s="71">
        <f t="shared" si="0"/>
        <v>3277300</v>
      </c>
      <c r="I16" s="71">
        <f>I17+I19</f>
        <v>3197300</v>
      </c>
      <c r="J16" s="71">
        <f>J17+J19</f>
        <v>0</v>
      </c>
      <c r="K16" s="71">
        <f t="shared" si="1"/>
        <v>3197300</v>
      </c>
      <c r="L16" s="71">
        <f>L17+L19</f>
        <v>3142900</v>
      </c>
      <c r="M16" s="71">
        <f>M17+M19</f>
        <v>0</v>
      </c>
      <c r="N16" s="71">
        <f t="shared" si="2"/>
        <v>3142900</v>
      </c>
      <c r="O16" s="48"/>
    </row>
    <row r="17" spans="1:15" ht="60">
      <c r="A17" s="72" t="s">
        <v>111</v>
      </c>
      <c r="B17" s="144"/>
      <c r="C17" s="114"/>
      <c r="D17" s="115" t="s">
        <v>112</v>
      </c>
      <c r="E17" s="65"/>
      <c r="F17" s="71">
        <f>F18</f>
        <v>50000</v>
      </c>
      <c r="G17" s="71">
        <f>G18</f>
        <v>0</v>
      </c>
      <c r="H17" s="71">
        <f t="shared" si="0"/>
        <v>50000</v>
      </c>
      <c r="I17" s="71">
        <f>I18</f>
        <v>50000</v>
      </c>
      <c r="J17" s="71">
        <f>J18</f>
        <v>0</v>
      </c>
      <c r="K17" s="71">
        <f t="shared" si="1"/>
        <v>50000</v>
      </c>
      <c r="L17" s="71">
        <f>L18</f>
        <v>50000</v>
      </c>
      <c r="M17" s="71">
        <f>M18</f>
        <v>0</v>
      </c>
      <c r="N17" s="71">
        <f t="shared" si="2"/>
        <v>50000</v>
      </c>
      <c r="O17" s="48"/>
    </row>
    <row r="18" spans="1:15" ht="24">
      <c r="A18" s="72" t="s">
        <v>319</v>
      </c>
      <c r="B18" s="144"/>
      <c r="C18" s="114"/>
      <c r="D18" s="115"/>
      <c r="E18" s="65" t="s">
        <v>318</v>
      </c>
      <c r="F18" s="71">
        <v>50000</v>
      </c>
      <c r="G18" s="71">
        <v>0</v>
      </c>
      <c r="H18" s="71">
        <f t="shared" si="0"/>
        <v>50000</v>
      </c>
      <c r="I18" s="71">
        <v>50000</v>
      </c>
      <c r="J18" s="71">
        <v>0</v>
      </c>
      <c r="K18" s="71">
        <f t="shared" si="1"/>
        <v>50000</v>
      </c>
      <c r="L18" s="71">
        <v>50000</v>
      </c>
      <c r="M18" s="71">
        <v>0</v>
      </c>
      <c r="N18" s="71">
        <f t="shared" si="2"/>
        <v>50000</v>
      </c>
      <c r="O18" s="48"/>
    </row>
    <row r="19" spans="1:15" ht="24">
      <c r="A19" s="72" t="s">
        <v>100</v>
      </c>
      <c r="B19" s="144"/>
      <c r="C19" s="114"/>
      <c r="D19" s="111" t="s">
        <v>264</v>
      </c>
      <c r="E19" s="65"/>
      <c r="F19" s="71">
        <f>F20</f>
        <v>3227300</v>
      </c>
      <c r="G19" s="71">
        <f>G20</f>
        <v>0</v>
      </c>
      <c r="H19" s="71">
        <f t="shared" si="0"/>
        <v>3227300</v>
      </c>
      <c r="I19" s="71">
        <f>I20</f>
        <v>3147300</v>
      </c>
      <c r="J19" s="71">
        <f>J20</f>
        <v>0</v>
      </c>
      <c r="K19" s="71">
        <f t="shared" si="1"/>
        <v>3147300</v>
      </c>
      <c r="L19" s="71">
        <f>L20</f>
        <v>3092900</v>
      </c>
      <c r="M19" s="71">
        <f>M20</f>
        <v>0</v>
      </c>
      <c r="N19" s="71">
        <f t="shared" si="2"/>
        <v>3092900</v>
      </c>
      <c r="O19" s="48"/>
    </row>
    <row r="20" spans="1:15" ht="60">
      <c r="A20" s="72" t="s">
        <v>316</v>
      </c>
      <c r="B20" s="144"/>
      <c r="C20" s="114"/>
      <c r="D20" s="133"/>
      <c r="E20" s="65" t="s">
        <v>314</v>
      </c>
      <c r="F20" s="71">
        <f>2807300+420000</f>
        <v>3227300</v>
      </c>
      <c r="G20" s="71">
        <v>0</v>
      </c>
      <c r="H20" s="71">
        <f t="shared" si="0"/>
        <v>3227300</v>
      </c>
      <c r="I20" s="71">
        <f>2807300+340000</f>
        <v>3147300</v>
      </c>
      <c r="J20" s="71">
        <v>0</v>
      </c>
      <c r="K20" s="71">
        <f t="shared" si="1"/>
        <v>3147300</v>
      </c>
      <c r="L20" s="71">
        <f>2807300+285600</f>
        <v>3092900</v>
      </c>
      <c r="M20" s="71">
        <v>0</v>
      </c>
      <c r="N20" s="71">
        <f t="shared" si="2"/>
        <v>3092900</v>
      </c>
      <c r="O20" s="48"/>
    </row>
    <row r="21" spans="1:14" ht="12.75">
      <c r="A21" s="58" t="s">
        <v>123</v>
      </c>
      <c r="B21" s="144"/>
      <c r="C21" s="114"/>
      <c r="D21" s="59" t="s">
        <v>136</v>
      </c>
      <c r="E21" s="59"/>
      <c r="F21" s="60">
        <f>F22+F24</f>
        <v>828808</v>
      </c>
      <c r="G21" s="60">
        <f>G22+G24</f>
        <v>0</v>
      </c>
      <c r="H21" s="71">
        <f t="shared" si="0"/>
        <v>828808</v>
      </c>
      <c r="I21" s="60">
        <f>I22+I24</f>
        <v>815808</v>
      </c>
      <c r="J21" s="60">
        <f>J22+J24</f>
        <v>0</v>
      </c>
      <c r="K21" s="71">
        <f t="shared" si="1"/>
        <v>815808</v>
      </c>
      <c r="L21" s="60">
        <f>L22+L24</f>
        <v>48400</v>
      </c>
      <c r="M21" s="60">
        <f>M22+M24</f>
        <v>0</v>
      </c>
      <c r="N21" s="71">
        <f t="shared" si="2"/>
        <v>48400</v>
      </c>
    </row>
    <row r="22" spans="1:14" ht="48">
      <c r="A22" s="58" t="s">
        <v>424</v>
      </c>
      <c r="B22" s="144"/>
      <c r="C22" s="114"/>
      <c r="D22" s="92" t="s">
        <v>300</v>
      </c>
      <c r="E22" s="59"/>
      <c r="F22" s="60">
        <f>F23</f>
        <v>740808</v>
      </c>
      <c r="G22" s="60">
        <f>G23</f>
        <v>0</v>
      </c>
      <c r="H22" s="71">
        <f t="shared" si="0"/>
        <v>740808</v>
      </c>
      <c r="I22" s="60">
        <f>I23</f>
        <v>727808</v>
      </c>
      <c r="J22" s="60">
        <f>J23</f>
        <v>0</v>
      </c>
      <c r="K22" s="71">
        <f t="shared" si="1"/>
        <v>727808</v>
      </c>
      <c r="L22" s="60">
        <f>L23</f>
        <v>48400</v>
      </c>
      <c r="M22" s="60">
        <f>M23</f>
        <v>0</v>
      </c>
      <c r="N22" s="71">
        <f t="shared" si="2"/>
        <v>48400</v>
      </c>
    </row>
    <row r="23" spans="1:14" ht="24">
      <c r="A23" s="58" t="s">
        <v>319</v>
      </c>
      <c r="B23" s="144"/>
      <c r="C23" s="114"/>
      <c r="D23" s="93"/>
      <c r="E23" s="59" t="s">
        <v>318</v>
      </c>
      <c r="F23" s="60">
        <f>670808+70000</f>
        <v>740808</v>
      </c>
      <c r="G23" s="60">
        <v>0</v>
      </c>
      <c r="H23" s="71">
        <f t="shared" si="0"/>
        <v>740808</v>
      </c>
      <c r="I23" s="60">
        <f>632308+38500+57000</f>
        <v>727808</v>
      </c>
      <c r="J23" s="60">
        <v>0</v>
      </c>
      <c r="K23" s="71">
        <f t="shared" si="1"/>
        <v>727808</v>
      </c>
      <c r="L23" s="60">
        <f>48400</f>
        <v>48400</v>
      </c>
      <c r="M23" s="60">
        <v>0</v>
      </c>
      <c r="N23" s="71">
        <f t="shared" si="2"/>
        <v>48400</v>
      </c>
    </row>
    <row r="24" spans="1:14" ht="36">
      <c r="A24" s="58" t="s">
        <v>425</v>
      </c>
      <c r="B24" s="144"/>
      <c r="C24" s="114"/>
      <c r="D24" s="92" t="s">
        <v>342</v>
      </c>
      <c r="E24" s="59"/>
      <c r="F24" s="60">
        <f>F25</f>
        <v>88000</v>
      </c>
      <c r="G24" s="60">
        <f>G25</f>
        <v>0</v>
      </c>
      <c r="H24" s="71">
        <f t="shared" si="0"/>
        <v>88000</v>
      </c>
      <c r="I24" s="60">
        <f>I25</f>
        <v>88000</v>
      </c>
      <c r="J24" s="60">
        <f>J25</f>
        <v>0</v>
      </c>
      <c r="K24" s="71">
        <f t="shared" si="1"/>
        <v>88000</v>
      </c>
      <c r="L24" s="60">
        <f>L25</f>
        <v>0</v>
      </c>
      <c r="M24" s="60">
        <f>M25</f>
        <v>0</v>
      </c>
      <c r="N24" s="71">
        <f t="shared" si="2"/>
        <v>0</v>
      </c>
    </row>
    <row r="25" spans="1:14" ht="24">
      <c r="A25" s="58" t="s">
        <v>319</v>
      </c>
      <c r="B25" s="144"/>
      <c r="C25" s="114"/>
      <c r="D25" s="93"/>
      <c r="E25" s="59" t="s">
        <v>318</v>
      </c>
      <c r="F25" s="60">
        <v>88000</v>
      </c>
      <c r="G25" s="60">
        <v>0</v>
      </c>
      <c r="H25" s="71">
        <f t="shared" si="0"/>
        <v>88000</v>
      </c>
      <c r="I25" s="60">
        <v>88000</v>
      </c>
      <c r="J25" s="60">
        <v>0</v>
      </c>
      <c r="K25" s="71">
        <f t="shared" si="1"/>
        <v>88000</v>
      </c>
      <c r="L25" s="60">
        <v>0</v>
      </c>
      <c r="M25" s="60">
        <v>0</v>
      </c>
      <c r="N25" s="71">
        <f t="shared" si="2"/>
        <v>0</v>
      </c>
    </row>
    <row r="26" spans="1:15" ht="24">
      <c r="A26" s="72" t="s">
        <v>102</v>
      </c>
      <c r="B26" s="144"/>
      <c r="C26" s="114"/>
      <c r="D26" s="65" t="s">
        <v>103</v>
      </c>
      <c r="E26" s="65"/>
      <c r="F26" s="71">
        <f>F27</f>
        <v>173400</v>
      </c>
      <c r="G26" s="71">
        <f>G27</f>
        <v>0</v>
      </c>
      <c r="H26" s="71">
        <f t="shared" si="0"/>
        <v>173400</v>
      </c>
      <c r="I26" s="71">
        <f>I27</f>
        <v>0</v>
      </c>
      <c r="J26" s="71">
        <f>J27</f>
        <v>0</v>
      </c>
      <c r="K26" s="71">
        <f t="shared" si="1"/>
        <v>0</v>
      </c>
      <c r="L26" s="71">
        <f>L27</f>
        <v>0</v>
      </c>
      <c r="M26" s="71">
        <f>M27</f>
        <v>0</v>
      </c>
      <c r="N26" s="71">
        <f t="shared" si="2"/>
        <v>0</v>
      </c>
      <c r="O26" s="48"/>
    </row>
    <row r="27" spans="1:15" ht="12.75">
      <c r="A27" s="72" t="s">
        <v>104</v>
      </c>
      <c r="B27" s="144"/>
      <c r="C27" s="114"/>
      <c r="D27" s="115" t="s">
        <v>105</v>
      </c>
      <c r="E27" s="65"/>
      <c r="F27" s="71">
        <f>F28</f>
        <v>173400</v>
      </c>
      <c r="G27" s="71">
        <f>G28</f>
        <v>0</v>
      </c>
      <c r="H27" s="71">
        <f t="shared" si="0"/>
        <v>173400</v>
      </c>
      <c r="I27" s="71">
        <f>I28</f>
        <v>0</v>
      </c>
      <c r="J27" s="71">
        <f>J28</f>
        <v>0</v>
      </c>
      <c r="K27" s="71">
        <f t="shared" si="1"/>
        <v>0</v>
      </c>
      <c r="L27" s="71">
        <f>L28</f>
        <v>0</v>
      </c>
      <c r="M27" s="71">
        <f>M28</f>
        <v>0</v>
      </c>
      <c r="N27" s="71">
        <f t="shared" si="2"/>
        <v>0</v>
      </c>
      <c r="O27" s="48"/>
    </row>
    <row r="28" spans="1:15" ht="36">
      <c r="A28" s="72" t="s">
        <v>358</v>
      </c>
      <c r="B28" s="144"/>
      <c r="C28" s="114"/>
      <c r="D28" s="115"/>
      <c r="E28" s="65" t="s">
        <v>315</v>
      </c>
      <c r="F28" s="73">
        <f>126900+46500</f>
        <v>173400</v>
      </c>
      <c r="G28" s="73">
        <v>0</v>
      </c>
      <c r="H28" s="71">
        <f t="shared" si="0"/>
        <v>173400</v>
      </c>
      <c r="I28" s="73">
        <v>0</v>
      </c>
      <c r="J28" s="73">
        <v>0</v>
      </c>
      <c r="K28" s="71">
        <f t="shared" si="1"/>
        <v>0</v>
      </c>
      <c r="L28" s="73">
        <v>0</v>
      </c>
      <c r="M28" s="73">
        <v>0</v>
      </c>
      <c r="N28" s="71">
        <f t="shared" si="2"/>
        <v>0</v>
      </c>
      <c r="O28" s="48"/>
    </row>
    <row r="29" spans="1:15" ht="12.75">
      <c r="A29" s="72" t="s">
        <v>113</v>
      </c>
      <c r="B29" s="144"/>
      <c r="C29" s="114" t="s">
        <v>63</v>
      </c>
      <c r="D29" s="115"/>
      <c r="E29" s="115"/>
      <c r="F29" s="71">
        <f>F30+F35+F38+F41</f>
        <v>17241300</v>
      </c>
      <c r="G29" s="71">
        <f>G30+G35+G38+G41</f>
        <v>0</v>
      </c>
      <c r="H29" s="71">
        <f t="shared" si="0"/>
        <v>17241300</v>
      </c>
      <c r="I29" s="71">
        <f>I30+I35+I38+I41</f>
        <v>12760000</v>
      </c>
      <c r="J29" s="71">
        <f>J30+J35+J38+J41</f>
        <v>0</v>
      </c>
      <c r="K29" s="71">
        <f t="shared" si="1"/>
        <v>12760000</v>
      </c>
      <c r="L29" s="71">
        <f>L30+L35+L38+L41</f>
        <v>11735000</v>
      </c>
      <c r="M29" s="71">
        <f>M30+M35+M38+M41</f>
        <v>0</v>
      </c>
      <c r="N29" s="71">
        <f t="shared" si="2"/>
        <v>11735000</v>
      </c>
      <c r="O29" s="48"/>
    </row>
    <row r="30" spans="1:15" ht="24">
      <c r="A30" s="72" t="s">
        <v>114</v>
      </c>
      <c r="B30" s="144"/>
      <c r="C30" s="114"/>
      <c r="D30" s="65">
        <v>4400000</v>
      </c>
      <c r="E30" s="65"/>
      <c r="F30" s="71">
        <f>F33+F31</f>
        <v>12149100</v>
      </c>
      <c r="G30" s="71">
        <f>G33+G31</f>
        <v>0</v>
      </c>
      <c r="H30" s="71">
        <f t="shared" si="0"/>
        <v>12149100</v>
      </c>
      <c r="I30" s="71">
        <f>I33+I31</f>
        <v>8569000</v>
      </c>
      <c r="J30" s="71">
        <f>J33+J31</f>
        <v>0</v>
      </c>
      <c r="K30" s="71">
        <f t="shared" si="1"/>
        <v>8569000</v>
      </c>
      <c r="L30" s="71">
        <f>L33+L31</f>
        <v>8216000</v>
      </c>
      <c r="M30" s="71">
        <f>M33+M31</f>
        <v>0</v>
      </c>
      <c r="N30" s="71">
        <f t="shared" si="2"/>
        <v>8216000</v>
      </c>
      <c r="O30" s="48"/>
    </row>
    <row r="31" spans="1:14" ht="24">
      <c r="A31" s="58" t="s">
        <v>117</v>
      </c>
      <c r="B31" s="144"/>
      <c r="C31" s="114"/>
      <c r="D31" s="113" t="s">
        <v>279</v>
      </c>
      <c r="E31" s="59"/>
      <c r="F31" s="60">
        <f>F32</f>
        <v>27000</v>
      </c>
      <c r="G31" s="60">
        <f>G32</f>
        <v>0</v>
      </c>
      <c r="H31" s="71">
        <f t="shared" si="0"/>
        <v>27000</v>
      </c>
      <c r="I31" s="60">
        <f>I32</f>
        <v>27000</v>
      </c>
      <c r="J31" s="60">
        <f>J32</f>
        <v>0</v>
      </c>
      <c r="K31" s="71">
        <f t="shared" si="1"/>
        <v>27000</v>
      </c>
      <c r="L31" s="60">
        <f>L32</f>
        <v>27000</v>
      </c>
      <c r="M31" s="60">
        <f>M32</f>
        <v>0</v>
      </c>
      <c r="N31" s="71">
        <f t="shared" si="2"/>
        <v>27000</v>
      </c>
    </row>
    <row r="32" spans="1:14" ht="24">
      <c r="A32" s="58" t="s">
        <v>319</v>
      </c>
      <c r="B32" s="144"/>
      <c r="C32" s="114"/>
      <c r="D32" s="113"/>
      <c r="E32" s="59" t="s">
        <v>318</v>
      </c>
      <c r="F32" s="60">
        <v>27000</v>
      </c>
      <c r="G32" s="60">
        <v>0</v>
      </c>
      <c r="H32" s="71">
        <f t="shared" si="0"/>
        <v>27000</v>
      </c>
      <c r="I32" s="60">
        <v>27000</v>
      </c>
      <c r="J32" s="60">
        <v>0</v>
      </c>
      <c r="K32" s="71">
        <f t="shared" si="1"/>
        <v>27000</v>
      </c>
      <c r="L32" s="60">
        <v>27000</v>
      </c>
      <c r="M32" s="60">
        <v>0</v>
      </c>
      <c r="N32" s="71">
        <f t="shared" si="2"/>
        <v>27000</v>
      </c>
    </row>
    <row r="33" spans="1:15" ht="24">
      <c r="A33" s="72" t="s">
        <v>100</v>
      </c>
      <c r="B33" s="144"/>
      <c r="C33" s="114"/>
      <c r="D33" s="115">
        <v>4409900</v>
      </c>
      <c r="E33" s="65"/>
      <c r="F33" s="71">
        <f>F34</f>
        <v>12122100</v>
      </c>
      <c r="G33" s="71">
        <f>G34</f>
        <v>0</v>
      </c>
      <c r="H33" s="71">
        <f t="shared" si="0"/>
        <v>12122100</v>
      </c>
      <c r="I33" s="71">
        <f>I34</f>
        <v>8542000</v>
      </c>
      <c r="J33" s="71">
        <f>J34</f>
        <v>0</v>
      </c>
      <c r="K33" s="71">
        <f t="shared" si="1"/>
        <v>8542000</v>
      </c>
      <c r="L33" s="71">
        <f>L34</f>
        <v>8189000</v>
      </c>
      <c r="M33" s="71">
        <f>M34</f>
        <v>0</v>
      </c>
      <c r="N33" s="71">
        <f t="shared" si="2"/>
        <v>8189000</v>
      </c>
      <c r="O33" s="48"/>
    </row>
    <row r="34" spans="1:15" ht="72">
      <c r="A34" s="72" t="s">
        <v>373</v>
      </c>
      <c r="B34" s="144"/>
      <c r="C34" s="114"/>
      <c r="D34" s="115"/>
      <c r="E34" s="65" t="s">
        <v>314</v>
      </c>
      <c r="F34" s="73">
        <v>12122100</v>
      </c>
      <c r="G34" s="73">
        <v>0</v>
      </c>
      <c r="H34" s="71">
        <f t="shared" si="0"/>
        <v>12122100</v>
      </c>
      <c r="I34" s="73">
        <v>8542000</v>
      </c>
      <c r="J34" s="73">
        <v>0</v>
      </c>
      <c r="K34" s="71">
        <f t="shared" si="1"/>
        <v>8542000</v>
      </c>
      <c r="L34" s="73">
        <v>8189000</v>
      </c>
      <c r="M34" s="73">
        <v>0</v>
      </c>
      <c r="N34" s="71">
        <f t="shared" si="2"/>
        <v>8189000</v>
      </c>
      <c r="O34" s="48"/>
    </row>
    <row r="35" spans="1:15" ht="12.75">
      <c r="A35" s="72" t="s">
        <v>115</v>
      </c>
      <c r="B35" s="144"/>
      <c r="C35" s="114"/>
      <c r="D35" s="65">
        <v>4410000</v>
      </c>
      <c r="E35" s="65"/>
      <c r="F35" s="71">
        <f>F36</f>
        <v>879300</v>
      </c>
      <c r="G35" s="71">
        <f>G36</f>
        <v>0</v>
      </c>
      <c r="H35" s="71">
        <f t="shared" si="0"/>
        <v>879300</v>
      </c>
      <c r="I35" s="71">
        <f>I36</f>
        <v>726000</v>
      </c>
      <c r="J35" s="71">
        <f>J36</f>
        <v>0</v>
      </c>
      <c r="K35" s="71">
        <f t="shared" si="1"/>
        <v>726000</v>
      </c>
      <c r="L35" s="71">
        <f>L36</f>
        <v>613000</v>
      </c>
      <c r="M35" s="71">
        <f>M36</f>
        <v>0</v>
      </c>
      <c r="N35" s="71">
        <f t="shared" si="2"/>
        <v>613000</v>
      </c>
      <c r="O35" s="48"/>
    </row>
    <row r="36" spans="1:15" ht="24">
      <c r="A36" s="72" t="s">
        <v>100</v>
      </c>
      <c r="B36" s="144"/>
      <c r="C36" s="114"/>
      <c r="D36" s="115">
        <v>4419900</v>
      </c>
      <c r="E36" s="65"/>
      <c r="F36" s="71">
        <f>F37</f>
        <v>879300</v>
      </c>
      <c r="G36" s="71">
        <f>G37</f>
        <v>0</v>
      </c>
      <c r="H36" s="71">
        <f t="shared" si="0"/>
        <v>879300</v>
      </c>
      <c r="I36" s="71">
        <f>I37</f>
        <v>726000</v>
      </c>
      <c r="J36" s="71">
        <f>J37</f>
        <v>0</v>
      </c>
      <c r="K36" s="71">
        <f t="shared" si="1"/>
        <v>726000</v>
      </c>
      <c r="L36" s="71">
        <f>L37</f>
        <v>613000</v>
      </c>
      <c r="M36" s="71">
        <f>M37</f>
        <v>0</v>
      </c>
      <c r="N36" s="71">
        <f t="shared" si="2"/>
        <v>613000</v>
      </c>
      <c r="O36" s="48"/>
    </row>
    <row r="37" spans="1:15" ht="72">
      <c r="A37" s="72" t="s">
        <v>373</v>
      </c>
      <c r="B37" s="144"/>
      <c r="C37" s="114"/>
      <c r="D37" s="115"/>
      <c r="E37" s="65" t="s">
        <v>314</v>
      </c>
      <c r="F37" s="73">
        <v>879300</v>
      </c>
      <c r="G37" s="73">
        <v>0</v>
      </c>
      <c r="H37" s="71">
        <f t="shared" si="0"/>
        <v>879300</v>
      </c>
      <c r="I37" s="73">
        <v>726000</v>
      </c>
      <c r="J37" s="73">
        <v>0</v>
      </c>
      <c r="K37" s="71">
        <f t="shared" si="1"/>
        <v>726000</v>
      </c>
      <c r="L37" s="73">
        <v>613000</v>
      </c>
      <c r="M37" s="73">
        <v>0</v>
      </c>
      <c r="N37" s="71">
        <f t="shared" si="2"/>
        <v>613000</v>
      </c>
      <c r="O37" s="48"/>
    </row>
    <row r="38" spans="1:15" ht="12.75">
      <c r="A38" s="72" t="s">
        <v>116</v>
      </c>
      <c r="B38" s="144"/>
      <c r="C38" s="114"/>
      <c r="D38" s="65">
        <v>4420000</v>
      </c>
      <c r="E38" s="65"/>
      <c r="F38" s="71">
        <f>F39</f>
        <v>4161900</v>
      </c>
      <c r="G38" s="71">
        <f>G39</f>
        <v>0</v>
      </c>
      <c r="H38" s="71">
        <f t="shared" si="0"/>
        <v>4161900</v>
      </c>
      <c r="I38" s="71">
        <f>I39</f>
        <v>3441000</v>
      </c>
      <c r="J38" s="71">
        <f>J39</f>
        <v>0</v>
      </c>
      <c r="K38" s="71">
        <f t="shared" si="1"/>
        <v>3441000</v>
      </c>
      <c r="L38" s="71">
        <f>L39</f>
        <v>2906000</v>
      </c>
      <c r="M38" s="71">
        <f>M39</f>
        <v>0</v>
      </c>
      <c r="N38" s="71">
        <f t="shared" si="2"/>
        <v>2906000</v>
      </c>
      <c r="O38" s="48"/>
    </row>
    <row r="39" spans="1:15" ht="24">
      <c r="A39" s="72" t="s">
        <v>100</v>
      </c>
      <c r="B39" s="144"/>
      <c r="C39" s="114"/>
      <c r="D39" s="115">
        <v>4429900</v>
      </c>
      <c r="E39" s="65"/>
      <c r="F39" s="71">
        <f>F40</f>
        <v>4161900</v>
      </c>
      <c r="G39" s="71">
        <f>G40</f>
        <v>0</v>
      </c>
      <c r="H39" s="71">
        <f t="shared" si="0"/>
        <v>4161900</v>
      </c>
      <c r="I39" s="71">
        <f>I40</f>
        <v>3441000</v>
      </c>
      <c r="J39" s="71">
        <f>J40</f>
        <v>0</v>
      </c>
      <c r="K39" s="71">
        <f t="shared" si="1"/>
        <v>3441000</v>
      </c>
      <c r="L39" s="71">
        <f>L40</f>
        <v>2906000</v>
      </c>
      <c r="M39" s="71">
        <f>M40</f>
        <v>0</v>
      </c>
      <c r="N39" s="71">
        <f t="shared" si="2"/>
        <v>2906000</v>
      </c>
      <c r="O39" s="48"/>
    </row>
    <row r="40" spans="1:15" ht="72">
      <c r="A40" s="72" t="s">
        <v>373</v>
      </c>
      <c r="B40" s="144"/>
      <c r="C40" s="114"/>
      <c r="D40" s="115"/>
      <c r="E40" s="65" t="s">
        <v>314</v>
      </c>
      <c r="F40" s="73">
        <v>4161900</v>
      </c>
      <c r="G40" s="73">
        <v>0</v>
      </c>
      <c r="H40" s="71">
        <f t="shared" si="0"/>
        <v>4161900</v>
      </c>
      <c r="I40" s="73">
        <v>3441000</v>
      </c>
      <c r="J40" s="73">
        <v>0</v>
      </c>
      <c r="K40" s="71">
        <f t="shared" si="1"/>
        <v>3441000</v>
      </c>
      <c r="L40" s="73">
        <v>2906000</v>
      </c>
      <c r="M40" s="73">
        <v>0</v>
      </c>
      <c r="N40" s="71">
        <f t="shared" si="2"/>
        <v>2906000</v>
      </c>
      <c r="O40" s="48"/>
    </row>
    <row r="41" spans="1:15" ht="24">
      <c r="A41" s="72" t="s">
        <v>102</v>
      </c>
      <c r="B41" s="144"/>
      <c r="C41" s="94"/>
      <c r="D41" s="65" t="s">
        <v>103</v>
      </c>
      <c r="E41" s="65"/>
      <c r="F41" s="71">
        <f>F42</f>
        <v>51000</v>
      </c>
      <c r="G41" s="71">
        <f>G42</f>
        <v>0</v>
      </c>
      <c r="H41" s="71">
        <f t="shared" si="0"/>
        <v>51000</v>
      </c>
      <c r="I41" s="71">
        <f>I42</f>
        <v>24000</v>
      </c>
      <c r="J41" s="71">
        <f>J42</f>
        <v>0</v>
      </c>
      <c r="K41" s="71">
        <f t="shared" si="1"/>
        <v>24000</v>
      </c>
      <c r="L41" s="71">
        <f>L42</f>
        <v>0</v>
      </c>
      <c r="M41" s="71">
        <f>M42</f>
        <v>0</v>
      </c>
      <c r="N41" s="71">
        <f t="shared" si="2"/>
        <v>0</v>
      </c>
      <c r="O41" s="48"/>
    </row>
    <row r="42" spans="1:15" ht="24">
      <c r="A42" s="72" t="s">
        <v>293</v>
      </c>
      <c r="B42" s="144"/>
      <c r="C42" s="94"/>
      <c r="D42" s="115" t="s">
        <v>107</v>
      </c>
      <c r="E42" s="65"/>
      <c r="F42" s="71">
        <f>F43</f>
        <v>51000</v>
      </c>
      <c r="G42" s="71">
        <f>G43</f>
        <v>0</v>
      </c>
      <c r="H42" s="71">
        <f t="shared" si="0"/>
        <v>51000</v>
      </c>
      <c r="I42" s="71">
        <f>I43</f>
        <v>24000</v>
      </c>
      <c r="J42" s="71">
        <f>J43</f>
        <v>0</v>
      </c>
      <c r="K42" s="71">
        <f t="shared" si="1"/>
        <v>24000</v>
      </c>
      <c r="L42" s="71">
        <f>L43</f>
        <v>0</v>
      </c>
      <c r="M42" s="71">
        <f>M43</f>
        <v>0</v>
      </c>
      <c r="N42" s="71">
        <f t="shared" si="2"/>
        <v>0</v>
      </c>
      <c r="O42" s="48"/>
    </row>
    <row r="43" spans="1:15" ht="36">
      <c r="A43" s="72" t="s">
        <v>345</v>
      </c>
      <c r="B43" s="144"/>
      <c r="C43" s="94"/>
      <c r="D43" s="115"/>
      <c r="E43" s="65" t="s">
        <v>344</v>
      </c>
      <c r="F43" s="73">
        <v>51000</v>
      </c>
      <c r="G43" s="73">
        <v>0</v>
      </c>
      <c r="H43" s="71">
        <f t="shared" si="0"/>
        <v>51000</v>
      </c>
      <c r="I43" s="73">
        <v>24000</v>
      </c>
      <c r="J43" s="73">
        <v>0</v>
      </c>
      <c r="K43" s="71">
        <f t="shared" si="1"/>
        <v>24000</v>
      </c>
      <c r="L43" s="73">
        <v>0</v>
      </c>
      <c r="M43" s="73">
        <v>0</v>
      </c>
      <c r="N43" s="71">
        <f t="shared" si="2"/>
        <v>0</v>
      </c>
      <c r="O43" s="48"/>
    </row>
    <row r="44" spans="1:15" ht="24">
      <c r="A44" s="72" t="s">
        <v>66</v>
      </c>
      <c r="B44" s="144"/>
      <c r="C44" s="114" t="s">
        <v>65</v>
      </c>
      <c r="D44" s="115"/>
      <c r="E44" s="115"/>
      <c r="F44" s="71">
        <f>F45+F52</f>
        <v>3269000</v>
      </c>
      <c r="G44" s="71">
        <f>G45+G52</f>
        <v>0</v>
      </c>
      <c r="H44" s="71">
        <f t="shared" si="0"/>
        <v>3269000</v>
      </c>
      <c r="I44" s="71">
        <f>I45+I52</f>
        <v>2448000</v>
      </c>
      <c r="J44" s="71">
        <f>J45+J52</f>
        <v>0</v>
      </c>
      <c r="K44" s="71">
        <f t="shared" si="1"/>
        <v>2448000</v>
      </c>
      <c r="L44" s="71">
        <f>L45+L52</f>
        <v>2066500</v>
      </c>
      <c r="M44" s="71">
        <f>M45+M52</f>
        <v>0</v>
      </c>
      <c r="N44" s="71">
        <f t="shared" si="2"/>
        <v>2066500</v>
      </c>
      <c r="O44" s="48"/>
    </row>
    <row r="45" spans="1:15" ht="60">
      <c r="A45" s="72" t="s">
        <v>118</v>
      </c>
      <c r="B45" s="144"/>
      <c r="C45" s="114"/>
      <c r="D45" s="65" t="s">
        <v>119</v>
      </c>
      <c r="E45" s="65"/>
      <c r="F45" s="71">
        <f>F46</f>
        <v>1235000</v>
      </c>
      <c r="G45" s="71">
        <f>G46</f>
        <v>0</v>
      </c>
      <c r="H45" s="71">
        <f t="shared" si="0"/>
        <v>1235000</v>
      </c>
      <c r="I45" s="71">
        <f>I46</f>
        <v>968000</v>
      </c>
      <c r="J45" s="71">
        <f>J46</f>
        <v>0</v>
      </c>
      <c r="K45" s="71">
        <f t="shared" si="1"/>
        <v>968000</v>
      </c>
      <c r="L45" s="71">
        <f>L46</f>
        <v>817500</v>
      </c>
      <c r="M45" s="71">
        <f>M46</f>
        <v>0</v>
      </c>
      <c r="N45" s="71">
        <f t="shared" si="2"/>
        <v>817500</v>
      </c>
      <c r="O45" s="48"/>
    </row>
    <row r="46" spans="1:15" ht="12.75">
      <c r="A46" s="72" t="s">
        <v>120</v>
      </c>
      <c r="B46" s="144"/>
      <c r="C46" s="114"/>
      <c r="D46" s="115" t="s">
        <v>121</v>
      </c>
      <c r="E46" s="65"/>
      <c r="F46" s="71">
        <f>SUM(F47:F51)</f>
        <v>1235000</v>
      </c>
      <c r="G46" s="71">
        <f>SUM(G47:G51)</f>
        <v>0</v>
      </c>
      <c r="H46" s="71">
        <f t="shared" si="0"/>
        <v>1235000</v>
      </c>
      <c r="I46" s="71">
        <f>SUM(I47:I51)</f>
        <v>968000</v>
      </c>
      <c r="J46" s="71">
        <f>SUM(J47:J51)</f>
        <v>0</v>
      </c>
      <c r="K46" s="71">
        <f t="shared" si="1"/>
        <v>968000</v>
      </c>
      <c r="L46" s="71">
        <f>SUM(L47:L51)</f>
        <v>817500</v>
      </c>
      <c r="M46" s="71">
        <f>SUM(M47:M51)</f>
        <v>0</v>
      </c>
      <c r="N46" s="71">
        <f t="shared" si="2"/>
        <v>817500</v>
      </c>
      <c r="O46" s="48"/>
    </row>
    <row r="47" spans="1:15" ht="12.75">
      <c r="A47" s="26" t="s">
        <v>356</v>
      </c>
      <c r="B47" s="144"/>
      <c r="C47" s="114"/>
      <c r="D47" s="115"/>
      <c r="E47" s="65" t="s">
        <v>351</v>
      </c>
      <c r="F47" s="71">
        <v>1073000</v>
      </c>
      <c r="G47" s="71">
        <v>0</v>
      </c>
      <c r="H47" s="71">
        <f t="shared" si="0"/>
        <v>1073000</v>
      </c>
      <c r="I47" s="71">
        <v>865000</v>
      </c>
      <c r="J47" s="71">
        <v>0</v>
      </c>
      <c r="K47" s="71">
        <f t="shared" si="1"/>
        <v>865000</v>
      </c>
      <c r="L47" s="71">
        <v>730500</v>
      </c>
      <c r="M47" s="71">
        <v>0</v>
      </c>
      <c r="N47" s="71">
        <f t="shared" si="2"/>
        <v>730500</v>
      </c>
      <c r="O47" s="48"/>
    </row>
    <row r="48" spans="1:15" ht="36">
      <c r="A48" s="26" t="s">
        <v>345</v>
      </c>
      <c r="B48" s="144"/>
      <c r="C48" s="114"/>
      <c r="D48" s="115"/>
      <c r="E48" s="65" t="s">
        <v>344</v>
      </c>
      <c r="F48" s="71">
        <v>7000</v>
      </c>
      <c r="G48" s="71">
        <v>0</v>
      </c>
      <c r="H48" s="71">
        <f t="shared" si="0"/>
        <v>7000</v>
      </c>
      <c r="I48" s="71">
        <v>6000</v>
      </c>
      <c r="J48" s="71">
        <v>0</v>
      </c>
      <c r="K48" s="71">
        <f t="shared" si="1"/>
        <v>6000</v>
      </c>
      <c r="L48" s="71">
        <v>5000</v>
      </c>
      <c r="M48" s="71">
        <v>0</v>
      </c>
      <c r="N48" s="71">
        <f t="shared" si="2"/>
        <v>5000</v>
      </c>
      <c r="O48" s="48"/>
    </row>
    <row r="49" spans="1:15" ht="36">
      <c r="A49" s="26" t="s">
        <v>358</v>
      </c>
      <c r="B49" s="144"/>
      <c r="C49" s="114"/>
      <c r="D49" s="115"/>
      <c r="E49" s="65" t="s">
        <v>315</v>
      </c>
      <c r="F49" s="71">
        <v>140000</v>
      </c>
      <c r="G49" s="71">
        <v>0</v>
      </c>
      <c r="H49" s="71">
        <f t="shared" si="0"/>
        <v>140000</v>
      </c>
      <c r="I49" s="71">
        <v>84000</v>
      </c>
      <c r="J49" s="71">
        <v>0</v>
      </c>
      <c r="K49" s="71">
        <f t="shared" si="1"/>
        <v>84000</v>
      </c>
      <c r="L49" s="71">
        <v>71000</v>
      </c>
      <c r="M49" s="71">
        <v>0</v>
      </c>
      <c r="N49" s="71">
        <f t="shared" si="2"/>
        <v>71000</v>
      </c>
      <c r="O49" s="48"/>
    </row>
    <row r="50" spans="1:15" ht="24">
      <c r="A50" s="26" t="s">
        <v>374</v>
      </c>
      <c r="B50" s="144"/>
      <c r="C50" s="114"/>
      <c r="D50" s="115"/>
      <c r="E50" s="65" t="s">
        <v>353</v>
      </c>
      <c r="F50" s="71">
        <v>6000</v>
      </c>
      <c r="G50" s="71">
        <v>0</v>
      </c>
      <c r="H50" s="71">
        <f t="shared" si="0"/>
        <v>6000</v>
      </c>
      <c r="I50" s="71">
        <v>5000</v>
      </c>
      <c r="J50" s="71">
        <v>0</v>
      </c>
      <c r="K50" s="71">
        <f t="shared" si="1"/>
        <v>5000</v>
      </c>
      <c r="L50" s="71">
        <v>4000</v>
      </c>
      <c r="M50" s="71">
        <v>0</v>
      </c>
      <c r="N50" s="71">
        <f t="shared" si="2"/>
        <v>4000</v>
      </c>
      <c r="O50" s="48"/>
    </row>
    <row r="51" spans="1:15" ht="24">
      <c r="A51" s="72" t="s">
        <v>355</v>
      </c>
      <c r="B51" s="144"/>
      <c r="C51" s="114"/>
      <c r="D51" s="115"/>
      <c r="E51" s="65" t="s">
        <v>354</v>
      </c>
      <c r="F51" s="73">
        <v>9000</v>
      </c>
      <c r="G51" s="73">
        <v>0</v>
      </c>
      <c r="H51" s="71">
        <f t="shared" si="0"/>
        <v>9000</v>
      </c>
      <c r="I51" s="73">
        <v>8000</v>
      </c>
      <c r="J51" s="73">
        <v>0</v>
      </c>
      <c r="K51" s="71">
        <f t="shared" si="1"/>
        <v>8000</v>
      </c>
      <c r="L51" s="73">
        <v>7000</v>
      </c>
      <c r="M51" s="73">
        <v>0</v>
      </c>
      <c r="N51" s="71">
        <f t="shared" si="2"/>
        <v>7000</v>
      </c>
      <c r="O51" s="48"/>
    </row>
    <row r="52" spans="1:15" ht="72">
      <c r="A52" s="72" t="s">
        <v>122</v>
      </c>
      <c r="B52" s="144"/>
      <c r="C52" s="114"/>
      <c r="D52" s="65">
        <v>4520000</v>
      </c>
      <c r="E52" s="65"/>
      <c r="F52" s="71">
        <f>F53</f>
        <v>2034000</v>
      </c>
      <c r="G52" s="71">
        <f>G53</f>
        <v>0</v>
      </c>
      <c r="H52" s="71">
        <f t="shared" si="0"/>
        <v>2034000</v>
      </c>
      <c r="I52" s="71">
        <f>I53</f>
        <v>1480000</v>
      </c>
      <c r="J52" s="71">
        <f>J53</f>
        <v>0</v>
      </c>
      <c r="K52" s="71">
        <f t="shared" si="1"/>
        <v>1480000</v>
      </c>
      <c r="L52" s="71">
        <f>L53</f>
        <v>1249000</v>
      </c>
      <c r="M52" s="71">
        <f>M53</f>
        <v>0</v>
      </c>
      <c r="N52" s="71">
        <f t="shared" si="2"/>
        <v>1249000</v>
      </c>
      <c r="O52" s="48"/>
    </row>
    <row r="53" spans="1:15" ht="24">
      <c r="A53" s="72" t="s">
        <v>100</v>
      </c>
      <c r="B53" s="144"/>
      <c r="C53" s="114"/>
      <c r="D53" s="115">
        <v>4529900</v>
      </c>
      <c r="E53" s="65"/>
      <c r="F53" s="71">
        <f>SUM(F54:F58)</f>
        <v>2034000</v>
      </c>
      <c r="G53" s="71">
        <f>SUM(G54:G58)</f>
        <v>0</v>
      </c>
      <c r="H53" s="71">
        <f t="shared" si="0"/>
        <v>2034000</v>
      </c>
      <c r="I53" s="71">
        <f>SUM(I54:I58)</f>
        <v>1480000</v>
      </c>
      <c r="J53" s="71">
        <f>SUM(J54:J58)</f>
        <v>0</v>
      </c>
      <c r="K53" s="71">
        <f t="shared" si="1"/>
        <v>1480000</v>
      </c>
      <c r="L53" s="71">
        <f>SUM(L54:L58)</f>
        <v>1249000</v>
      </c>
      <c r="M53" s="71">
        <f>SUM(M54:M58)</f>
        <v>0</v>
      </c>
      <c r="N53" s="71">
        <f t="shared" si="2"/>
        <v>1249000</v>
      </c>
      <c r="O53" s="48"/>
    </row>
    <row r="54" spans="1:15" ht="12.75">
      <c r="A54" s="26" t="s">
        <v>356</v>
      </c>
      <c r="B54" s="144"/>
      <c r="C54" s="114"/>
      <c r="D54" s="115"/>
      <c r="E54" s="65" t="s">
        <v>412</v>
      </c>
      <c r="F54" s="71">
        <v>1844000</v>
      </c>
      <c r="G54" s="71">
        <v>0</v>
      </c>
      <c r="H54" s="71">
        <f t="shared" si="0"/>
        <v>1844000</v>
      </c>
      <c r="I54" s="71">
        <v>1326000</v>
      </c>
      <c r="J54" s="71">
        <v>0</v>
      </c>
      <c r="K54" s="71">
        <f t="shared" si="1"/>
        <v>1326000</v>
      </c>
      <c r="L54" s="71">
        <v>1120000</v>
      </c>
      <c r="M54" s="71">
        <v>0</v>
      </c>
      <c r="N54" s="71">
        <f t="shared" si="2"/>
        <v>1120000</v>
      </c>
      <c r="O54" s="48"/>
    </row>
    <row r="55" spans="1:15" ht="36">
      <c r="A55" s="26" t="s">
        <v>345</v>
      </c>
      <c r="B55" s="144"/>
      <c r="C55" s="114"/>
      <c r="D55" s="115"/>
      <c r="E55" s="65" t="s">
        <v>344</v>
      </c>
      <c r="F55" s="71">
        <v>40000</v>
      </c>
      <c r="G55" s="71">
        <v>0</v>
      </c>
      <c r="H55" s="71">
        <f t="shared" si="0"/>
        <v>40000</v>
      </c>
      <c r="I55" s="71">
        <v>32500</v>
      </c>
      <c r="J55" s="71">
        <v>0</v>
      </c>
      <c r="K55" s="71">
        <f t="shared" si="1"/>
        <v>32500</v>
      </c>
      <c r="L55" s="71">
        <v>27000</v>
      </c>
      <c r="M55" s="71">
        <v>0</v>
      </c>
      <c r="N55" s="71">
        <f t="shared" si="2"/>
        <v>27000</v>
      </c>
      <c r="O55" s="48"/>
    </row>
    <row r="56" spans="1:15" ht="36">
      <c r="A56" s="26" t="s">
        <v>358</v>
      </c>
      <c r="B56" s="144"/>
      <c r="C56" s="114"/>
      <c r="D56" s="115"/>
      <c r="E56" s="65" t="s">
        <v>315</v>
      </c>
      <c r="F56" s="71">
        <v>136000</v>
      </c>
      <c r="G56" s="71">
        <v>0</v>
      </c>
      <c r="H56" s="71">
        <f t="shared" si="0"/>
        <v>136000</v>
      </c>
      <c r="I56" s="71">
        <v>110000</v>
      </c>
      <c r="J56" s="71">
        <v>0</v>
      </c>
      <c r="K56" s="71">
        <f t="shared" si="1"/>
        <v>110000</v>
      </c>
      <c r="L56" s="71">
        <v>92500</v>
      </c>
      <c r="M56" s="71">
        <v>0</v>
      </c>
      <c r="N56" s="71">
        <f t="shared" si="2"/>
        <v>92500</v>
      </c>
      <c r="O56" s="48"/>
    </row>
    <row r="57" spans="1:15" ht="24">
      <c r="A57" s="26" t="s">
        <v>374</v>
      </c>
      <c r="B57" s="144"/>
      <c r="C57" s="114"/>
      <c r="D57" s="115"/>
      <c r="E57" s="65" t="s">
        <v>353</v>
      </c>
      <c r="F57" s="71">
        <v>8000</v>
      </c>
      <c r="G57" s="71">
        <v>0</v>
      </c>
      <c r="H57" s="71">
        <f t="shared" si="0"/>
        <v>8000</v>
      </c>
      <c r="I57" s="71">
        <v>6500</v>
      </c>
      <c r="J57" s="71">
        <v>0</v>
      </c>
      <c r="K57" s="71">
        <f t="shared" si="1"/>
        <v>6500</v>
      </c>
      <c r="L57" s="71">
        <v>5500</v>
      </c>
      <c r="M57" s="71">
        <v>0</v>
      </c>
      <c r="N57" s="71">
        <f t="shared" si="2"/>
        <v>5500</v>
      </c>
      <c r="O57" s="48"/>
    </row>
    <row r="58" spans="1:15" ht="24">
      <c r="A58" s="72" t="s">
        <v>355</v>
      </c>
      <c r="B58" s="144"/>
      <c r="C58" s="114"/>
      <c r="D58" s="115"/>
      <c r="E58" s="65" t="s">
        <v>354</v>
      </c>
      <c r="F58" s="73">
        <v>6000</v>
      </c>
      <c r="G58" s="73">
        <v>0</v>
      </c>
      <c r="H58" s="71">
        <f t="shared" si="0"/>
        <v>6000</v>
      </c>
      <c r="I58" s="73">
        <v>5000</v>
      </c>
      <c r="J58" s="73">
        <v>0</v>
      </c>
      <c r="K58" s="71">
        <f t="shared" si="1"/>
        <v>5000</v>
      </c>
      <c r="L58" s="73">
        <v>4000</v>
      </c>
      <c r="M58" s="73">
        <v>0</v>
      </c>
      <c r="N58" s="71">
        <f t="shared" si="2"/>
        <v>4000</v>
      </c>
      <c r="O58" s="48"/>
    </row>
    <row r="59" spans="1:15" ht="12.75">
      <c r="A59" s="72" t="s">
        <v>125</v>
      </c>
      <c r="B59" s="144"/>
      <c r="C59" s="114">
        <v>1004</v>
      </c>
      <c r="D59" s="115"/>
      <c r="E59" s="115"/>
      <c r="F59" s="73">
        <f aca="true" t="shared" si="4" ref="F59:G61">F60</f>
        <v>8000</v>
      </c>
      <c r="G59" s="73">
        <f t="shared" si="4"/>
        <v>0</v>
      </c>
      <c r="H59" s="71">
        <f t="shared" si="0"/>
        <v>8000</v>
      </c>
      <c r="I59" s="73">
        <f aca="true" t="shared" si="5" ref="I59:J61">I60</f>
        <v>8000</v>
      </c>
      <c r="J59" s="73">
        <f t="shared" si="5"/>
        <v>0</v>
      </c>
      <c r="K59" s="71">
        <f t="shared" si="1"/>
        <v>8000</v>
      </c>
      <c r="L59" s="73">
        <f aca="true" t="shared" si="6" ref="L59:M61">L60</f>
        <v>8000</v>
      </c>
      <c r="M59" s="73">
        <f t="shared" si="6"/>
        <v>0</v>
      </c>
      <c r="N59" s="71">
        <f t="shared" si="2"/>
        <v>8000</v>
      </c>
      <c r="O59" s="48"/>
    </row>
    <row r="60" spans="1:15" ht="24">
      <c r="A60" s="72" t="s">
        <v>102</v>
      </c>
      <c r="B60" s="144"/>
      <c r="C60" s="114"/>
      <c r="D60" s="65" t="s">
        <v>103</v>
      </c>
      <c r="E60" s="65"/>
      <c r="F60" s="73">
        <f t="shared" si="4"/>
        <v>8000</v>
      </c>
      <c r="G60" s="73">
        <f t="shared" si="4"/>
        <v>0</v>
      </c>
      <c r="H60" s="71">
        <f t="shared" si="0"/>
        <v>8000</v>
      </c>
      <c r="I60" s="73">
        <f t="shared" si="5"/>
        <v>8000</v>
      </c>
      <c r="J60" s="73">
        <f t="shared" si="5"/>
        <v>0</v>
      </c>
      <c r="K60" s="71">
        <f t="shared" si="1"/>
        <v>8000</v>
      </c>
      <c r="L60" s="73">
        <f t="shared" si="6"/>
        <v>8000</v>
      </c>
      <c r="M60" s="73">
        <f t="shared" si="6"/>
        <v>0</v>
      </c>
      <c r="N60" s="71">
        <f t="shared" si="2"/>
        <v>8000</v>
      </c>
      <c r="O60" s="48"/>
    </row>
    <row r="61" spans="1:15" ht="36">
      <c r="A61" s="72" t="s">
        <v>375</v>
      </c>
      <c r="B61" s="144"/>
      <c r="C61" s="114"/>
      <c r="D61" s="115" t="s">
        <v>126</v>
      </c>
      <c r="E61" s="65"/>
      <c r="F61" s="73">
        <f t="shared" si="4"/>
        <v>8000</v>
      </c>
      <c r="G61" s="73">
        <f t="shared" si="4"/>
        <v>0</v>
      </c>
      <c r="H61" s="71">
        <f t="shared" si="0"/>
        <v>8000</v>
      </c>
      <c r="I61" s="73">
        <f t="shared" si="5"/>
        <v>8000</v>
      </c>
      <c r="J61" s="73">
        <f t="shared" si="5"/>
        <v>0</v>
      </c>
      <c r="K61" s="71">
        <f t="shared" si="1"/>
        <v>8000</v>
      </c>
      <c r="L61" s="73">
        <f t="shared" si="6"/>
        <v>8000</v>
      </c>
      <c r="M61" s="73">
        <f t="shared" si="6"/>
        <v>0</v>
      </c>
      <c r="N61" s="71">
        <f t="shared" si="2"/>
        <v>8000</v>
      </c>
      <c r="O61" s="48"/>
    </row>
    <row r="62" spans="1:15" ht="36">
      <c r="A62" s="72" t="s">
        <v>358</v>
      </c>
      <c r="B62" s="144"/>
      <c r="C62" s="114"/>
      <c r="D62" s="115"/>
      <c r="E62" s="65" t="s">
        <v>315</v>
      </c>
      <c r="F62" s="73">
        <v>8000</v>
      </c>
      <c r="G62" s="73">
        <v>0</v>
      </c>
      <c r="H62" s="71">
        <f t="shared" si="0"/>
        <v>8000</v>
      </c>
      <c r="I62" s="73">
        <v>8000</v>
      </c>
      <c r="J62" s="73">
        <v>0</v>
      </c>
      <c r="K62" s="71">
        <f t="shared" si="1"/>
        <v>8000</v>
      </c>
      <c r="L62" s="73">
        <v>8000</v>
      </c>
      <c r="M62" s="73">
        <v>0</v>
      </c>
      <c r="N62" s="71">
        <f t="shared" si="2"/>
        <v>8000</v>
      </c>
      <c r="O62" s="48"/>
    </row>
    <row r="63" spans="1:15" ht="38.25">
      <c r="A63" s="68" t="s">
        <v>129</v>
      </c>
      <c r="B63" s="140" t="s">
        <v>130</v>
      </c>
      <c r="C63" s="116"/>
      <c r="D63" s="116"/>
      <c r="E63" s="116"/>
      <c r="F63" s="69">
        <f>F64+F69+F92+F111+F88</f>
        <v>65129100</v>
      </c>
      <c r="G63" s="69">
        <f>G64+G69+G92+G111+G88</f>
        <v>103389800</v>
      </c>
      <c r="H63" s="69">
        <f t="shared" si="0"/>
        <v>168518900</v>
      </c>
      <c r="I63" s="69">
        <f>I64+I69+I92+I111+I88</f>
        <v>49021500</v>
      </c>
      <c r="J63" s="69">
        <f>J64+J69+J92+J111+J88</f>
        <v>100424366</v>
      </c>
      <c r="K63" s="69">
        <f t="shared" si="1"/>
        <v>149445866</v>
      </c>
      <c r="L63" s="69">
        <f>L64+L69+L92+L111+L88</f>
        <v>47220000</v>
      </c>
      <c r="M63" s="69">
        <f>M64+M69+M92+M111+M88</f>
        <v>97775366</v>
      </c>
      <c r="N63" s="69">
        <f t="shared" si="2"/>
        <v>144995366</v>
      </c>
      <c r="O63" s="48"/>
    </row>
    <row r="64" spans="1:15" ht="12.75">
      <c r="A64" s="26" t="s">
        <v>54</v>
      </c>
      <c r="B64" s="127"/>
      <c r="C64" s="117" t="s">
        <v>53</v>
      </c>
      <c r="D64" s="118"/>
      <c r="E64" s="118"/>
      <c r="F64" s="47">
        <f>F65</f>
        <v>26403400</v>
      </c>
      <c r="G64" s="47">
        <f>G65</f>
        <v>245000</v>
      </c>
      <c r="H64" s="47">
        <f t="shared" si="0"/>
        <v>26648400</v>
      </c>
      <c r="I64" s="47">
        <f>I65</f>
        <v>23744000</v>
      </c>
      <c r="J64" s="47">
        <f>J65</f>
        <v>245000</v>
      </c>
      <c r="K64" s="47">
        <f t="shared" si="1"/>
        <v>23989000</v>
      </c>
      <c r="L64" s="47">
        <f>L65</f>
        <v>22540000</v>
      </c>
      <c r="M64" s="47">
        <f>M65</f>
        <v>245000</v>
      </c>
      <c r="N64" s="47">
        <f t="shared" si="2"/>
        <v>22785000</v>
      </c>
      <c r="O64" s="48"/>
    </row>
    <row r="65" spans="1:15" ht="12.75">
      <c r="A65" s="26" t="s">
        <v>131</v>
      </c>
      <c r="B65" s="127"/>
      <c r="C65" s="117"/>
      <c r="D65" s="49">
        <v>4200000</v>
      </c>
      <c r="E65" s="49"/>
      <c r="F65" s="47">
        <f>F66</f>
        <v>26403400</v>
      </c>
      <c r="G65" s="47">
        <f>G66</f>
        <v>245000</v>
      </c>
      <c r="H65" s="47">
        <f t="shared" si="0"/>
        <v>26648400</v>
      </c>
      <c r="I65" s="47">
        <f>I66</f>
        <v>23744000</v>
      </c>
      <c r="J65" s="47">
        <f>J66</f>
        <v>245000</v>
      </c>
      <c r="K65" s="47">
        <f t="shared" si="1"/>
        <v>23989000</v>
      </c>
      <c r="L65" s="47">
        <f>L66</f>
        <v>22540000</v>
      </c>
      <c r="M65" s="47">
        <f>M66</f>
        <v>245000</v>
      </c>
      <c r="N65" s="47">
        <f t="shared" si="2"/>
        <v>22785000</v>
      </c>
      <c r="O65" s="48"/>
    </row>
    <row r="66" spans="1:15" ht="24">
      <c r="A66" s="26" t="s">
        <v>100</v>
      </c>
      <c r="B66" s="127"/>
      <c r="C66" s="117"/>
      <c r="D66" s="118">
        <v>4209900</v>
      </c>
      <c r="E66" s="49"/>
      <c r="F66" s="47">
        <f>F68+F67</f>
        <v>26403400</v>
      </c>
      <c r="G66" s="47">
        <f>G68+G67</f>
        <v>245000</v>
      </c>
      <c r="H66" s="47">
        <f t="shared" si="0"/>
        <v>26648400</v>
      </c>
      <c r="I66" s="47">
        <f>I68+I67</f>
        <v>23744000</v>
      </c>
      <c r="J66" s="47">
        <f>J68+J67</f>
        <v>245000</v>
      </c>
      <c r="K66" s="47">
        <f t="shared" si="1"/>
        <v>23989000</v>
      </c>
      <c r="L66" s="47">
        <f>L68+L67</f>
        <v>22540000</v>
      </c>
      <c r="M66" s="47">
        <f>M68+M67</f>
        <v>245000</v>
      </c>
      <c r="N66" s="47">
        <f t="shared" si="2"/>
        <v>22785000</v>
      </c>
      <c r="O66" s="48"/>
    </row>
    <row r="67" spans="1:15" ht="60">
      <c r="A67" s="26" t="s">
        <v>316</v>
      </c>
      <c r="B67" s="127"/>
      <c r="C67" s="117"/>
      <c r="D67" s="118"/>
      <c r="E67" s="49" t="s">
        <v>314</v>
      </c>
      <c r="F67" s="47">
        <f>15981000+10038000-2000000</f>
        <v>24019000</v>
      </c>
      <c r="G67" s="47">
        <v>148000</v>
      </c>
      <c r="H67" s="47">
        <f t="shared" si="0"/>
        <v>24167000</v>
      </c>
      <c r="I67" s="47">
        <f>15981000+7763000</f>
        <v>23744000</v>
      </c>
      <c r="J67" s="47">
        <v>148000</v>
      </c>
      <c r="K67" s="47">
        <f t="shared" si="1"/>
        <v>23892000</v>
      </c>
      <c r="L67" s="47">
        <f>15981000+6559000</f>
        <v>22540000</v>
      </c>
      <c r="M67" s="47">
        <v>148000</v>
      </c>
      <c r="N67" s="47">
        <f t="shared" si="2"/>
        <v>22688000</v>
      </c>
      <c r="O67" s="48"/>
    </row>
    <row r="68" spans="1:15" ht="24">
      <c r="A68" s="26" t="s">
        <v>319</v>
      </c>
      <c r="B68" s="127"/>
      <c r="C68" s="117"/>
      <c r="D68" s="118"/>
      <c r="E68" s="49" t="s">
        <v>318</v>
      </c>
      <c r="F68" s="47">
        <f>2000000+384400</f>
        <v>2384400</v>
      </c>
      <c r="G68" s="50">
        <v>97000</v>
      </c>
      <c r="H68" s="47">
        <f t="shared" si="0"/>
        <v>2481400</v>
      </c>
      <c r="I68" s="50">
        <v>0</v>
      </c>
      <c r="J68" s="50">
        <v>97000</v>
      </c>
      <c r="K68" s="47">
        <f t="shared" si="1"/>
        <v>97000</v>
      </c>
      <c r="L68" s="50">
        <v>0</v>
      </c>
      <c r="M68" s="50">
        <v>97000</v>
      </c>
      <c r="N68" s="47">
        <f t="shared" si="2"/>
        <v>97000</v>
      </c>
      <c r="O68" s="48"/>
    </row>
    <row r="69" spans="1:15" ht="12.75">
      <c r="A69" s="26" t="s">
        <v>56</v>
      </c>
      <c r="B69" s="127"/>
      <c r="C69" s="122" t="s">
        <v>55</v>
      </c>
      <c r="D69" s="118"/>
      <c r="E69" s="118"/>
      <c r="F69" s="47">
        <f>F70+F74+F78+F82+F85</f>
        <v>32927200</v>
      </c>
      <c r="G69" s="47">
        <f>G70+G74+G78+G82+G85</f>
        <v>92660000</v>
      </c>
      <c r="H69" s="47">
        <f t="shared" si="0"/>
        <v>125587200</v>
      </c>
      <c r="I69" s="47">
        <f>I70+I74+I78+I82+I85</f>
        <v>21112000</v>
      </c>
      <c r="J69" s="47">
        <f>J70+J74+J78+J82+J85</f>
        <v>89599000</v>
      </c>
      <c r="K69" s="47">
        <f t="shared" si="1"/>
        <v>110711000</v>
      </c>
      <c r="L69" s="47">
        <f>L70+L74+L78+L82+L85</f>
        <v>21278000</v>
      </c>
      <c r="M69" s="47">
        <f>M70+M74+M78+M82+M85</f>
        <v>86971000</v>
      </c>
      <c r="N69" s="47">
        <f t="shared" si="2"/>
        <v>108249000</v>
      </c>
      <c r="O69" s="48"/>
    </row>
    <row r="70" spans="1:15" ht="24">
      <c r="A70" s="26" t="s">
        <v>132</v>
      </c>
      <c r="B70" s="127"/>
      <c r="C70" s="123"/>
      <c r="D70" s="49">
        <v>4210000</v>
      </c>
      <c r="E70" s="51"/>
      <c r="F70" s="47">
        <f>F71</f>
        <v>29226600</v>
      </c>
      <c r="G70" s="47">
        <f>G71</f>
        <v>79776000</v>
      </c>
      <c r="H70" s="47">
        <f t="shared" si="0"/>
        <v>109002600</v>
      </c>
      <c r="I70" s="47">
        <f>I71</f>
        <v>18174000</v>
      </c>
      <c r="J70" s="47">
        <f>J71</f>
        <v>76715000</v>
      </c>
      <c r="K70" s="47">
        <f t="shared" si="1"/>
        <v>94889000</v>
      </c>
      <c r="L70" s="47">
        <f>L71</f>
        <v>18830000</v>
      </c>
      <c r="M70" s="47">
        <f>M71</f>
        <v>74087000</v>
      </c>
      <c r="N70" s="47">
        <f t="shared" si="2"/>
        <v>92917000</v>
      </c>
      <c r="O70" s="48"/>
    </row>
    <row r="71" spans="1:15" ht="24">
      <c r="A71" s="26" t="s">
        <v>100</v>
      </c>
      <c r="B71" s="127"/>
      <c r="C71" s="123"/>
      <c r="D71" s="118">
        <v>4219900</v>
      </c>
      <c r="E71" s="49"/>
      <c r="F71" s="47">
        <f>F73+F72</f>
        <v>29226600</v>
      </c>
      <c r="G71" s="47">
        <f>G73+G72</f>
        <v>79776000</v>
      </c>
      <c r="H71" s="47">
        <f t="shared" si="0"/>
        <v>109002600</v>
      </c>
      <c r="I71" s="47">
        <f>I73+I72</f>
        <v>18174000</v>
      </c>
      <c r="J71" s="47">
        <f>J73+J72</f>
        <v>76715000</v>
      </c>
      <c r="K71" s="47">
        <f t="shared" si="1"/>
        <v>94889000</v>
      </c>
      <c r="L71" s="47">
        <f>L73+L72</f>
        <v>18830000</v>
      </c>
      <c r="M71" s="47">
        <f>M73+M72</f>
        <v>74087000</v>
      </c>
      <c r="N71" s="47">
        <f t="shared" si="2"/>
        <v>92917000</v>
      </c>
      <c r="O71" s="48"/>
    </row>
    <row r="72" spans="1:15" ht="60">
      <c r="A72" s="26" t="s">
        <v>316</v>
      </c>
      <c r="B72" s="127"/>
      <c r="C72" s="123"/>
      <c r="D72" s="118"/>
      <c r="E72" s="49" t="s">
        <v>314</v>
      </c>
      <c r="F72" s="47">
        <f>23038500</f>
        <v>23038500</v>
      </c>
      <c r="G72" s="47">
        <f>72409000</f>
        <v>72409000</v>
      </c>
      <c r="H72" s="47">
        <f t="shared" si="0"/>
        <v>95447500</v>
      </c>
      <c r="I72" s="47">
        <v>18174000</v>
      </c>
      <c r="J72" s="47">
        <f>69348000</f>
        <v>69348000</v>
      </c>
      <c r="K72" s="47">
        <f t="shared" si="1"/>
        <v>87522000</v>
      </c>
      <c r="L72" s="47">
        <v>18830000</v>
      </c>
      <c r="M72" s="47">
        <f>66841000</f>
        <v>66841000</v>
      </c>
      <c r="N72" s="47">
        <f t="shared" si="2"/>
        <v>85671000</v>
      </c>
      <c r="O72" s="48"/>
    </row>
    <row r="73" spans="1:15" ht="24">
      <c r="A73" s="26" t="s">
        <v>319</v>
      </c>
      <c r="B73" s="127"/>
      <c r="C73" s="123"/>
      <c r="D73" s="118"/>
      <c r="E73" s="49" t="s">
        <v>318</v>
      </c>
      <c r="F73" s="47">
        <f>1480000+165000+4517300+2600+23200</f>
        <v>6188100</v>
      </c>
      <c r="G73" s="50">
        <f>188000+1100000+6079000</f>
        <v>7367000</v>
      </c>
      <c r="H73" s="47">
        <f t="shared" si="0"/>
        <v>13555100</v>
      </c>
      <c r="I73" s="50">
        <v>0</v>
      </c>
      <c r="J73" s="50">
        <f>188000+1100000+6079000</f>
        <v>7367000</v>
      </c>
      <c r="K73" s="47">
        <f t="shared" si="1"/>
        <v>7367000</v>
      </c>
      <c r="L73" s="50">
        <v>0</v>
      </c>
      <c r="M73" s="50">
        <f>188000+1100000+5958000</f>
        <v>7246000</v>
      </c>
      <c r="N73" s="47">
        <f t="shared" si="2"/>
        <v>7246000</v>
      </c>
      <c r="O73" s="48"/>
    </row>
    <row r="74" spans="1:15" ht="12.75">
      <c r="A74" s="26" t="s">
        <v>108</v>
      </c>
      <c r="B74" s="127"/>
      <c r="C74" s="123"/>
      <c r="D74" s="49">
        <v>4230000</v>
      </c>
      <c r="E74" s="49"/>
      <c r="F74" s="47">
        <f>F75</f>
        <v>3509600</v>
      </c>
      <c r="G74" s="47">
        <f>G75</f>
        <v>0</v>
      </c>
      <c r="H74" s="47">
        <f t="shared" si="0"/>
        <v>3509600</v>
      </c>
      <c r="I74" s="47">
        <f>I75</f>
        <v>2897000</v>
      </c>
      <c r="J74" s="47">
        <f>J75</f>
        <v>0</v>
      </c>
      <c r="K74" s="47">
        <f t="shared" si="1"/>
        <v>2897000</v>
      </c>
      <c r="L74" s="47">
        <f>L75</f>
        <v>2448000</v>
      </c>
      <c r="M74" s="47">
        <f>M75</f>
        <v>0</v>
      </c>
      <c r="N74" s="47">
        <f t="shared" si="2"/>
        <v>2448000</v>
      </c>
      <c r="O74" s="48"/>
    </row>
    <row r="75" spans="1:15" ht="24">
      <c r="A75" s="26" t="s">
        <v>100</v>
      </c>
      <c r="B75" s="127"/>
      <c r="C75" s="123"/>
      <c r="D75" s="119">
        <v>4239900</v>
      </c>
      <c r="E75" s="49"/>
      <c r="F75" s="47">
        <f>F76+F77</f>
        <v>3509600</v>
      </c>
      <c r="G75" s="47">
        <f aca="true" t="shared" si="7" ref="G75:M75">G76+G77</f>
        <v>0</v>
      </c>
      <c r="H75" s="47">
        <f t="shared" si="0"/>
        <v>3509600</v>
      </c>
      <c r="I75" s="47">
        <f t="shared" si="7"/>
        <v>2897000</v>
      </c>
      <c r="J75" s="47">
        <f t="shared" si="7"/>
        <v>0</v>
      </c>
      <c r="K75" s="47">
        <f t="shared" si="1"/>
        <v>2897000</v>
      </c>
      <c r="L75" s="47">
        <f t="shared" si="7"/>
        <v>2448000</v>
      </c>
      <c r="M75" s="47">
        <f t="shared" si="7"/>
        <v>0</v>
      </c>
      <c r="N75" s="47">
        <f t="shared" si="2"/>
        <v>2448000</v>
      </c>
      <c r="O75" s="48"/>
    </row>
    <row r="76" spans="1:15" ht="60">
      <c r="A76" s="26" t="s">
        <v>316</v>
      </c>
      <c r="B76" s="127"/>
      <c r="C76" s="123"/>
      <c r="D76" s="160"/>
      <c r="E76" s="49" t="s">
        <v>314</v>
      </c>
      <c r="F76" s="50">
        <v>3483100</v>
      </c>
      <c r="G76" s="50">
        <v>0</v>
      </c>
      <c r="H76" s="47">
        <f t="shared" si="0"/>
        <v>3483100</v>
      </c>
      <c r="I76" s="50">
        <v>2897000</v>
      </c>
      <c r="J76" s="50">
        <v>0</v>
      </c>
      <c r="K76" s="47">
        <f t="shared" si="1"/>
        <v>2897000</v>
      </c>
      <c r="L76" s="50">
        <v>2448000</v>
      </c>
      <c r="M76" s="50">
        <v>0</v>
      </c>
      <c r="N76" s="47">
        <f t="shared" si="2"/>
        <v>2448000</v>
      </c>
      <c r="O76" s="48"/>
    </row>
    <row r="77" spans="1:15" ht="24">
      <c r="A77" s="26" t="s">
        <v>319</v>
      </c>
      <c r="B77" s="127"/>
      <c r="C77" s="123"/>
      <c r="D77" s="161"/>
      <c r="E77" s="49" t="s">
        <v>318</v>
      </c>
      <c r="F77" s="50">
        <v>26500</v>
      </c>
      <c r="G77" s="50">
        <v>0</v>
      </c>
      <c r="H77" s="47">
        <f>G77+F77</f>
        <v>26500</v>
      </c>
      <c r="I77" s="50">
        <v>0</v>
      </c>
      <c r="J77" s="50">
        <v>0</v>
      </c>
      <c r="K77" s="47">
        <f>J77+I77</f>
        <v>0</v>
      </c>
      <c r="L77" s="50">
        <v>0</v>
      </c>
      <c r="M77" s="50">
        <v>0</v>
      </c>
      <c r="N77" s="47">
        <f>M77+L77</f>
        <v>0</v>
      </c>
      <c r="O77" s="48"/>
    </row>
    <row r="78" spans="1:15" ht="12.75">
      <c r="A78" s="26" t="s">
        <v>133</v>
      </c>
      <c r="B78" s="127"/>
      <c r="C78" s="123"/>
      <c r="D78" s="49">
        <v>4240000</v>
      </c>
      <c r="E78" s="49"/>
      <c r="F78" s="47">
        <f>F79</f>
        <v>0</v>
      </c>
      <c r="G78" s="47">
        <f>G79</f>
        <v>11966000</v>
      </c>
      <c r="H78" s="47">
        <f aca="true" t="shared" si="8" ref="H78:H136">G78+F78</f>
        <v>11966000</v>
      </c>
      <c r="I78" s="47">
        <f>I79</f>
        <v>0</v>
      </c>
      <c r="J78" s="47">
        <f>J79</f>
        <v>11966000</v>
      </c>
      <c r="K78" s="47">
        <f aca="true" t="shared" si="9" ref="K78:K146">J78+I78</f>
        <v>11966000</v>
      </c>
      <c r="L78" s="47">
        <f>L79</f>
        <v>0</v>
      </c>
      <c r="M78" s="47">
        <f>M79</f>
        <v>11966000</v>
      </c>
      <c r="N78" s="47">
        <f aca="true" t="shared" si="10" ref="N78:N146">M78+L78</f>
        <v>11966000</v>
      </c>
      <c r="O78" s="48"/>
    </row>
    <row r="79" spans="1:15" ht="24">
      <c r="A79" s="26" t="s">
        <v>100</v>
      </c>
      <c r="B79" s="127"/>
      <c r="C79" s="123"/>
      <c r="D79" s="118">
        <v>4249900</v>
      </c>
      <c r="E79" s="49"/>
      <c r="F79" s="47">
        <f>F81+F80</f>
        <v>0</v>
      </c>
      <c r="G79" s="47">
        <f>G81+G80</f>
        <v>11966000</v>
      </c>
      <c r="H79" s="47">
        <f t="shared" si="8"/>
        <v>11966000</v>
      </c>
      <c r="I79" s="47">
        <f>I81+I80</f>
        <v>0</v>
      </c>
      <c r="J79" s="47">
        <f>J81+J80</f>
        <v>11966000</v>
      </c>
      <c r="K79" s="47">
        <f t="shared" si="9"/>
        <v>11966000</v>
      </c>
      <c r="L79" s="47">
        <f>L81+L80</f>
        <v>0</v>
      </c>
      <c r="M79" s="47">
        <f>M81+M80</f>
        <v>11966000</v>
      </c>
      <c r="N79" s="47">
        <f t="shared" si="10"/>
        <v>11966000</v>
      </c>
      <c r="O79" s="48"/>
    </row>
    <row r="80" spans="1:15" ht="72">
      <c r="A80" s="26" t="s">
        <v>373</v>
      </c>
      <c r="B80" s="127"/>
      <c r="C80" s="123"/>
      <c r="D80" s="118"/>
      <c r="E80" s="49" t="s">
        <v>314</v>
      </c>
      <c r="F80" s="47">
        <v>0</v>
      </c>
      <c r="G80" s="47">
        <v>11517000</v>
      </c>
      <c r="H80" s="47">
        <f t="shared" si="8"/>
        <v>11517000</v>
      </c>
      <c r="I80" s="47">
        <v>0</v>
      </c>
      <c r="J80" s="47">
        <v>11517000</v>
      </c>
      <c r="K80" s="47">
        <f t="shared" si="9"/>
        <v>11517000</v>
      </c>
      <c r="L80" s="47">
        <v>0</v>
      </c>
      <c r="M80" s="47">
        <v>11517000</v>
      </c>
      <c r="N80" s="47">
        <f t="shared" si="10"/>
        <v>11517000</v>
      </c>
      <c r="O80" s="48"/>
    </row>
    <row r="81" spans="1:15" ht="24">
      <c r="A81" s="26" t="s">
        <v>319</v>
      </c>
      <c r="B81" s="127"/>
      <c r="C81" s="123"/>
      <c r="D81" s="118"/>
      <c r="E81" s="49" t="s">
        <v>318</v>
      </c>
      <c r="F81" s="50">
        <v>0</v>
      </c>
      <c r="G81" s="50">
        <f>49000+400000</f>
        <v>449000</v>
      </c>
      <c r="H81" s="47">
        <f t="shared" si="8"/>
        <v>449000</v>
      </c>
      <c r="I81" s="50">
        <v>0</v>
      </c>
      <c r="J81" s="50">
        <f>49000+400000</f>
        <v>449000</v>
      </c>
      <c r="K81" s="47">
        <f t="shared" si="9"/>
        <v>449000</v>
      </c>
      <c r="L81" s="50">
        <v>0</v>
      </c>
      <c r="M81" s="50">
        <f>49000+400000</f>
        <v>449000</v>
      </c>
      <c r="N81" s="47">
        <f t="shared" si="10"/>
        <v>449000</v>
      </c>
      <c r="O81" s="48"/>
    </row>
    <row r="82" spans="1:15" ht="24">
      <c r="A82" s="52" t="s">
        <v>134</v>
      </c>
      <c r="B82" s="127"/>
      <c r="C82" s="123"/>
      <c r="D82" s="49" t="s">
        <v>101</v>
      </c>
      <c r="E82" s="49"/>
      <c r="F82" s="50">
        <f>F83</f>
        <v>0</v>
      </c>
      <c r="G82" s="50">
        <f>G83</f>
        <v>918000</v>
      </c>
      <c r="H82" s="47">
        <f t="shared" si="8"/>
        <v>918000</v>
      </c>
      <c r="I82" s="50">
        <f>I83</f>
        <v>0</v>
      </c>
      <c r="J82" s="50">
        <f>J83</f>
        <v>918000</v>
      </c>
      <c r="K82" s="47">
        <f t="shared" si="9"/>
        <v>918000</v>
      </c>
      <c r="L82" s="50">
        <f>L83</f>
        <v>0</v>
      </c>
      <c r="M82" s="50">
        <f>M83</f>
        <v>918000</v>
      </c>
      <c r="N82" s="47">
        <f t="shared" si="10"/>
        <v>918000</v>
      </c>
      <c r="O82" s="48"/>
    </row>
    <row r="83" spans="1:15" ht="24">
      <c r="A83" s="26" t="s">
        <v>135</v>
      </c>
      <c r="B83" s="127"/>
      <c r="C83" s="123"/>
      <c r="D83" s="118" t="s">
        <v>286</v>
      </c>
      <c r="E83" s="49"/>
      <c r="F83" s="50">
        <f>F84</f>
        <v>0</v>
      </c>
      <c r="G83" s="50">
        <f>G84</f>
        <v>918000</v>
      </c>
      <c r="H83" s="47">
        <f t="shared" si="8"/>
        <v>918000</v>
      </c>
      <c r="I83" s="50">
        <f>I84</f>
        <v>0</v>
      </c>
      <c r="J83" s="50">
        <f>J84</f>
        <v>918000</v>
      </c>
      <c r="K83" s="47">
        <f t="shared" si="9"/>
        <v>918000</v>
      </c>
      <c r="L83" s="50">
        <f>L84</f>
        <v>0</v>
      </c>
      <c r="M83" s="50">
        <f>M84</f>
        <v>918000</v>
      </c>
      <c r="N83" s="47">
        <f t="shared" si="10"/>
        <v>918000</v>
      </c>
      <c r="O83" s="48"/>
    </row>
    <row r="84" spans="1:15" ht="24">
      <c r="A84" s="26" t="s">
        <v>319</v>
      </c>
      <c r="B84" s="127"/>
      <c r="C84" s="123"/>
      <c r="D84" s="118"/>
      <c r="E84" s="49" t="s">
        <v>318</v>
      </c>
      <c r="F84" s="50">
        <v>0</v>
      </c>
      <c r="G84" s="50">
        <v>918000</v>
      </c>
      <c r="H84" s="47">
        <f t="shared" si="8"/>
        <v>918000</v>
      </c>
      <c r="I84" s="50">
        <v>0</v>
      </c>
      <c r="J84" s="50">
        <v>918000</v>
      </c>
      <c r="K84" s="47">
        <f t="shared" si="9"/>
        <v>918000</v>
      </c>
      <c r="L84" s="50">
        <v>0</v>
      </c>
      <c r="M84" s="50">
        <v>918000</v>
      </c>
      <c r="N84" s="47">
        <f t="shared" si="10"/>
        <v>918000</v>
      </c>
      <c r="O84" s="48"/>
    </row>
    <row r="85" spans="1:14" ht="24">
      <c r="A85" s="26" t="s">
        <v>102</v>
      </c>
      <c r="B85" s="127"/>
      <c r="C85" s="124"/>
      <c r="D85" s="59" t="s">
        <v>103</v>
      </c>
      <c r="E85" s="62"/>
      <c r="F85" s="60">
        <f>F86</f>
        <v>191000</v>
      </c>
      <c r="G85" s="60">
        <f>G86</f>
        <v>0</v>
      </c>
      <c r="H85" s="47">
        <f t="shared" si="8"/>
        <v>191000</v>
      </c>
      <c r="I85" s="60">
        <f>I86</f>
        <v>41000</v>
      </c>
      <c r="J85" s="60">
        <f>J86</f>
        <v>0</v>
      </c>
      <c r="K85" s="47">
        <f t="shared" si="9"/>
        <v>41000</v>
      </c>
      <c r="L85" s="60">
        <f>L86</f>
        <v>0</v>
      </c>
      <c r="M85" s="60">
        <f>M86</f>
        <v>0</v>
      </c>
      <c r="N85" s="47">
        <f t="shared" si="10"/>
        <v>0</v>
      </c>
    </row>
    <row r="86" spans="1:14" ht="24">
      <c r="A86" s="26" t="s">
        <v>293</v>
      </c>
      <c r="B86" s="127"/>
      <c r="C86" s="124"/>
      <c r="D86" s="92" t="s">
        <v>107</v>
      </c>
      <c r="E86" s="59"/>
      <c r="F86" s="60">
        <f>F87</f>
        <v>191000</v>
      </c>
      <c r="G86" s="60">
        <f>G87</f>
        <v>0</v>
      </c>
      <c r="H86" s="47">
        <f t="shared" si="8"/>
        <v>191000</v>
      </c>
      <c r="I86" s="60">
        <f>I87</f>
        <v>41000</v>
      </c>
      <c r="J86" s="60">
        <f>J87</f>
        <v>0</v>
      </c>
      <c r="K86" s="47">
        <f t="shared" si="9"/>
        <v>41000</v>
      </c>
      <c r="L86" s="60">
        <f>L87</f>
        <v>0</v>
      </c>
      <c r="M86" s="60">
        <f>M87</f>
        <v>0</v>
      </c>
      <c r="N86" s="47">
        <f t="shared" si="10"/>
        <v>0</v>
      </c>
    </row>
    <row r="87" spans="1:14" ht="36">
      <c r="A87" s="26" t="s">
        <v>345</v>
      </c>
      <c r="B87" s="127"/>
      <c r="C87" s="124"/>
      <c r="D87" s="93"/>
      <c r="E87" s="59" t="s">
        <v>344</v>
      </c>
      <c r="F87" s="61">
        <v>191000</v>
      </c>
      <c r="G87" s="61">
        <v>0</v>
      </c>
      <c r="H87" s="47">
        <f t="shared" si="8"/>
        <v>191000</v>
      </c>
      <c r="I87" s="61">
        <v>41000</v>
      </c>
      <c r="J87" s="61">
        <v>0</v>
      </c>
      <c r="K87" s="47">
        <f t="shared" si="9"/>
        <v>41000</v>
      </c>
      <c r="L87" s="61">
        <v>0</v>
      </c>
      <c r="M87" s="61">
        <v>0</v>
      </c>
      <c r="N87" s="47">
        <f t="shared" si="10"/>
        <v>0</v>
      </c>
    </row>
    <row r="88" spans="1:15" ht="24">
      <c r="A88" s="26" t="s">
        <v>58</v>
      </c>
      <c r="B88" s="149"/>
      <c r="C88" s="114" t="s">
        <v>57</v>
      </c>
      <c r="D88" s="95"/>
      <c r="E88" s="118"/>
      <c r="F88" s="50">
        <f aca="true" t="shared" si="11" ref="F88:G90">F89</f>
        <v>154000</v>
      </c>
      <c r="G88" s="50">
        <f t="shared" si="11"/>
        <v>0</v>
      </c>
      <c r="H88" s="47">
        <f t="shared" si="8"/>
        <v>154000</v>
      </c>
      <c r="I88" s="50">
        <f aca="true" t="shared" si="12" ref="I88:J90">I89</f>
        <v>0</v>
      </c>
      <c r="J88" s="50">
        <f t="shared" si="12"/>
        <v>0</v>
      </c>
      <c r="K88" s="47">
        <f t="shared" si="9"/>
        <v>0</v>
      </c>
      <c r="L88" s="50">
        <f aca="true" t="shared" si="13" ref="L88:M90">L89</f>
        <v>0</v>
      </c>
      <c r="M88" s="50">
        <f t="shared" si="13"/>
        <v>0</v>
      </c>
      <c r="N88" s="47">
        <f t="shared" si="10"/>
        <v>0</v>
      </c>
      <c r="O88" s="48"/>
    </row>
    <row r="89" spans="1:15" ht="24">
      <c r="A89" s="26" t="s">
        <v>102</v>
      </c>
      <c r="B89" s="149"/>
      <c r="C89" s="114"/>
      <c r="D89" s="55" t="s">
        <v>103</v>
      </c>
      <c r="E89" s="49"/>
      <c r="F89" s="50">
        <f t="shared" si="11"/>
        <v>154000</v>
      </c>
      <c r="G89" s="50">
        <f t="shared" si="11"/>
        <v>0</v>
      </c>
      <c r="H89" s="47">
        <f t="shared" si="8"/>
        <v>154000</v>
      </c>
      <c r="I89" s="50">
        <f t="shared" si="12"/>
        <v>0</v>
      </c>
      <c r="J89" s="50">
        <f t="shared" si="12"/>
        <v>0</v>
      </c>
      <c r="K89" s="47">
        <f t="shared" si="9"/>
        <v>0</v>
      </c>
      <c r="L89" s="50">
        <f t="shared" si="13"/>
        <v>0</v>
      </c>
      <c r="M89" s="50">
        <f t="shared" si="13"/>
        <v>0</v>
      </c>
      <c r="N89" s="47">
        <f t="shared" si="10"/>
        <v>0</v>
      </c>
      <c r="O89" s="48"/>
    </row>
    <row r="90" spans="1:15" ht="12.75">
      <c r="A90" s="26" t="s">
        <v>139</v>
      </c>
      <c r="B90" s="149"/>
      <c r="C90" s="114"/>
      <c r="D90" s="95" t="s">
        <v>105</v>
      </c>
      <c r="E90" s="49"/>
      <c r="F90" s="50">
        <f t="shared" si="11"/>
        <v>154000</v>
      </c>
      <c r="G90" s="50">
        <f t="shared" si="11"/>
        <v>0</v>
      </c>
      <c r="H90" s="47">
        <f t="shared" si="8"/>
        <v>154000</v>
      </c>
      <c r="I90" s="50">
        <f t="shared" si="12"/>
        <v>0</v>
      </c>
      <c r="J90" s="50">
        <f t="shared" si="12"/>
        <v>0</v>
      </c>
      <c r="K90" s="47">
        <f t="shared" si="9"/>
        <v>0</v>
      </c>
      <c r="L90" s="50">
        <f t="shared" si="13"/>
        <v>0</v>
      </c>
      <c r="M90" s="50">
        <f t="shared" si="13"/>
        <v>0</v>
      </c>
      <c r="N90" s="47">
        <f t="shared" si="10"/>
        <v>0</v>
      </c>
      <c r="O90" s="48"/>
    </row>
    <row r="91" spans="1:15" ht="36">
      <c r="A91" s="26" t="s">
        <v>358</v>
      </c>
      <c r="B91" s="149"/>
      <c r="C91" s="114"/>
      <c r="D91" s="95"/>
      <c r="E91" s="49" t="s">
        <v>315</v>
      </c>
      <c r="F91" s="50">
        <v>154000</v>
      </c>
      <c r="G91" s="50">
        <v>0</v>
      </c>
      <c r="H91" s="47">
        <f t="shared" si="8"/>
        <v>154000</v>
      </c>
      <c r="I91" s="50">
        <v>0</v>
      </c>
      <c r="J91" s="50">
        <v>0</v>
      </c>
      <c r="K91" s="47">
        <f t="shared" si="9"/>
        <v>0</v>
      </c>
      <c r="L91" s="50">
        <v>0</v>
      </c>
      <c r="M91" s="50">
        <v>0</v>
      </c>
      <c r="N91" s="47">
        <f t="shared" si="10"/>
        <v>0</v>
      </c>
      <c r="O91" s="48"/>
    </row>
    <row r="92" spans="1:15" ht="12.75">
      <c r="A92" s="26" t="s">
        <v>60</v>
      </c>
      <c r="B92" s="149"/>
      <c r="C92" s="114" t="s">
        <v>59</v>
      </c>
      <c r="D92" s="95"/>
      <c r="E92" s="118"/>
      <c r="F92" s="47">
        <f>F93+F100+F108</f>
        <v>5466500</v>
      </c>
      <c r="G92" s="47">
        <f>G93+G100+G108</f>
        <v>335434</v>
      </c>
      <c r="H92" s="47">
        <f t="shared" si="8"/>
        <v>5801934</v>
      </c>
      <c r="I92" s="47">
        <f>I93+I100+I108</f>
        <v>3995500</v>
      </c>
      <c r="J92" s="47">
        <f>J93+J100+J108</f>
        <v>464000</v>
      </c>
      <c r="K92" s="47">
        <f t="shared" si="9"/>
        <v>4459500</v>
      </c>
      <c r="L92" s="47">
        <f>L93+L100+L108</f>
        <v>3390000</v>
      </c>
      <c r="M92" s="47">
        <f>M93+M100+M108</f>
        <v>464000</v>
      </c>
      <c r="N92" s="47">
        <f t="shared" si="10"/>
        <v>3854000</v>
      </c>
      <c r="O92" s="48"/>
    </row>
    <row r="93" spans="1:15" ht="48">
      <c r="A93" s="26" t="s">
        <v>140</v>
      </c>
      <c r="B93" s="149"/>
      <c r="C93" s="114"/>
      <c r="D93" s="55" t="s">
        <v>119</v>
      </c>
      <c r="E93" s="49"/>
      <c r="F93" s="47">
        <f>F94</f>
        <v>1681000</v>
      </c>
      <c r="G93" s="47">
        <f>G94</f>
        <v>335434</v>
      </c>
      <c r="H93" s="47">
        <f t="shared" si="8"/>
        <v>2016434</v>
      </c>
      <c r="I93" s="47">
        <f>I94</f>
        <v>1355500</v>
      </c>
      <c r="J93" s="47">
        <f>J94</f>
        <v>464000</v>
      </c>
      <c r="K93" s="47">
        <f t="shared" si="9"/>
        <v>1819500</v>
      </c>
      <c r="L93" s="47">
        <f>L94</f>
        <v>1146000</v>
      </c>
      <c r="M93" s="47">
        <f>M94</f>
        <v>464000</v>
      </c>
      <c r="N93" s="47">
        <f t="shared" si="10"/>
        <v>1610000</v>
      </c>
      <c r="O93" s="48"/>
    </row>
    <row r="94" spans="1:15" ht="12.75">
      <c r="A94" s="26" t="s">
        <v>120</v>
      </c>
      <c r="B94" s="149"/>
      <c r="C94" s="114"/>
      <c r="D94" s="150" t="s">
        <v>121</v>
      </c>
      <c r="E94" s="49"/>
      <c r="F94" s="47">
        <f>SUM(F95:F99)</f>
        <v>1681000</v>
      </c>
      <c r="G94" s="47">
        <f>SUM(G95:G99)</f>
        <v>335434</v>
      </c>
      <c r="H94" s="47">
        <f t="shared" si="8"/>
        <v>2016434</v>
      </c>
      <c r="I94" s="47">
        <f>SUM(I95:I99)</f>
        <v>1355500</v>
      </c>
      <c r="J94" s="47">
        <f>SUM(J95:J99)</f>
        <v>464000</v>
      </c>
      <c r="K94" s="47">
        <f t="shared" si="9"/>
        <v>1819500</v>
      </c>
      <c r="L94" s="47">
        <f>SUM(L95:L99)</f>
        <v>1146000</v>
      </c>
      <c r="M94" s="47">
        <f>SUM(M95:M99)</f>
        <v>464000</v>
      </c>
      <c r="N94" s="47">
        <f t="shared" si="10"/>
        <v>1610000</v>
      </c>
      <c r="O94" s="48"/>
    </row>
    <row r="95" spans="1:15" ht="12.75">
      <c r="A95" s="26" t="s">
        <v>356</v>
      </c>
      <c r="B95" s="149"/>
      <c r="C95" s="114"/>
      <c r="D95" s="151"/>
      <c r="E95" s="49" t="s">
        <v>351</v>
      </c>
      <c r="F95" s="47">
        <v>1595900</v>
      </c>
      <c r="G95" s="47">
        <f>265000+16628</f>
        <v>281628</v>
      </c>
      <c r="H95" s="47">
        <f t="shared" si="8"/>
        <v>1877528</v>
      </c>
      <c r="I95" s="47">
        <v>1255000</v>
      </c>
      <c r="J95" s="47">
        <v>281628</v>
      </c>
      <c r="K95" s="47">
        <f t="shared" si="9"/>
        <v>1536628</v>
      </c>
      <c r="L95" s="47">
        <v>1061000</v>
      </c>
      <c r="M95" s="47">
        <v>281628</v>
      </c>
      <c r="N95" s="47">
        <f t="shared" si="10"/>
        <v>1342628</v>
      </c>
      <c r="O95" s="48"/>
    </row>
    <row r="96" spans="1:15" ht="24">
      <c r="A96" s="26" t="s">
        <v>357</v>
      </c>
      <c r="B96" s="149"/>
      <c r="C96" s="114"/>
      <c r="D96" s="151"/>
      <c r="E96" s="49" t="s">
        <v>352</v>
      </c>
      <c r="F96" s="47">
        <v>0</v>
      </c>
      <c r="G96" s="47">
        <v>2000</v>
      </c>
      <c r="H96" s="47">
        <f t="shared" si="8"/>
        <v>2000</v>
      </c>
      <c r="I96" s="47">
        <v>0</v>
      </c>
      <c r="J96" s="47">
        <v>2000</v>
      </c>
      <c r="K96" s="47">
        <f t="shared" si="9"/>
        <v>2000</v>
      </c>
      <c r="L96" s="47">
        <v>0</v>
      </c>
      <c r="M96" s="47">
        <v>2000</v>
      </c>
      <c r="N96" s="47">
        <f t="shared" si="10"/>
        <v>2000</v>
      </c>
      <c r="O96" s="48"/>
    </row>
    <row r="97" spans="1:15" ht="36">
      <c r="A97" s="26" t="s">
        <v>345</v>
      </c>
      <c r="B97" s="149"/>
      <c r="C97" s="114"/>
      <c r="D97" s="151"/>
      <c r="E97" s="49" t="s">
        <v>344</v>
      </c>
      <c r="F97" s="47">
        <v>6000</v>
      </c>
      <c r="G97" s="47">
        <f>269520-267520</f>
        <v>2000</v>
      </c>
      <c r="H97" s="47">
        <f t="shared" si="8"/>
        <v>8000</v>
      </c>
      <c r="I97" s="47">
        <v>5000</v>
      </c>
      <c r="J97" s="47">
        <v>2000</v>
      </c>
      <c r="K97" s="47">
        <f t="shared" si="9"/>
        <v>7000</v>
      </c>
      <c r="L97" s="47">
        <v>4000</v>
      </c>
      <c r="M97" s="47">
        <v>2000</v>
      </c>
      <c r="N97" s="47">
        <f t="shared" si="10"/>
        <v>6000</v>
      </c>
      <c r="O97" s="48"/>
    </row>
    <row r="98" spans="1:15" ht="36">
      <c r="A98" s="26" t="s">
        <v>358</v>
      </c>
      <c r="B98" s="149"/>
      <c r="C98" s="114"/>
      <c r="D98" s="151"/>
      <c r="E98" s="49" t="s">
        <v>315</v>
      </c>
      <c r="F98" s="47">
        <v>76100</v>
      </c>
      <c r="G98" s="47">
        <f>77000-27194</f>
        <v>49806</v>
      </c>
      <c r="H98" s="47">
        <f t="shared" si="8"/>
        <v>125906</v>
      </c>
      <c r="I98" s="47">
        <v>93000</v>
      </c>
      <c r="J98" s="47">
        <v>178372</v>
      </c>
      <c r="K98" s="47">
        <f t="shared" si="9"/>
        <v>271372</v>
      </c>
      <c r="L98" s="47">
        <v>79000</v>
      </c>
      <c r="M98" s="47">
        <v>178372</v>
      </c>
      <c r="N98" s="47">
        <f t="shared" si="10"/>
        <v>257372</v>
      </c>
      <c r="O98" s="48"/>
    </row>
    <row r="99" spans="1:15" ht="24">
      <c r="A99" s="26" t="s">
        <v>374</v>
      </c>
      <c r="B99" s="149"/>
      <c r="C99" s="114"/>
      <c r="D99" s="152"/>
      <c r="E99" s="49" t="s">
        <v>353</v>
      </c>
      <c r="F99" s="50">
        <f>3000+2600-2600</f>
        <v>3000</v>
      </c>
      <c r="G99" s="50">
        <v>0</v>
      </c>
      <c r="H99" s="47">
        <f t="shared" si="8"/>
        <v>3000</v>
      </c>
      <c r="I99" s="50">
        <v>2500</v>
      </c>
      <c r="J99" s="50">
        <v>0</v>
      </c>
      <c r="K99" s="47">
        <f t="shared" si="9"/>
        <v>2500</v>
      </c>
      <c r="L99" s="50">
        <v>2000</v>
      </c>
      <c r="M99" s="50">
        <v>0</v>
      </c>
      <c r="N99" s="47">
        <f t="shared" si="10"/>
        <v>2000</v>
      </c>
      <c r="O99" s="48"/>
    </row>
    <row r="100" spans="1:15" ht="60">
      <c r="A100" s="26" t="s">
        <v>141</v>
      </c>
      <c r="B100" s="149"/>
      <c r="C100" s="114"/>
      <c r="D100" s="55">
        <v>4520000</v>
      </c>
      <c r="E100" s="49"/>
      <c r="F100" s="47">
        <f>F101</f>
        <v>3493500</v>
      </c>
      <c r="G100" s="47">
        <f>G101</f>
        <v>0</v>
      </c>
      <c r="H100" s="47">
        <f t="shared" si="8"/>
        <v>3493500</v>
      </c>
      <c r="I100" s="47">
        <f>I101</f>
        <v>2640000</v>
      </c>
      <c r="J100" s="47">
        <f>J101</f>
        <v>0</v>
      </c>
      <c r="K100" s="47">
        <f t="shared" si="9"/>
        <v>2640000</v>
      </c>
      <c r="L100" s="47">
        <f>L101</f>
        <v>2244000</v>
      </c>
      <c r="M100" s="47">
        <f>M101</f>
        <v>0</v>
      </c>
      <c r="N100" s="47">
        <f t="shared" si="10"/>
        <v>2244000</v>
      </c>
      <c r="O100" s="48"/>
    </row>
    <row r="101" spans="1:15" ht="24">
      <c r="A101" s="26" t="s">
        <v>100</v>
      </c>
      <c r="B101" s="149"/>
      <c r="C101" s="114"/>
      <c r="D101" s="95">
        <v>4529900</v>
      </c>
      <c r="E101" s="49"/>
      <c r="F101" s="47">
        <f>SUM(F102:F107)</f>
        <v>3493500</v>
      </c>
      <c r="G101" s="47">
        <f>SUM(G102:G107)</f>
        <v>0</v>
      </c>
      <c r="H101" s="47">
        <f t="shared" si="8"/>
        <v>3493500</v>
      </c>
      <c r="I101" s="47">
        <f>SUM(I102:I107)</f>
        <v>2640000</v>
      </c>
      <c r="J101" s="47">
        <f>SUM(J102:J107)</f>
        <v>0</v>
      </c>
      <c r="K101" s="47">
        <f t="shared" si="9"/>
        <v>2640000</v>
      </c>
      <c r="L101" s="47">
        <f>SUM(L102:L107)</f>
        <v>2244000</v>
      </c>
      <c r="M101" s="47">
        <f>SUM(M102:M107)</f>
        <v>0</v>
      </c>
      <c r="N101" s="47">
        <f t="shared" si="10"/>
        <v>2244000</v>
      </c>
      <c r="O101" s="48"/>
    </row>
    <row r="102" spans="1:15" ht="12.75">
      <c r="A102" s="26" t="s">
        <v>356</v>
      </c>
      <c r="B102" s="149"/>
      <c r="C102" s="114"/>
      <c r="D102" s="95"/>
      <c r="E102" s="49" t="s">
        <v>412</v>
      </c>
      <c r="F102" s="47">
        <v>2990000</v>
      </c>
      <c r="G102" s="47">
        <v>0</v>
      </c>
      <c r="H102" s="47">
        <f t="shared" si="8"/>
        <v>2990000</v>
      </c>
      <c r="I102" s="47">
        <v>2246500</v>
      </c>
      <c r="J102" s="47">
        <v>0</v>
      </c>
      <c r="K102" s="47">
        <f t="shared" si="9"/>
        <v>2246500</v>
      </c>
      <c r="L102" s="47">
        <v>1909500</v>
      </c>
      <c r="M102" s="47">
        <v>0</v>
      </c>
      <c r="N102" s="47">
        <f t="shared" si="10"/>
        <v>1909500</v>
      </c>
      <c r="O102" s="48"/>
    </row>
    <row r="103" spans="1:15" ht="12.75">
      <c r="A103" s="26"/>
      <c r="B103" s="149"/>
      <c r="C103" s="114"/>
      <c r="D103" s="95"/>
      <c r="E103" s="49" t="s">
        <v>413</v>
      </c>
      <c r="F103" s="47">
        <v>12500</v>
      </c>
      <c r="G103" s="47">
        <v>0</v>
      </c>
      <c r="H103" s="47">
        <f t="shared" si="8"/>
        <v>12500</v>
      </c>
      <c r="I103" s="47">
        <v>0</v>
      </c>
      <c r="J103" s="47">
        <v>0</v>
      </c>
      <c r="K103" s="47">
        <f t="shared" si="9"/>
        <v>0</v>
      </c>
      <c r="L103" s="47">
        <v>0</v>
      </c>
      <c r="M103" s="47">
        <v>0</v>
      </c>
      <c r="N103" s="47">
        <f t="shared" si="10"/>
        <v>0</v>
      </c>
      <c r="O103" s="48"/>
    </row>
    <row r="104" spans="1:15" ht="36">
      <c r="A104" s="26" t="s">
        <v>345</v>
      </c>
      <c r="B104" s="149"/>
      <c r="C104" s="114"/>
      <c r="D104" s="95"/>
      <c r="E104" s="49" t="s">
        <v>344</v>
      </c>
      <c r="F104" s="47">
        <v>33900</v>
      </c>
      <c r="G104" s="47">
        <v>0</v>
      </c>
      <c r="H104" s="47">
        <f t="shared" si="8"/>
        <v>33900</v>
      </c>
      <c r="I104" s="47">
        <v>27500</v>
      </c>
      <c r="J104" s="47">
        <v>0</v>
      </c>
      <c r="K104" s="47">
        <f t="shared" si="9"/>
        <v>27500</v>
      </c>
      <c r="L104" s="47">
        <v>23500</v>
      </c>
      <c r="M104" s="47">
        <v>0</v>
      </c>
      <c r="N104" s="47">
        <f t="shared" si="10"/>
        <v>23500</v>
      </c>
      <c r="O104" s="48"/>
    </row>
    <row r="105" spans="1:15" ht="36">
      <c r="A105" s="26" t="s">
        <v>358</v>
      </c>
      <c r="B105" s="149"/>
      <c r="C105" s="114"/>
      <c r="D105" s="95"/>
      <c r="E105" s="49" t="s">
        <v>315</v>
      </c>
      <c r="F105" s="47">
        <v>424800</v>
      </c>
      <c r="G105" s="47">
        <v>0</v>
      </c>
      <c r="H105" s="47">
        <f t="shared" si="8"/>
        <v>424800</v>
      </c>
      <c r="I105" s="47">
        <v>340000</v>
      </c>
      <c r="J105" s="47">
        <v>0</v>
      </c>
      <c r="K105" s="47">
        <f t="shared" si="9"/>
        <v>340000</v>
      </c>
      <c r="L105" s="47">
        <v>289000</v>
      </c>
      <c r="M105" s="47">
        <v>0</v>
      </c>
      <c r="N105" s="47">
        <f t="shared" si="10"/>
        <v>289000</v>
      </c>
      <c r="O105" s="48"/>
    </row>
    <row r="106" spans="1:15" ht="24">
      <c r="A106" s="26" t="s">
        <v>374</v>
      </c>
      <c r="B106" s="149"/>
      <c r="C106" s="114"/>
      <c r="D106" s="95"/>
      <c r="E106" s="49" t="s">
        <v>353</v>
      </c>
      <c r="F106" s="47">
        <f>23200+23200-23200</f>
        <v>23200</v>
      </c>
      <c r="G106" s="47">
        <v>0</v>
      </c>
      <c r="H106" s="47">
        <f t="shared" si="8"/>
        <v>23200</v>
      </c>
      <c r="I106" s="47">
        <v>19000</v>
      </c>
      <c r="J106" s="47">
        <v>0</v>
      </c>
      <c r="K106" s="47">
        <f t="shared" si="9"/>
        <v>19000</v>
      </c>
      <c r="L106" s="47">
        <v>16000</v>
      </c>
      <c r="M106" s="47">
        <v>0</v>
      </c>
      <c r="N106" s="47">
        <f t="shared" si="10"/>
        <v>16000</v>
      </c>
      <c r="O106" s="48"/>
    </row>
    <row r="107" spans="1:15" ht="24">
      <c r="A107" s="26" t="s">
        <v>355</v>
      </c>
      <c r="B107" s="149"/>
      <c r="C107" s="114"/>
      <c r="D107" s="95"/>
      <c r="E107" s="49" t="s">
        <v>354</v>
      </c>
      <c r="F107" s="50">
        <v>9100</v>
      </c>
      <c r="G107" s="50">
        <v>0</v>
      </c>
      <c r="H107" s="47">
        <f t="shared" si="8"/>
        <v>9100</v>
      </c>
      <c r="I107" s="50">
        <v>7000</v>
      </c>
      <c r="J107" s="50">
        <v>0</v>
      </c>
      <c r="K107" s="47">
        <f t="shared" si="9"/>
        <v>7000</v>
      </c>
      <c r="L107" s="50">
        <v>6000</v>
      </c>
      <c r="M107" s="50">
        <v>0</v>
      </c>
      <c r="N107" s="47">
        <f t="shared" si="10"/>
        <v>6000</v>
      </c>
      <c r="O107" s="48"/>
    </row>
    <row r="108" spans="1:15" ht="12.75">
      <c r="A108" s="26" t="s">
        <v>123</v>
      </c>
      <c r="B108" s="149"/>
      <c r="C108" s="114"/>
      <c r="D108" s="55" t="s">
        <v>136</v>
      </c>
      <c r="E108" s="49"/>
      <c r="F108" s="50">
        <f>F109</f>
        <v>292000</v>
      </c>
      <c r="G108" s="50">
        <f>G109</f>
        <v>0</v>
      </c>
      <c r="H108" s="47">
        <f t="shared" si="8"/>
        <v>292000</v>
      </c>
      <c r="I108" s="50">
        <f>I109</f>
        <v>0</v>
      </c>
      <c r="J108" s="50">
        <f>J109</f>
        <v>0</v>
      </c>
      <c r="K108" s="47">
        <f t="shared" si="9"/>
        <v>0</v>
      </c>
      <c r="L108" s="50">
        <f>L109</f>
        <v>0</v>
      </c>
      <c r="M108" s="50">
        <f>M109</f>
        <v>0</v>
      </c>
      <c r="N108" s="47">
        <f t="shared" si="10"/>
        <v>0</v>
      </c>
      <c r="O108" s="48"/>
    </row>
    <row r="109" spans="1:15" ht="48">
      <c r="A109" s="26" t="s">
        <v>426</v>
      </c>
      <c r="B109" s="149"/>
      <c r="C109" s="114"/>
      <c r="D109" s="153" t="s">
        <v>295</v>
      </c>
      <c r="E109" s="49"/>
      <c r="F109" s="50">
        <f>F110</f>
        <v>292000</v>
      </c>
      <c r="G109" s="50">
        <f>G110</f>
        <v>0</v>
      </c>
      <c r="H109" s="47">
        <f t="shared" si="8"/>
        <v>292000</v>
      </c>
      <c r="I109" s="50">
        <f>I110</f>
        <v>0</v>
      </c>
      <c r="J109" s="50">
        <f>J110</f>
        <v>0</v>
      </c>
      <c r="K109" s="47">
        <f t="shared" si="9"/>
        <v>0</v>
      </c>
      <c r="L109" s="50">
        <f>L110</f>
        <v>0</v>
      </c>
      <c r="M109" s="50">
        <f>M110</f>
        <v>0</v>
      </c>
      <c r="N109" s="47">
        <f t="shared" si="10"/>
        <v>0</v>
      </c>
      <c r="O109" s="48"/>
    </row>
    <row r="110" spans="1:15" ht="24">
      <c r="A110" s="26" t="s">
        <v>319</v>
      </c>
      <c r="B110" s="149"/>
      <c r="C110" s="114"/>
      <c r="D110" s="154"/>
      <c r="E110" s="49" t="s">
        <v>318</v>
      </c>
      <c r="F110" s="50">
        <v>292000</v>
      </c>
      <c r="G110" s="50">
        <v>0</v>
      </c>
      <c r="H110" s="47">
        <f t="shared" si="8"/>
        <v>292000</v>
      </c>
      <c r="I110" s="50">
        <v>0</v>
      </c>
      <c r="J110" s="50">
        <v>0</v>
      </c>
      <c r="K110" s="47">
        <f t="shared" si="9"/>
        <v>0</v>
      </c>
      <c r="L110" s="50">
        <v>0</v>
      </c>
      <c r="M110" s="50">
        <v>0</v>
      </c>
      <c r="N110" s="47">
        <f t="shared" si="10"/>
        <v>0</v>
      </c>
      <c r="O110" s="48"/>
    </row>
    <row r="111" spans="1:15" ht="12.75">
      <c r="A111" s="26" t="s">
        <v>125</v>
      </c>
      <c r="B111" s="127"/>
      <c r="C111" s="116" t="s">
        <v>142</v>
      </c>
      <c r="D111" s="118"/>
      <c r="E111" s="118"/>
      <c r="F111" s="47">
        <f>F112+F118+F131+F135+F115</f>
        <v>178000</v>
      </c>
      <c r="G111" s="47">
        <f>G112+G118+G131+G135+G115</f>
        <v>10149366</v>
      </c>
      <c r="H111" s="47">
        <f t="shared" si="8"/>
        <v>10327366</v>
      </c>
      <c r="I111" s="47">
        <f>I112+I118+I131+I135+I115</f>
        <v>170000</v>
      </c>
      <c r="J111" s="47">
        <f>J112+J118+J131+J135+J115</f>
        <v>10116366</v>
      </c>
      <c r="K111" s="47">
        <f t="shared" si="9"/>
        <v>10286366</v>
      </c>
      <c r="L111" s="47">
        <f>L112+L118+L131+L135+L115</f>
        <v>12000</v>
      </c>
      <c r="M111" s="47">
        <f>M112+M118+M131+M135+M115</f>
        <v>10095366</v>
      </c>
      <c r="N111" s="47">
        <f t="shared" si="10"/>
        <v>10107366</v>
      </c>
      <c r="O111" s="48"/>
    </row>
    <row r="112" spans="1:15" ht="12.75">
      <c r="A112" s="26" t="s">
        <v>143</v>
      </c>
      <c r="B112" s="127"/>
      <c r="C112" s="116"/>
      <c r="D112" s="49">
        <v>5050000</v>
      </c>
      <c r="E112" s="49"/>
      <c r="F112" s="47">
        <f>F113</f>
        <v>0</v>
      </c>
      <c r="G112" s="47">
        <f>G113</f>
        <v>94000</v>
      </c>
      <c r="H112" s="47">
        <f t="shared" si="8"/>
        <v>94000</v>
      </c>
      <c r="I112" s="47">
        <f>I113</f>
        <v>0</v>
      </c>
      <c r="J112" s="47">
        <f>J113</f>
        <v>94000</v>
      </c>
      <c r="K112" s="47">
        <f t="shared" si="9"/>
        <v>94000</v>
      </c>
      <c r="L112" s="47">
        <f>L113</f>
        <v>0</v>
      </c>
      <c r="M112" s="47">
        <f>M113</f>
        <v>94000</v>
      </c>
      <c r="N112" s="47">
        <f t="shared" si="10"/>
        <v>94000</v>
      </c>
      <c r="O112" s="48"/>
    </row>
    <row r="113" spans="1:15" ht="36">
      <c r="A113" s="26" t="s">
        <v>144</v>
      </c>
      <c r="B113" s="127"/>
      <c r="C113" s="116"/>
      <c r="D113" s="49">
        <v>5050502</v>
      </c>
      <c r="E113" s="49"/>
      <c r="F113" s="47">
        <f>F114</f>
        <v>0</v>
      </c>
      <c r="G113" s="47">
        <f>G114</f>
        <v>94000</v>
      </c>
      <c r="H113" s="47">
        <f t="shared" si="8"/>
        <v>94000</v>
      </c>
      <c r="I113" s="47">
        <f>I114</f>
        <v>0</v>
      </c>
      <c r="J113" s="47">
        <f>J114</f>
        <v>94000</v>
      </c>
      <c r="K113" s="47">
        <f t="shared" si="9"/>
        <v>94000</v>
      </c>
      <c r="L113" s="47">
        <f>L114</f>
        <v>0</v>
      </c>
      <c r="M113" s="47">
        <f>M114</f>
        <v>94000</v>
      </c>
      <c r="N113" s="47">
        <f t="shared" si="10"/>
        <v>94000</v>
      </c>
      <c r="O113" s="48"/>
    </row>
    <row r="114" spans="1:15" ht="24">
      <c r="A114" s="26" t="s">
        <v>365</v>
      </c>
      <c r="B114" s="127"/>
      <c r="C114" s="116"/>
      <c r="D114" s="49"/>
      <c r="E114" s="49" t="s">
        <v>366</v>
      </c>
      <c r="F114" s="50">
        <v>0</v>
      </c>
      <c r="G114" s="50">
        <v>94000</v>
      </c>
      <c r="H114" s="47">
        <f t="shared" si="8"/>
        <v>94000</v>
      </c>
      <c r="I114" s="50">
        <v>0</v>
      </c>
      <c r="J114" s="50">
        <v>94000</v>
      </c>
      <c r="K114" s="47">
        <f t="shared" si="9"/>
        <v>94000</v>
      </c>
      <c r="L114" s="50">
        <v>0</v>
      </c>
      <c r="M114" s="50">
        <v>94000</v>
      </c>
      <c r="N114" s="47">
        <f t="shared" si="10"/>
        <v>94000</v>
      </c>
      <c r="O114" s="48"/>
    </row>
    <row r="115" spans="1:15" ht="24">
      <c r="A115" s="26" t="s">
        <v>127</v>
      </c>
      <c r="B115" s="127"/>
      <c r="C115" s="116"/>
      <c r="D115" s="49" t="s">
        <v>145</v>
      </c>
      <c r="E115" s="49"/>
      <c r="F115" s="50">
        <f>F116</f>
        <v>0</v>
      </c>
      <c r="G115" s="50">
        <f>G116</f>
        <v>143188</v>
      </c>
      <c r="H115" s="47">
        <f t="shared" si="8"/>
        <v>143188</v>
      </c>
      <c r="I115" s="50">
        <f>I116</f>
        <v>0</v>
      </c>
      <c r="J115" s="50">
        <f>J116</f>
        <v>282194</v>
      </c>
      <c r="K115" s="47">
        <f t="shared" si="9"/>
        <v>282194</v>
      </c>
      <c r="L115" s="50">
        <f>L116</f>
        <v>0</v>
      </c>
      <c r="M115" s="50">
        <f>M116</f>
        <v>282194</v>
      </c>
      <c r="N115" s="47">
        <f t="shared" si="10"/>
        <v>282194</v>
      </c>
      <c r="O115" s="48"/>
    </row>
    <row r="116" spans="1:15" ht="24">
      <c r="A116" s="26" t="s">
        <v>127</v>
      </c>
      <c r="B116" s="127"/>
      <c r="C116" s="116"/>
      <c r="D116" s="118" t="s">
        <v>146</v>
      </c>
      <c r="E116" s="49"/>
      <c r="F116" s="50">
        <f>F117</f>
        <v>0</v>
      </c>
      <c r="G116" s="50">
        <f>G117</f>
        <v>143188</v>
      </c>
      <c r="H116" s="47">
        <f t="shared" si="8"/>
        <v>143188</v>
      </c>
      <c r="I116" s="50">
        <f>I117</f>
        <v>0</v>
      </c>
      <c r="J116" s="50">
        <f>J117</f>
        <v>282194</v>
      </c>
      <c r="K116" s="47">
        <f t="shared" si="9"/>
        <v>282194</v>
      </c>
      <c r="L116" s="50">
        <f>L117</f>
        <v>0</v>
      </c>
      <c r="M116" s="50">
        <f>M117</f>
        <v>282194</v>
      </c>
      <c r="N116" s="47">
        <f t="shared" si="10"/>
        <v>282194</v>
      </c>
      <c r="O116" s="48"/>
    </row>
    <row r="117" spans="1:15" ht="24">
      <c r="A117" s="26" t="s">
        <v>365</v>
      </c>
      <c r="B117" s="127"/>
      <c r="C117" s="116"/>
      <c r="D117" s="118"/>
      <c r="E117" s="49" t="s">
        <v>366</v>
      </c>
      <c r="F117" s="50">
        <v>0</v>
      </c>
      <c r="G117" s="50">
        <f>282194-83886-20060-35060</f>
        <v>143188</v>
      </c>
      <c r="H117" s="47">
        <f t="shared" si="8"/>
        <v>143188</v>
      </c>
      <c r="I117" s="50"/>
      <c r="J117" s="85">
        <v>282194</v>
      </c>
      <c r="K117" s="47">
        <f t="shared" si="9"/>
        <v>282194</v>
      </c>
      <c r="L117" s="50"/>
      <c r="M117" s="85">
        <v>282194</v>
      </c>
      <c r="N117" s="47">
        <f t="shared" si="10"/>
        <v>282194</v>
      </c>
      <c r="O117" s="48"/>
    </row>
    <row r="118" spans="1:15" ht="24">
      <c r="A118" s="26" t="s">
        <v>147</v>
      </c>
      <c r="B118" s="127"/>
      <c r="C118" s="116"/>
      <c r="D118" s="49">
        <v>5200000</v>
      </c>
      <c r="E118" s="49"/>
      <c r="F118" s="47">
        <f>F121+F119+F123+F125+F127+F129</f>
        <v>0</v>
      </c>
      <c r="G118" s="47">
        <f>G121+G119+G123+G125+G127+G129</f>
        <v>9912178</v>
      </c>
      <c r="H118" s="47">
        <f t="shared" si="8"/>
        <v>9912178</v>
      </c>
      <c r="I118" s="47">
        <f>I121+I119</f>
        <v>0</v>
      </c>
      <c r="J118" s="47">
        <f>J121+J119</f>
        <v>9740172</v>
      </c>
      <c r="K118" s="47">
        <f t="shared" si="9"/>
        <v>9740172</v>
      </c>
      <c r="L118" s="47">
        <f>L121+L119</f>
        <v>0</v>
      </c>
      <c r="M118" s="47">
        <f>M121+M119</f>
        <v>9719172</v>
      </c>
      <c r="N118" s="47">
        <f t="shared" si="10"/>
        <v>9719172</v>
      </c>
      <c r="O118" s="48"/>
    </row>
    <row r="119" spans="1:15" ht="36">
      <c r="A119" s="26" t="s">
        <v>287</v>
      </c>
      <c r="B119" s="127"/>
      <c r="C119" s="116"/>
      <c r="D119" s="119" t="s">
        <v>288</v>
      </c>
      <c r="E119" s="49"/>
      <c r="F119" s="47">
        <f>F120</f>
        <v>0</v>
      </c>
      <c r="G119" s="47">
        <f>G120</f>
        <v>1026000</v>
      </c>
      <c r="H119" s="47">
        <f t="shared" si="8"/>
        <v>1026000</v>
      </c>
      <c r="I119" s="47">
        <f>I120</f>
        <v>0</v>
      </c>
      <c r="J119" s="47">
        <f>J120</f>
        <v>993000</v>
      </c>
      <c r="K119" s="47">
        <f t="shared" si="9"/>
        <v>993000</v>
      </c>
      <c r="L119" s="47">
        <f>L120</f>
        <v>0</v>
      </c>
      <c r="M119" s="47">
        <f>M120</f>
        <v>972000</v>
      </c>
      <c r="N119" s="47">
        <f t="shared" si="10"/>
        <v>972000</v>
      </c>
      <c r="O119" s="48"/>
    </row>
    <row r="120" spans="1:15" ht="23.25" customHeight="1">
      <c r="A120" s="26" t="s">
        <v>365</v>
      </c>
      <c r="B120" s="127"/>
      <c r="C120" s="116"/>
      <c r="D120" s="120"/>
      <c r="E120" s="49" t="s">
        <v>366</v>
      </c>
      <c r="F120" s="47">
        <v>0</v>
      </c>
      <c r="G120" s="47">
        <v>1026000</v>
      </c>
      <c r="H120" s="47">
        <f t="shared" si="8"/>
        <v>1026000</v>
      </c>
      <c r="I120" s="47">
        <v>0</v>
      </c>
      <c r="J120" s="47">
        <v>993000</v>
      </c>
      <c r="K120" s="47">
        <f t="shared" si="9"/>
        <v>993000</v>
      </c>
      <c r="L120" s="47">
        <v>0</v>
      </c>
      <c r="M120" s="47">
        <v>972000</v>
      </c>
      <c r="N120" s="47">
        <f t="shared" si="10"/>
        <v>972000</v>
      </c>
      <c r="O120" s="48"/>
    </row>
    <row r="121" spans="1:15" ht="48" hidden="1">
      <c r="A121" s="26" t="s">
        <v>372</v>
      </c>
      <c r="B121" s="127"/>
      <c r="C121" s="116"/>
      <c r="D121" s="119" t="s">
        <v>371</v>
      </c>
      <c r="E121" s="49"/>
      <c r="F121" s="47">
        <f>F122</f>
        <v>0</v>
      </c>
      <c r="G121" s="47">
        <f>G122</f>
        <v>0</v>
      </c>
      <c r="H121" s="47">
        <f t="shared" si="8"/>
        <v>0</v>
      </c>
      <c r="I121" s="47">
        <f>I122</f>
        <v>0</v>
      </c>
      <c r="J121" s="47">
        <f>J122</f>
        <v>8747172</v>
      </c>
      <c r="K121" s="47">
        <f t="shared" si="9"/>
        <v>8747172</v>
      </c>
      <c r="L121" s="47">
        <f>L122</f>
        <v>0</v>
      </c>
      <c r="M121" s="47">
        <f>M122</f>
        <v>8747172</v>
      </c>
      <c r="N121" s="47">
        <f t="shared" si="10"/>
        <v>8747172</v>
      </c>
      <c r="O121" s="48"/>
    </row>
    <row r="122" spans="1:15" ht="24" hidden="1">
      <c r="A122" s="26" t="s">
        <v>365</v>
      </c>
      <c r="B122" s="127"/>
      <c r="C122" s="116"/>
      <c r="D122" s="120"/>
      <c r="E122" s="49" t="s">
        <v>366</v>
      </c>
      <c r="F122" s="47">
        <v>0</v>
      </c>
      <c r="G122" s="47">
        <f>8747172-2724306-2623382-3399484</f>
        <v>0</v>
      </c>
      <c r="H122" s="47">
        <f t="shared" si="8"/>
        <v>0</v>
      </c>
      <c r="I122" s="47">
        <v>0</v>
      </c>
      <c r="J122" s="47">
        <v>8747172</v>
      </c>
      <c r="K122" s="47">
        <f t="shared" si="9"/>
        <v>8747172</v>
      </c>
      <c r="L122" s="47">
        <v>0</v>
      </c>
      <c r="M122" s="47">
        <v>8747172</v>
      </c>
      <c r="N122" s="47">
        <f t="shared" si="10"/>
        <v>8747172</v>
      </c>
      <c r="O122" s="48"/>
    </row>
    <row r="123" spans="1:15" ht="24">
      <c r="A123" s="26" t="s">
        <v>441</v>
      </c>
      <c r="B123" s="127"/>
      <c r="C123" s="116"/>
      <c r="D123" s="119" t="s">
        <v>437</v>
      </c>
      <c r="E123" s="49"/>
      <c r="F123" s="47">
        <f>F124</f>
        <v>0</v>
      </c>
      <c r="G123" s="47">
        <f>G124</f>
        <v>2658442</v>
      </c>
      <c r="H123" s="47">
        <f aca="true" t="shared" si="14" ref="H123:H130">G123+F123</f>
        <v>2658442</v>
      </c>
      <c r="I123" s="47">
        <f>I124</f>
        <v>0</v>
      </c>
      <c r="J123" s="47">
        <f>J124</f>
        <v>8747172</v>
      </c>
      <c r="K123" s="47">
        <f aca="true" t="shared" si="15" ref="K123:K130">J123+I123</f>
        <v>8747172</v>
      </c>
      <c r="L123" s="47">
        <f>L124</f>
        <v>0</v>
      </c>
      <c r="M123" s="47">
        <f>M124</f>
        <v>8747172</v>
      </c>
      <c r="N123" s="47">
        <f aca="true" t="shared" si="16" ref="N123:N130">M123+L123</f>
        <v>8747172</v>
      </c>
      <c r="O123" s="48"/>
    </row>
    <row r="124" spans="1:15" ht="24">
      <c r="A124" s="26" t="s">
        <v>365</v>
      </c>
      <c r="B124" s="127"/>
      <c r="C124" s="116"/>
      <c r="D124" s="120"/>
      <c r="E124" s="49" t="s">
        <v>366</v>
      </c>
      <c r="F124" s="47">
        <v>0</v>
      </c>
      <c r="G124" s="47">
        <f>35060+2623382</f>
        <v>2658442</v>
      </c>
      <c r="H124" s="47">
        <f t="shared" si="14"/>
        <v>2658442</v>
      </c>
      <c r="I124" s="47">
        <v>0</v>
      </c>
      <c r="J124" s="47">
        <v>8747172</v>
      </c>
      <c r="K124" s="47">
        <f t="shared" si="15"/>
        <v>8747172</v>
      </c>
      <c r="L124" s="47">
        <v>0</v>
      </c>
      <c r="M124" s="47">
        <v>8747172</v>
      </c>
      <c r="N124" s="47">
        <f t="shared" si="16"/>
        <v>8747172</v>
      </c>
      <c r="O124" s="48"/>
    </row>
    <row r="125" spans="1:15" ht="12.75">
      <c r="A125" s="26" t="s">
        <v>442</v>
      </c>
      <c r="B125" s="127"/>
      <c r="C125" s="116"/>
      <c r="D125" s="119" t="s">
        <v>440</v>
      </c>
      <c r="E125" s="49"/>
      <c r="F125" s="47">
        <f>F126</f>
        <v>0</v>
      </c>
      <c r="G125" s="47">
        <f>G126</f>
        <v>3399484</v>
      </c>
      <c r="H125" s="47">
        <f t="shared" si="14"/>
        <v>3399484</v>
      </c>
      <c r="I125" s="47">
        <f>I126</f>
        <v>0</v>
      </c>
      <c r="J125" s="47">
        <f>J126</f>
        <v>8747172</v>
      </c>
      <c r="K125" s="47">
        <f t="shared" si="15"/>
        <v>8747172</v>
      </c>
      <c r="L125" s="47">
        <f>L126</f>
        <v>0</v>
      </c>
      <c r="M125" s="47">
        <f>M126</f>
        <v>8747172</v>
      </c>
      <c r="N125" s="47">
        <f t="shared" si="16"/>
        <v>8747172</v>
      </c>
      <c r="O125" s="48"/>
    </row>
    <row r="126" spans="1:15" ht="24">
      <c r="A126" s="26" t="s">
        <v>365</v>
      </c>
      <c r="B126" s="127"/>
      <c r="C126" s="116"/>
      <c r="D126" s="120"/>
      <c r="E126" s="49" t="s">
        <v>366</v>
      </c>
      <c r="F126" s="47">
        <v>0</v>
      </c>
      <c r="G126" s="47">
        <v>3399484</v>
      </c>
      <c r="H126" s="47">
        <f t="shared" si="14"/>
        <v>3399484</v>
      </c>
      <c r="I126" s="47">
        <v>0</v>
      </c>
      <c r="J126" s="47">
        <v>8747172</v>
      </c>
      <c r="K126" s="47">
        <f t="shared" si="15"/>
        <v>8747172</v>
      </c>
      <c r="L126" s="47">
        <v>0</v>
      </c>
      <c r="M126" s="47">
        <v>8747172</v>
      </c>
      <c r="N126" s="47">
        <f t="shared" si="16"/>
        <v>8747172</v>
      </c>
      <c r="O126" s="48"/>
    </row>
    <row r="127" spans="1:15" ht="24">
      <c r="A127" s="26" t="s">
        <v>443</v>
      </c>
      <c r="B127" s="127"/>
      <c r="C127" s="116"/>
      <c r="D127" s="119" t="s">
        <v>438</v>
      </c>
      <c r="E127" s="49"/>
      <c r="F127" s="47">
        <f>F128</f>
        <v>0</v>
      </c>
      <c r="G127" s="47">
        <f>G128</f>
        <v>2744366</v>
      </c>
      <c r="H127" s="47">
        <f t="shared" si="14"/>
        <v>2744366</v>
      </c>
      <c r="I127" s="47">
        <f>I128</f>
        <v>0</v>
      </c>
      <c r="J127" s="47">
        <f>J128</f>
        <v>8747172</v>
      </c>
      <c r="K127" s="47">
        <f t="shared" si="15"/>
        <v>8747172</v>
      </c>
      <c r="L127" s="47">
        <f>L128</f>
        <v>0</v>
      </c>
      <c r="M127" s="47">
        <f>M128</f>
        <v>8747172</v>
      </c>
      <c r="N127" s="47">
        <f t="shared" si="16"/>
        <v>8747172</v>
      </c>
      <c r="O127" s="48"/>
    </row>
    <row r="128" spans="1:15" ht="24">
      <c r="A128" s="26" t="s">
        <v>365</v>
      </c>
      <c r="B128" s="127"/>
      <c r="C128" s="116"/>
      <c r="D128" s="120"/>
      <c r="E128" s="49" t="s">
        <v>366</v>
      </c>
      <c r="F128" s="47">
        <v>0</v>
      </c>
      <c r="G128" s="47">
        <f>20060+2724306</f>
        <v>2744366</v>
      </c>
      <c r="H128" s="47">
        <f t="shared" si="14"/>
        <v>2744366</v>
      </c>
      <c r="I128" s="47">
        <v>0</v>
      </c>
      <c r="J128" s="47">
        <v>8747172</v>
      </c>
      <c r="K128" s="47">
        <f t="shared" si="15"/>
        <v>8747172</v>
      </c>
      <c r="L128" s="47">
        <v>0</v>
      </c>
      <c r="M128" s="47">
        <v>8747172</v>
      </c>
      <c r="N128" s="47">
        <f t="shared" si="16"/>
        <v>8747172</v>
      </c>
      <c r="O128" s="48"/>
    </row>
    <row r="129" spans="1:15" ht="12.75">
      <c r="A129" s="26" t="s">
        <v>444</v>
      </c>
      <c r="B129" s="127"/>
      <c r="C129" s="116"/>
      <c r="D129" s="119" t="s">
        <v>439</v>
      </c>
      <c r="E129" s="49"/>
      <c r="F129" s="47">
        <f>F130</f>
        <v>0</v>
      </c>
      <c r="G129" s="47">
        <f>G130</f>
        <v>83886</v>
      </c>
      <c r="H129" s="47">
        <f t="shared" si="14"/>
        <v>83886</v>
      </c>
      <c r="I129" s="47">
        <f>I130</f>
        <v>0</v>
      </c>
      <c r="J129" s="47">
        <f>J130</f>
        <v>8747172</v>
      </c>
      <c r="K129" s="47">
        <f t="shared" si="15"/>
        <v>8747172</v>
      </c>
      <c r="L129" s="47">
        <f>L130</f>
        <v>0</v>
      </c>
      <c r="M129" s="47">
        <f>M130</f>
        <v>8747172</v>
      </c>
      <c r="N129" s="47">
        <f t="shared" si="16"/>
        <v>8747172</v>
      </c>
      <c r="O129" s="48"/>
    </row>
    <row r="130" spans="1:15" ht="24">
      <c r="A130" s="26" t="s">
        <v>365</v>
      </c>
      <c r="B130" s="127"/>
      <c r="C130" s="116"/>
      <c r="D130" s="120"/>
      <c r="E130" s="49" t="s">
        <v>366</v>
      </c>
      <c r="F130" s="47">
        <v>0</v>
      </c>
      <c r="G130" s="47">
        <v>83886</v>
      </c>
      <c r="H130" s="47">
        <f t="shared" si="14"/>
        <v>83886</v>
      </c>
      <c r="I130" s="47">
        <v>0</v>
      </c>
      <c r="J130" s="47">
        <v>8747172</v>
      </c>
      <c r="K130" s="47">
        <f t="shared" si="15"/>
        <v>8747172</v>
      </c>
      <c r="L130" s="47">
        <v>0</v>
      </c>
      <c r="M130" s="47">
        <v>8747172</v>
      </c>
      <c r="N130" s="47">
        <f t="shared" si="16"/>
        <v>8747172</v>
      </c>
      <c r="O130" s="48"/>
    </row>
    <row r="131" spans="1:15" ht="12.75">
      <c r="A131" s="26" t="s">
        <v>123</v>
      </c>
      <c r="B131" s="127"/>
      <c r="C131" s="116"/>
      <c r="D131" s="49">
        <v>5220000</v>
      </c>
      <c r="E131" s="49"/>
      <c r="F131" s="47">
        <f aca="true" t="shared" si="17" ref="F131:M133">F132</f>
        <v>131000</v>
      </c>
      <c r="G131" s="47">
        <f t="shared" si="17"/>
        <v>0</v>
      </c>
      <c r="H131" s="47">
        <f t="shared" si="8"/>
        <v>131000</v>
      </c>
      <c r="I131" s="47">
        <f t="shared" si="17"/>
        <v>121000</v>
      </c>
      <c r="J131" s="47">
        <f t="shared" si="17"/>
        <v>0</v>
      </c>
      <c r="K131" s="47">
        <f t="shared" si="9"/>
        <v>121000</v>
      </c>
      <c r="L131" s="47">
        <f t="shared" si="17"/>
        <v>0</v>
      </c>
      <c r="M131" s="47">
        <f t="shared" si="17"/>
        <v>0</v>
      </c>
      <c r="N131" s="47">
        <f t="shared" si="10"/>
        <v>0</v>
      </c>
      <c r="O131" s="48"/>
    </row>
    <row r="132" spans="1:15" ht="24">
      <c r="A132" s="26" t="s">
        <v>329</v>
      </c>
      <c r="B132" s="127"/>
      <c r="C132" s="116"/>
      <c r="D132" s="49" t="s">
        <v>137</v>
      </c>
      <c r="E132" s="49"/>
      <c r="F132" s="47">
        <f t="shared" si="17"/>
        <v>131000</v>
      </c>
      <c r="G132" s="47">
        <f t="shared" si="17"/>
        <v>0</v>
      </c>
      <c r="H132" s="47">
        <f t="shared" si="8"/>
        <v>131000</v>
      </c>
      <c r="I132" s="47">
        <f t="shared" si="17"/>
        <v>121000</v>
      </c>
      <c r="J132" s="47">
        <f t="shared" si="17"/>
        <v>0</v>
      </c>
      <c r="K132" s="47">
        <f t="shared" si="9"/>
        <v>121000</v>
      </c>
      <c r="L132" s="47">
        <f t="shared" si="17"/>
        <v>0</v>
      </c>
      <c r="M132" s="47">
        <f t="shared" si="17"/>
        <v>0</v>
      </c>
      <c r="N132" s="47">
        <f t="shared" si="10"/>
        <v>0</v>
      </c>
      <c r="O132" s="48"/>
    </row>
    <row r="133" spans="1:15" ht="36">
      <c r="A133" s="26" t="s">
        <v>427</v>
      </c>
      <c r="B133" s="127"/>
      <c r="C133" s="116"/>
      <c r="D133" s="118" t="s">
        <v>284</v>
      </c>
      <c r="E133" s="49"/>
      <c r="F133" s="47">
        <f t="shared" si="17"/>
        <v>131000</v>
      </c>
      <c r="G133" s="47">
        <f t="shared" si="17"/>
        <v>0</v>
      </c>
      <c r="H133" s="47">
        <f t="shared" si="8"/>
        <v>131000</v>
      </c>
      <c r="I133" s="47">
        <f t="shared" si="17"/>
        <v>121000</v>
      </c>
      <c r="J133" s="47">
        <f t="shared" si="17"/>
        <v>0</v>
      </c>
      <c r="K133" s="47">
        <f t="shared" si="9"/>
        <v>121000</v>
      </c>
      <c r="L133" s="47">
        <f t="shared" si="17"/>
        <v>0</v>
      </c>
      <c r="M133" s="47">
        <f t="shared" si="17"/>
        <v>0</v>
      </c>
      <c r="N133" s="47">
        <f t="shared" si="10"/>
        <v>0</v>
      </c>
      <c r="O133" s="48"/>
    </row>
    <row r="134" spans="1:15" ht="24">
      <c r="A134" s="26" t="s">
        <v>319</v>
      </c>
      <c r="B134" s="127"/>
      <c r="C134" s="116"/>
      <c r="D134" s="118"/>
      <c r="E134" s="49" t="s">
        <v>318</v>
      </c>
      <c r="F134" s="47">
        <v>131000</v>
      </c>
      <c r="G134" s="47">
        <v>0</v>
      </c>
      <c r="H134" s="47">
        <f t="shared" si="8"/>
        <v>131000</v>
      </c>
      <c r="I134" s="47">
        <v>121000</v>
      </c>
      <c r="J134" s="47">
        <v>0</v>
      </c>
      <c r="K134" s="47">
        <f t="shared" si="9"/>
        <v>121000</v>
      </c>
      <c r="L134" s="47">
        <v>0</v>
      </c>
      <c r="M134" s="47">
        <v>0</v>
      </c>
      <c r="N134" s="47">
        <f t="shared" si="10"/>
        <v>0</v>
      </c>
      <c r="O134" s="48"/>
    </row>
    <row r="135" spans="1:15" ht="24">
      <c r="A135" s="26" t="s">
        <v>102</v>
      </c>
      <c r="B135" s="127"/>
      <c r="C135" s="116"/>
      <c r="D135" s="49" t="s">
        <v>103</v>
      </c>
      <c r="E135" s="49"/>
      <c r="F135" s="50">
        <f>F136+F138</f>
        <v>47000</v>
      </c>
      <c r="G135" s="50">
        <f>G136+G138</f>
        <v>0</v>
      </c>
      <c r="H135" s="47">
        <f t="shared" si="8"/>
        <v>47000</v>
      </c>
      <c r="I135" s="50">
        <f>I136+I138</f>
        <v>49000</v>
      </c>
      <c r="J135" s="50">
        <f>J136+J138</f>
        <v>0</v>
      </c>
      <c r="K135" s="47">
        <f t="shared" si="9"/>
        <v>49000</v>
      </c>
      <c r="L135" s="50">
        <f>L136+L138</f>
        <v>12000</v>
      </c>
      <c r="M135" s="50">
        <f>M136+M138</f>
        <v>0</v>
      </c>
      <c r="N135" s="47">
        <f t="shared" si="10"/>
        <v>12000</v>
      </c>
      <c r="O135" s="48"/>
    </row>
    <row r="136" spans="1:15" ht="36">
      <c r="A136" s="26" t="s">
        <v>375</v>
      </c>
      <c r="B136" s="127"/>
      <c r="C136" s="116"/>
      <c r="D136" s="49" t="s">
        <v>126</v>
      </c>
      <c r="E136" s="49"/>
      <c r="F136" s="50">
        <f>F137</f>
        <v>16000</v>
      </c>
      <c r="G136" s="50">
        <f>G137</f>
        <v>0</v>
      </c>
      <c r="H136" s="47">
        <f t="shared" si="8"/>
        <v>16000</v>
      </c>
      <c r="I136" s="50">
        <f>I137</f>
        <v>12000</v>
      </c>
      <c r="J136" s="50">
        <f>J137</f>
        <v>0</v>
      </c>
      <c r="K136" s="47">
        <f t="shared" si="9"/>
        <v>12000</v>
      </c>
      <c r="L136" s="50">
        <f>L137</f>
        <v>12000</v>
      </c>
      <c r="M136" s="50">
        <f>M137</f>
        <v>0</v>
      </c>
      <c r="N136" s="47">
        <f t="shared" si="10"/>
        <v>12000</v>
      </c>
      <c r="O136" s="48"/>
    </row>
    <row r="137" spans="1:15" ht="36">
      <c r="A137" s="26" t="s">
        <v>358</v>
      </c>
      <c r="B137" s="127"/>
      <c r="C137" s="116"/>
      <c r="D137" s="49"/>
      <c r="E137" s="49" t="s">
        <v>315</v>
      </c>
      <c r="F137" s="50">
        <v>16000</v>
      </c>
      <c r="G137" s="50">
        <v>0</v>
      </c>
      <c r="H137" s="47">
        <f aca="true" t="shared" si="18" ref="H137:H197">G137+F137</f>
        <v>16000</v>
      </c>
      <c r="I137" s="50">
        <v>12000</v>
      </c>
      <c r="J137" s="50">
        <v>0</v>
      </c>
      <c r="K137" s="47">
        <f t="shared" si="9"/>
        <v>12000</v>
      </c>
      <c r="L137" s="50">
        <v>12000</v>
      </c>
      <c r="M137" s="50">
        <v>0</v>
      </c>
      <c r="N137" s="47">
        <f t="shared" si="10"/>
        <v>12000</v>
      </c>
      <c r="O137" s="48"/>
    </row>
    <row r="138" spans="1:15" ht="12.75">
      <c r="A138" s="26" t="s">
        <v>148</v>
      </c>
      <c r="B138" s="127"/>
      <c r="C138" s="116"/>
      <c r="D138" s="49" t="s">
        <v>149</v>
      </c>
      <c r="E138" s="49"/>
      <c r="F138" s="50">
        <f>F139</f>
        <v>31000</v>
      </c>
      <c r="G138" s="50">
        <f>G139</f>
        <v>0</v>
      </c>
      <c r="H138" s="47">
        <f t="shared" si="18"/>
        <v>31000</v>
      </c>
      <c r="I138" s="50">
        <f>I139</f>
        <v>37000</v>
      </c>
      <c r="J138" s="50">
        <f>J139</f>
        <v>0</v>
      </c>
      <c r="K138" s="47">
        <f t="shared" si="9"/>
        <v>37000</v>
      </c>
      <c r="L138" s="50">
        <f>L139</f>
        <v>0</v>
      </c>
      <c r="M138" s="50">
        <f>M139</f>
        <v>0</v>
      </c>
      <c r="N138" s="47">
        <f t="shared" si="10"/>
        <v>0</v>
      </c>
      <c r="O138" s="48"/>
    </row>
    <row r="139" spans="1:15" ht="24">
      <c r="A139" s="26" t="s">
        <v>152</v>
      </c>
      <c r="B139" s="127"/>
      <c r="C139" s="116"/>
      <c r="D139" s="118" t="s">
        <v>153</v>
      </c>
      <c r="E139" s="49"/>
      <c r="F139" s="50">
        <f>F140</f>
        <v>31000</v>
      </c>
      <c r="G139" s="50">
        <f>G140</f>
        <v>0</v>
      </c>
      <c r="H139" s="47">
        <f t="shared" si="18"/>
        <v>31000</v>
      </c>
      <c r="I139" s="50">
        <f>I140</f>
        <v>37000</v>
      </c>
      <c r="J139" s="50">
        <f>J140</f>
        <v>0</v>
      </c>
      <c r="K139" s="47">
        <f t="shared" si="9"/>
        <v>37000</v>
      </c>
      <c r="L139" s="50">
        <f>L140</f>
        <v>0</v>
      </c>
      <c r="M139" s="50">
        <f>M140</f>
        <v>0</v>
      </c>
      <c r="N139" s="47">
        <f t="shared" si="10"/>
        <v>0</v>
      </c>
      <c r="O139" s="48"/>
    </row>
    <row r="140" spans="1:15" ht="36">
      <c r="A140" s="26" t="s">
        <v>358</v>
      </c>
      <c r="B140" s="127"/>
      <c r="C140" s="116"/>
      <c r="D140" s="118"/>
      <c r="E140" s="49" t="s">
        <v>315</v>
      </c>
      <c r="F140" s="50">
        <v>31000</v>
      </c>
      <c r="G140" s="50">
        <v>0</v>
      </c>
      <c r="H140" s="47">
        <f t="shared" si="18"/>
        <v>31000</v>
      </c>
      <c r="I140" s="50">
        <v>37000</v>
      </c>
      <c r="J140" s="50">
        <v>0</v>
      </c>
      <c r="K140" s="47">
        <f t="shared" si="9"/>
        <v>37000</v>
      </c>
      <c r="L140" s="50">
        <v>0</v>
      </c>
      <c r="M140" s="50">
        <v>0</v>
      </c>
      <c r="N140" s="47">
        <f t="shared" si="10"/>
        <v>0</v>
      </c>
      <c r="O140" s="48"/>
    </row>
    <row r="141" spans="1:15" ht="38.25">
      <c r="A141" s="70" t="s">
        <v>155</v>
      </c>
      <c r="B141" s="144">
        <v>805</v>
      </c>
      <c r="C141" s="114"/>
      <c r="D141" s="114"/>
      <c r="E141" s="114"/>
      <c r="F141" s="71">
        <f>F142+F192+F151+F188+F160+F163+F169+F180+F184</f>
        <v>33039130</v>
      </c>
      <c r="G141" s="71">
        <f>G142+G192+G151+G188+G160+G163+G169+G180+G184</f>
        <v>2616000</v>
      </c>
      <c r="H141" s="66">
        <f t="shared" si="18"/>
        <v>35655130</v>
      </c>
      <c r="I141" s="71">
        <f>I142+I192+I151+I188+I160+I163+I169+I180+I184</f>
        <v>27563900</v>
      </c>
      <c r="J141" s="71">
        <f>J142+J192+J151+J188+J160+J163+J169+J180+J184</f>
        <v>2618000</v>
      </c>
      <c r="K141" s="66">
        <f t="shared" si="9"/>
        <v>30181900</v>
      </c>
      <c r="L141" s="71">
        <f>L142+L192+L151+L188+L160+L163+L169+L180+L184</f>
        <v>29353000</v>
      </c>
      <c r="M141" s="71">
        <f>M142+M192+M151+M188+M160+M163+M169+M180+M184</f>
        <v>2633300</v>
      </c>
      <c r="N141" s="66">
        <f t="shared" si="10"/>
        <v>31986300</v>
      </c>
      <c r="O141" s="48"/>
    </row>
    <row r="142" spans="1:15" ht="48">
      <c r="A142" s="72" t="s">
        <v>18</v>
      </c>
      <c r="B142" s="144"/>
      <c r="C142" s="108" t="s">
        <v>17</v>
      </c>
      <c r="D142" s="115"/>
      <c r="E142" s="115"/>
      <c r="F142" s="71">
        <f>F143</f>
        <v>5350000</v>
      </c>
      <c r="G142" s="71">
        <f>G143</f>
        <v>0</v>
      </c>
      <c r="H142" s="66">
        <f t="shared" si="18"/>
        <v>5350000</v>
      </c>
      <c r="I142" s="71">
        <f>I143</f>
        <v>4315000</v>
      </c>
      <c r="J142" s="71">
        <f>J143</f>
        <v>0</v>
      </c>
      <c r="K142" s="66">
        <f t="shared" si="9"/>
        <v>4315000</v>
      </c>
      <c r="L142" s="71">
        <f>L143</f>
        <v>3645000</v>
      </c>
      <c r="M142" s="71">
        <f>M143</f>
        <v>0</v>
      </c>
      <c r="N142" s="66">
        <f t="shared" si="10"/>
        <v>3645000</v>
      </c>
      <c r="O142" s="48"/>
    </row>
    <row r="143" spans="1:15" ht="48">
      <c r="A143" s="72" t="s">
        <v>156</v>
      </c>
      <c r="B143" s="144"/>
      <c r="C143" s="109"/>
      <c r="D143" s="65" t="s">
        <v>119</v>
      </c>
      <c r="E143" s="65"/>
      <c r="F143" s="71">
        <f>F144</f>
        <v>5350000</v>
      </c>
      <c r="G143" s="71">
        <f>G144</f>
        <v>0</v>
      </c>
      <c r="H143" s="66">
        <f t="shared" si="18"/>
        <v>5350000</v>
      </c>
      <c r="I143" s="71">
        <f>I144</f>
        <v>4315000</v>
      </c>
      <c r="J143" s="71">
        <f>J144</f>
        <v>0</v>
      </c>
      <c r="K143" s="66">
        <f t="shared" si="9"/>
        <v>4315000</v>
      </c>
      <c r="L143" s="71">
        <f>L144</f>
        <v>3645000</v>
      </c>
      <c r="M143" s="71">
        <f>M144</f>
        <v>0</v>
      </c>
      <c r="N143" s="66">
        <f t="shared" si="10"/>
        <v>3645000</v>
      </c>
      <c r="O143" s="48"/>
    </row>
    <row r="144" spans="1:15" ht="12.75">
      <c r="A144" s="72" t="s">
        <v>120</v>
      </c>
      <c r="B144" s="144"/>
      <c r="C144" s="109"/>
      <c r="D144" s="111" t="s">
        <v>121</v>
      </c>
      <c r="E144" s="65"/>
      <c r="F144" s="71">
        <f>SUM(F145:F150)</f>
        <v>5350000</v>
      </c>
      <c r="G144" s="71">
        <f>SUM(G145:G150)</f>
        <v>0</v>
      </c>
      <c r="H144" s="66">
        <f t="shared" si="18"/>
        <v>5350000</v>
      </c>
      <c r="I144" s="71">
        <f>SUM(I145:I150)</f>
        <v>4315000</v>
      </c>
      <c r="J144" s="71">
        <f>SUM(J145:J150)</f>
        <v>0</v>
      </c>
      <c r="K144" s="66">
        <f t="shared" si="9"/>
        <v>4315000</v>
      </c>
      <c r="L144" s="71">
        <f>SUM(L145:L150)</f>
        <v>3645000</v>
      </c>
      <c r="M144" s="71">
        <f>SUM(M145:M150)</f>
        <v>0</v>
      </c>
      <c r="N144" s="66">
        <f t="shared" si="10"/>
        <v>3645000</v>
      </c>
      <c r="O144" s="48"/>
    </row>
    <row r="145" spans="1:15" ht="12.75">
      <c r="A145" s="72" t="s">
        <v>356</v>
      </c>
      <c r="B145" s="144"/>
      <c r="C145" s="109"/>
      <c r="D145" s="112"/>
      <c r="E145" s="65" t="s">
        <v>351</v>
      </c>
      <c r="F145" s="71">
        <v>4435000</v>
      </c>
      <c r="G145" s="71">
        <v>0</v>
      </c>
      <c r="H145" s="66">
        <f t="shared" si="18"/>
        <v>4435000</v>
      </c>
      <c r="I145" s="71">
        <v>3815000</v>
      </c>
      <c r="J145" s="71">
        <v>0</v>
      </c>
      <c r="K145" s="66">
        <f t="shared" si="9"/>
        <v>3815000</v>
      </c>
      <c r="L145" s="71">
        <v>3222500</v>
      </c>
      <c r="M145" s="71">
        <v>0</v>
      </c>
      <c r="N145" s="66">
        <f t="shared" si="10"/>
        <v>3222500</v>
      </c>
      <c r="O145" s="48"/>
    </row>
    <row r="146" spans="1:15" ht="24">
      <c r="A146" s="72" t="s">
        <v>357</v>
      </c>
      <c r="B146" s="144"/>
      <c r="C146" s="109"/>
      <c r="D146" s="112"/>
      <c r="E146" s="65" t="s">
        <v>352</v>
      </c>
      <c r="F146" s="71">
        <v>5000</v>
      </c>
      <c r="G146" s="71">
        <v>0</v>
      </c>
      <c r="H146" s="66">
        <f t="shared" si="18"/>
        <v>5000</v>
      </c>
      <c r="I146" s="71">
        <v>4000</v>
      </c>
      <c r="J146" s="71">
        <v>0</v>
      </c>
      <c r="K146" s="66">
        <f t="shared" si="9"/>
        <v>4000</v>
      </c>
      <c r="L146" s="71">
        <v>3500</v>
      </c>
      <c r="M146" s="71">
        <v>0</v>
      </c>
      <c r="N146" s="66">
        <f t="shared" si="10"/>
        <v>3500</v>
      </c>
      <c r="O146" s="48"/>
    </row>
    <row r="147" spans="1:15" ht="36">
      <c r="A147" s="72" t="s">
        <v>345</v>
      </c>
      <c r="B147" s="144"/>
      <c r="C147" s="109"/>
      <c r="D147" s="112"/>
      <c r="E147" s="65" t="s">
        <v>344</v>
      </c>
      <c r="F147" s="73">
        <f>400000</f>
        <v>400000</v>
      </c>
      <c r="G147" s="73">
        <v>0</v>
      </c>
      <c r="H147" s="66">
        <f t="shared" si="18"/>
        <v>400000</v>
      </c>
      <c r="I147" s="73">
        <f>322500</f>
        <v>322500</v>
      </c>
      <c r="J147" s="73">
        <v>0</v>
      </c>
      <c r="K147" s="66">
        <f aca="true" t="shared" si="19" ref="K147:K168">J147+I147</f>
        <v>322500</v>
      </c>
      <c r="L147" s="73">
        <f>272500</f>
        <v>272500</v>
      </c>
      <c r="M147" s="73">
        <v>0</v>
      </c>
      <c r="N147" s="66">
        <f aca="true" t="shared" si="20" ref="N147:N168">M147+L147</f>
        <v>272500</v>
      </c>
      <c r="O147" s="48"/>
    </row>
    <row r="148" spans="1:15" ht="36">
      <c r="A148" s="72" t="s">
        <v>358</v>
      </c>
      <c r="B148" s="144"/>
      <c r="C148" s="109"/>
      <c r="D148" s="112"/>
      <c r="E148" s="65" t="s">
        <v>315</v>
      </c>
      <c r="F148" s="73">
        <v>495000</v>
      </c>
      <c r="G148" s="73">
        <v>0</v>
      </c>
      <c r="H148" s="66">
        <f t="shared" si="18"/>
        <v>495000</v>
      </c>
      <c r="I148" s="73">
        <v>161500</v>
      </c>
      <c r="J148" s="73">
        <v>0</v>
      </c>
      <c r="K148" s="66">
        <f t="shared" si="19"/>
        <v>161500</v>
      </c>
      <c r="L148" s="73">
        <v>136500</v>
      </c>
      <c r="M148" s="73">
        <v>0</v>
      </c>
      <c r="N148" s="66">
        <f t="shared" si="20"/>
        <v>136500</v>
      </c>
      <c r="O148" s="48"/>
    </row>
    <row r="149" spans="1:15" ht="24">
      <c r="A149" s="72" t="s">
        <v>374</v>
      </c>
      <c r="B149" s="144"/>
      <c r="C149" s="109"/>
      <c r="D149" s="112"/>
      <c r="E149" s="65" t="s">
        <v>353</v>
      </c>
      <c r="F149" s="73">
        <v>6000</v>
      </c>
      <c r="G149" s="73">
        <v>0</v>
      </c>
      <c r="H149" s="66">
        <f t="shared" si="18"/>
        <v>6000</v>
      </c>
      <c r="I149" s="73">
        <v>5000</v>
      </c>
      <c r="J149" s="73">
        <v>0</v>
      </c>
      <c r="K149" s="66">
        <f t="shared" si="19"/>
        <v>5000</v>
      </c>
      <c r="L149" s="73">
        <v>4000</v>
      </c>
      <c r="M149" s="73">
        <v>0</v>
      </c>
      <c r="N149" s="66">
        <f t="shared" si="20"/>
        <v>4000</v>
      </c>
      <c r="O149" s="48"/>
    </row>
    <row r="150" spans="1:15" ht="24">
      <c r="A150" s="72" t="s">
        <v>355</v>
      </c>
      <c r="B150" s="144"/>
      <c r="C150" s="110"/>
      <c r="D150" s="110"/>
      <c r="E150" s="65" t="s">
        <v>354</v>
      </c>
      <c r="F150" s="73">
        <v>9000</v>
      </c>
      <c r="G150" s="73">
        <v>0</v>
      </c>
      <c r="H150" s="66">
        <f t="shared" si="18"/>
        <v>9000</v>
      </c>
      <c r="I150" s="73">
        <v>7000</v>
      </c>
      <c r="J150" s="73">
        <v>0</v>
      </c>
      <c r="K150" s="66">
        <f t="shared" si="19"/>
        <v>7000</v>
      </c>
      <c r="L150" s="73">
        <v>6000</v>
      </c>
      <c r="M150" s="73">
        <v>0</v>
      </c>
      <c r="N150" s="66">
        <f t="shared" si="20"/>
        <v>6000</v>
      </c>
      <c r="O150" s="48"/>
    </row>
    <row r="151" spans="1:15" ht="12.75">
      <c r="A151" s="72" t="s">
        <v>22</v>
      </c>
      <c r="B151" s="144"/>
      <c r="C151" s="114" t="s">
        <v>21</v>
      </c>
      <c r="D151" s="115"/>
      <c r="E151" s="115"/>
      <c r="F151" s="73">
        <f>F155+F152</f>
        <v>965000</v>
      </c>
      <c r="G151" s="73">
        <f aca="true" t="shared" si="21" ref="G151:M151">G155+G152</f>
        <v>0</v>
      </c>
      <c r="H151" s="66">
        <f t="shared" si="18"/>
        <v>965000</v>
      </c>
      <c r="I151" s="73">
        <f t="shared" si="21"/>
        <v>965000</v>
      </c>
      <c r="J151" s="73">
        <f t="shared" si="21"/>
        <v>0</v>
      </c>
      <c r="K151" s="66">
        <f t="shared" si="19"/>
        <v>965000</v>
      </c>
      <c r="L151" s="73">
        <f t="shared" si="21"/>
        <v>215000</v>
      </c>
      <c r="M151" s="73">
        <f t="shared" si="21"/>
        <v>0</v>
      </c>
      <c r="N151" s="66">
        <f t="shared" si="20"/>
        <v>215000</v>
      </c>
      <c r="O151" s="48"/>
    </row>
    <row r="152" spans="1:15" ht="36">
      <c r="A152" s="26" t="s">
        <v>157</v>
      </c>
      <c r="B152" s="144"/>
      <c r="C152" s="114"/>
      <c r="D152" s="65" t="s">
        <v>158</v>
      </c>
      <c r="E152" s="65"/>
      <c r="F152" s="73">
        <f>F153</f>
        <v>215000</v>
      </c>
      <c r="G152" s="73">
        <f aca="true" t="shared" si="22" ref="G152:M153">G153</f>
        <v>0</v>
      </c>
      <c r="H152" s="66">
        <f t="shared" si="18"/>
        <v>215000</v>
      </c>
      <c r="I152" s="73">
        <f t="shared" si="22"/>
        <v>215000</v>
      </c>
      <c r="J152" s="73">
        <f t="shared" si="22"/>
        <v>0</v>
      </c>
      <c r="K152" s="66">
        <f t="shared" si="19"/>
        <v>215000</v>
      </c>
      <c r="L152" s="73">
        <f t="shared" si="22"/>
        <v>215000</v>
      </c>
      <c r="M152" s="73">
        <f t="shared" si="22"/>
        <v>0</v>
      </c>
      <c r="N152" s="66">
        <f t="shared" si="20"/>
        <v>215000</v>
      </c>
      <c r="O152" s="48"/>
    </row>
    <row r="153" spans="1:15" ht="24">
      <c r="A153" s="26" t="s">
        <v>159</v>
      </c>
      <c r="B153" s="144"/>
      <c r="C153" s="114"/>
      <c r="D153" s="111" t="s">
        <v>160</v>
      </c>
      <c r="E153" s="65"/>
      <c r="F153" s="73">
        <f>F154</f>
        <v>215000</v>
      </c>
      <c r="G153" s="73">
        <f t="shared" si="22"/>
        <v>0</v>
      </c>
      <c r="H153" s="66">
        <f t="shared" si="18"/>
        <v>215000</v>
      </c>
      <c r="I153" s="73">
        <f t="shared" si="22"/>
        <v>215000</v>
      </c>
      <c r="J153" s="73">
        <f t="shared" si="22"/>
        <v>0</v>
      </c>
      <c r="K153" s="66">
        <f t="shared" si="19"/>
        <v>215000</v>
      </c>
      <c r="L153" s="73">
        <f t="shared" si="22"/>
        <v>215000</v>
      </c>
      <c r="M153" s="73">
        <f t="shared" si="22"/>
        <v>0</v>
      </c>
      <c r="N153" s="66">
        <f t="shared" si="20"/>
        <v>215000</v>
      </c>
      <c r="O153" s="48"/>
    </row>
    <row r="154" spans="1:15" ht="36">
      <c r="A154" s="72" t="s">
        <v>345</v>
      </c>
      <c r="B154" s="144"/>
      <c r="C154" s="114"/>
      <c r="D154" s="133"/>
      <c r="E154" s="65" t="s">
        <v>344</v>
      </c>
      <c r="F154" s="73">
        <v>215000</v>
      </c>
      <c r="G154" s="73">
        <v>0</v>
      </c>
      <c r="H154" s="66">
        <f t="shared" si="18"/>
        <v>215000</v>
      </c>
      <c r="I154" s="73">
        <v>215000</v>
      </c>
      <c r="J154" s="73">
        <v>0</v>
      </c>
      <c r="K154" s="66">
        <f t="shared" si="19"/>
        <v>215000</v>
      </c>
      <c r="L154" s="73">
        <v>215000</v>
      </c>
      <c r="M154" s="73">
        <v>0</v>
      </c>
      <c r="N154" s="66">
        <f t="shared" si="20"/>
        <v>215000</v>
      </c>
      <c r="O154" s="48"/>
    </row>
    <row r="155" spans="1:15" ht="24">
      <c r="A155" s="72" t="s">
        <v>102</v>
      </c>
      <c r="B155" s="144"/>
      <c r="C155" s="114"/>
      <c r="D155" s="65" t="s">
        <v>103</v>
      </c>
      <c r="E155" s="65"/>
      <c r="F155" s="73">
        <f>F156</f>
        <v>750000</v>
      </c>
      <c r="G155" s="73">
        <f>G156</f>
        <v>0</v>
      </c>
      <c r="H155" s="66">
        <f t="shared" si="18"/>
        <v>750000</v>
      </c>
      <c r="I155" s="73">
        <f>I156</f>
        <v>750000</v>
      </c>
      <c r="J155" s="73">
        <f>J156</f>
        <v>0</v>
      </c>
      <c r="K155" s="66">
        <f t="shared" si="19"/>
        <v>750000</v>
      </c>
      <c r="L155" s="73">
        <f>L156</f>
        <v>0</v>
      </c>
      <c r="M155" s="73">
        <f>M156</f>
        <v>0</v>
      </c>
      <c r="N155" s="66">
        <f t="shared" si="20"/>
        <v>0</v>
      </c>
      <c r="O155" s="48"/>
    </row>
    <row r="156" spans="1:15" ht="36">
      <c r="A156" s="72" t="s">
        <v>389</v>
      </c>
      <c r="B156" s="144"/>
      <c r="C156" s="114"/>
      <c r="D156" s="115" t="s">
        <v>249</v>
      </c>
      <c r="E156" s="65"/>
      <c r="F156" s="73">
        <f>SUM(F157:F159)</f>
        <v>750000</v>
      </c>
      <c r="G156" s="73">
        <f>SUM(G157:G159)</f>
        <v>0</v>
      </c>
      <c r="H156" s="66">
        <f t="shared" si="18"/>
        <v>750000</v>
      </c>
      <c r="I156" s="73">
        <f>SUM(I157:I159)</f>
        <v>750000</v>
      </c>
      <c r="J156" s="73">
        <f>SUM(J157:J159)</f>
        <v>0</v>
      </c>
      <c r="K156" s="66">
        <f t="shared" si="19"/>
        <v>750000</v>
      </c>
      <c r="L156" s="73">
        <f>SUM(L157:L159)</f>
        <v>0</v>
      </c>
      <c r="M156" s="73">
        <f>SUM(M157:M159)</f>
        <v>0</v>
      </c>
      <c r="N156" s="66">
        <f t="shared" si="20"/>
        <v>0</v>
      </c>
      <c r="O156" s="48"/>
    </row>
    <row r="157" spans="1:15" ht="24">
      <c r="A157" s="72" t="s">
        <v>357</v>
      </c>
      <c r="B157" s="144"/>
      <c r="C157" s="114"/>
      <c r="D157" s="115"/>
      <c r="E157" s="65" t="s">
        <v>352</v>
      </c>
      <c r="F157" s="73">
        <v>150000</v>
      </c>
      <c r="G157" s="73">
        <v>0</v>
      </c>
      <c r="H157" s="66">
        <f t="shared" si="18"/>
        <v>150000</v>
      </c>
      <c r="I157" s="73">
        <v>150000</v>
      </c>
      <c r="J157" s="73">
        <v>0</v>
      </c>
      <c r="K157" s="66">
        <f t="shared" si="19"/>
        <v>150000</v>
      </c>
      <c r="L157" s="73">
        <v>0</v>
      </c>
      <c r="M157" s="73">
        <v>0</v>
      </c>
      <c r="N157" s="66">
        <f t="shared" si="20"/>
        <v>0</v>
      </c>
      <c r="O157" s="48"/>
    </row>
    <row r="158" spans="1:15" ht="36">
      <c r="A158" s="72" t="s">
        <v>345</v>
      </c>
      <c r="B158" s="144"/>
      <c r="C158" s="114"/>
      <c r="D158" s="115"/>
      <c r="E158" s="65" t="s">
        <v>344</v>
      </c>
      <c r="F158" s="73">
        <v>350000</v>
      </c>
      <c r="G158" s="73">
        <v>0</v>
      </c>
      <c r="H158" s="66">
        <f t="shared" si="18"/>
        <v>350000</v>
      </c>
      <c r="I158" s="73">
        <v>350000</v>
      </c>
      <c r="J158" s="73">
        <v>0</v>
      </c>
      <c r="K158" s="66">
        <f t="shared" si="19"/>
        <v>350000</v>
      </c>
      <c r="L158" s="73">
        <v>0</v>
      </c>
      <c r="M158" s="73">
        <v>0</v>
      </c>
      <c r="N158" s="66">
        <f t="shared" si="20"/>
        <v>0</v>
      </c>
      <c r="O158" s="48"/>
    </row>
    <row r="159" spans="1:15" ht="36">
      <c r="A159" s="72" t="s">
        <v>358</v>
      </c>
      <c r="B159" s="144"/>
      <c r="C159" s="114"/>
      <c r="D159" s="115"/>
      <c r="E159" s="65" t="s">
        <v>315</v>
      </c>
      <c r="F159" s="73">
        <v>250000</v>
      </c>
      <c r="G159" s="73">
        <v>0</v>
      </c>
      <c r="H159" s="66">
        <f t="shared" si="18"/>
        <v>250000</v>
      </c>
      <c r="I159" s="73">
        <v>250000</v>
      </c>
      <c r="J159" s="73">
        <v>0</v>
      </c>
      <c r="K159" s="66">
        <f t="shared" si="19"/>
        <v>250000</v>
      </c>
      <c r="L159" s="73">
        <v>0</v>
      </c>
      <c r="M159" s="73">
        <v>0</v>
      </c>
      <c r="N159" s="66">
        <f t="shared" si="20"/>
        <v>0</v>
      </c>
      <c r="O159" s="48"/>
    </row>
    <row r="160" spans="1:15" ht="24">
      <c r="A160" s="72" t="s">
        <v>26</v>
      </c>
      <c r="B160" s="144"/>
      <c r="C160" s="114" t="s">
        <v>25</v>
      </c>
      <c r="D160" s="115"/>
      <c r="E160" s="115"/>
      <c r="F160" s="73">
        <f>F161</f>
        <v>0</v>
      </c>
      <c r="G160" s="73">
        <f>G161</f>
        <v>549000</v>
      </c>
      <c r="H160" s="66">
        <f t="shared" si="18"/>
        <v>549000</v>
      </c>
      <c r="I160" s="73">
        <f>I161</f>
        <v>0</v>
      </c>
      <c r="J160" s="73">
        <f>J161</f>
        <v>570000</v>
      </c>
      <c r="K160" s="66">
        <f t="shared" si="19"/>
        <v>570000</v>
      </c>
      <c r="L160" s="73">
        <f>L161</f>
        <v>0</v>
      </c>
      <c r="M160" s="73">
        <f>M161</f>
        <v>585300</v>
      </c>
      <c r="N160" s="66">
        <f t="shared" si="20"/>
        <v>585300</v>
      </c>
      <c r="O160" s="48"/>
    </row>
    <row r="161" spans="1:15" ht="36">
      <c r="A161" s="72" t="s">
        <v>161</v>
      </c>
      <c r="B161" s="144"/>
      <c r="C161" s="114"/>
      <c r="D161" s="115" t="s">
        <v>162</v>
      </c>
      <c r="E161" s="65"/>
      <c r="F161" s="73">
        <f>F162</f>
        <v>0</v>
      </c>
      <c r="G161" s="73">
        <f>G162</f>
        <v>549000</v>
      </c>
      <c r="H161" s="66">
        <f t="shared" si="18"/>
        <v>549000</v>
      </c>
      <c r="I161" s="73">
        <f>I162</f>
        <v>0</v>
      </c>
      <c r="J161" s="73">
        <f>J162</f>
        <v>570000</v>
      </c>
      <c r="K161" s="66">
        <f t="shared" si="19"/>
        <v>570000</v>
      </c>
      <c r="L161" s="73">
        <f>L162</f>
        <v>0</v>
      </c>
      <c r="M161" s="73">
        <f>M162</f>
        <v>585300</v>
      </c>
      <c r="N161" s="66">
        <f t="shared" si="20"/>
        <v>585300</v>
      </c>
      <c r="O161" s="48"/>
    </row>
    <row r="162" spans="1:15" ht="12.75">
      <c r="A162" s="72" t="s">
        <v>349</v>
      </c>
      <c r="B162" s="144"/>
      <c r="C162" s="114"/>
      <c r="D162" s="115"/>
      <c r="E162" s="65" t="s">
        <v>348</v>
      </c>
      <c r="F162" s="73">
        <v>0</v>
      </c>
      <c r="G162" s="73">
        <f>474000+75000</f>
        <v>549000</v>
      </c>
      <c r="H162" s="66">
        <f t="shared" si="18"/>
        <v>549000</v>
      </c>
      <c r="I162" s="73">
        <v>0</v>
      </c>
      <c r="J162" s="73">
        <f>474000+96000</f>
        <v>570000</v>
      </c>
      <c r="K162" s="66">
        <f t="shared" si="19"/>
        <v>570000</v>
      </c>
      <c r="L162" s="73">
        <v>0</v>
      </c>
      <c r="M162" s="73">
        <f>474000+111300</f>
        <v>585300</v>
      </c>
      <c r="N162" s="66">
        <f t="shared" si="20"/>
        <v>585300</v>
      </c>
      <c r="O162" s="48"/>
    </row>
    <row r="163" spans="1:15" ht="12.75">
      <c r="A163" s="78" t="s">
        <v>48</v>
      </c>
      <c r="B163" s="144"/>
      <c r="C163" s="162" t="s">
        <v>47</v>
      </c>
      <c r="D163" s="96"/>
      <c r="E163" s="96"/>
      <c r="F163" s="75">
        <f>F164</f>
        <v>5851000</v>
      </c>
      <c r="G163" s="75">
        <f>G164</f>
        <v>0</v>
      </c>
      <c r="H163" s="66">
        <f t="shared" si="18"/>
        <v>5851000</v>
      </c>
      <c r="I163" s="75">
        <f>I164</f>
        <v>3000000</v>
      </c>
      <c r="J163" s="75">
        <f>J164</f>
        <v>0</v>
      </c>
      <c r="K163" s="66">
        <f t="shared" si="19"/>
        <v>3000000</v>
      </c>
      <c r="L163" s="75">
        <f>L164</f>
        <v>6850000</v>
      </c>
      <c r="M163" s="75">
        <f>M164</f>
        <v>0</v>
      </c>
      <c r="N163" s="66">
        <f t="shared" si="20"/>
        <v>6850000</v>
      </c>
      <c r="O163" s="48"/>
    </row>
    <row r="164" spans="1:15" ht="12.75">
      <c r="A164" s="72" t="s">
        <v>123</v>
      </c>
      <c r="B164" s="144"/>
      <c r="C164" s="163"/>
      <c r="D164" s="74" t="s">
        <v>136</v>
      </c>
      <c r="E164" s="74"/>
      <c r="F164" s="75">
        <f>F165+F167</f>
        <v>5851000</v>
      </c>
      <c r="G164" s="75">
        <f>G165+G167</f>
        <v>0</v>
      </c>
      <c r="H164" s="66">
        <f t="shared" si="18"/>
        <v>5851000</v>
      </c>
      <c r="I164" s="75">
        <f>I165+I167</f>
        <v>3000000</v>
      </c>
      <c r="J164" s="75">
        <f>J165+J167</f>
        <v>0</v>
      </c>
      <c r="K164" s="66">
        <f t="shared" si="19"/>
        <v>3000000</v>
      </c>
      <c r="L164" s="75">
        <f>L165+L167</f>
        <v>6850000</v>
      </c>
      <c r="M164" s="75">
        <f>M165+M167</f>
        <v>0</v>
      </c>
      <c r="N164" s="66">
        <f t="shared" si="20"/>
        <v>6850000</v>
      </c>
      <c r="O164" s="48"/>
    </row>
    <row r="165" spans="1:15" ht="36">
      <c r="A165" s="78" t="s">
        <v>165</v>
      </c>
      <c r="B165" s="144"/>
      <c r="C165" s="163"/>
      <c r="D165" s="97" t="s">
        <v>340</v>
      </c>
      <c r="E165" s="74"/>
      <c r="F165" s="75">
        <f>F166</f>
        <v>1851000</v>
      </c>
      <c r="G165" s="75">
        <f>G166</f>
        <v>0</v>
      </c>
      <c r="H165" s="66">
        <f t="shared" si="18"/>
        <v>1851000</v>
      </c>
      <c r="I165" s="75">
        <f>I166</f>
        <v>0</v>
      </c>
      <c r="J165" s="75">
        <f>J166</f>
        <v>0</v>
      </c>
      <c r="K165" s="66">
        <f t="shared" si="19"/>
        <v>0</v>
      </c>
      <c r="L165" s="75">
        <f>L166</f>
        <v>3850000</v>
      </c>
      <c r="M165" s="75">
        <f>M166</f>
        <v>0</v>
      </c>
      <c r="N165" s="66">
        <f t="shared" si="20"/>
        <v>3850000</v>
      </c>
      <c r="O165" s="48"/>
    </row>
    <row r="166" spans="1:15" ht="36">
      <c r="A166" s="78" t="s">
        <v>338</v>
      </c>
      <c r="B166" s="144"/>
      <c r="C166" s="163"/>
      <c r="D166" s="125"/>
      <c r="E166" s="74" t="s">
        <v>337</v>
      </c>
      <c r="F166" s="75">
        <f>1351000+500000</f>
        <v>1851000</v>
      </c>
      <c r="G166" s="75">
        <v>0</v>
      </c>
      <c r="H166" s="66">
        <f t="shared" si="18"/>
        <v>1851000</v>
      </c>
      <c r="I166" s="75">
        <f>2034000-2034000</f>
        <v>0</v>
      </c>
      <c r="J166" s="75">
        <v>0</v>
      </c>
      <c r="K166" s="66">
        <f t="shared" si="19"/>
        <v>0</v>
      </c>
      <c r="L166" s="75">
        <f>6816000-2966000</f>
        <v>3850000</v>
      </c>
      <c r="M166" s="75">
        <v>0</v>
      </c>
      <c r="N166" s="66">
        <f t="shared" si="20"/>
        <v>3850000</v>
      </c>
      <c r="O166" s="48"/>
    </row>
    <row r="167" spans="1:15" ht="96">
      <c r="A167" s="26" t="s">
        <v>435</v>
      </c>
      <c r="B167" s="144"/>
      <c r="C167" s="164"/>
      <c r="D167" s="118" t="s">
        <v>247</v>
      </c>
      <c r="E167" s="49"/>
      <c r="F167" s="50">
        <f>F168</f>
        <v>4000000</v>
      </c>
      <c r="G167" s="50">
        <f>G168</f>
        <v>0</v>
      </c>
      <c r="H167" s="47">
        <f t="shared" si="18"/>
        <v>4000000</v>
      </c>
      <c r="I167" s="50">
        <f>I168</f>
        <v>3000000</v>
      </c>
      <c r="J167" s="50">
        <f>J168</f>
        <v>0</v>
      </c>
      <c r="K167" s="47">
        <f t="shared" si="19"/>
        <v>3000000</v>
      </c>
      <c r="L167" s="50">
        <f>L168</f>
        <v>3000000</v>
      </c>
      <c r="M167" s="50">
        <f>M168</f>
        <v>0</v>
      </c>
      <c r="N167" s="47">
        <f t="shared" si="20"/>
        <v>3000000</v>
      </c>
      <c r="O167" s="48"/>
    </row>
    <row r="168" spans="1:15" ht="36">
      <c r="A168" s="78" t="s">
        <v>338</v>
      </c>
      <c r="B168" s="144"/>
      <c r="C168" s="165"/>
      <c r="D168" s="118"/>
      <c r="E168" s="49" t="s">
        <v>337</v>
      </c>
      <c r="F168" s="50">
        <v>4000000</v>
      </c>
      <c r="G168" s="50">
        <v>0</v>
      </c>
      <c r="H168" s="47">
        <f t="shared" si="18"/>
        <v>4000000</v>
      </c>
      <c r="I168" s="50">
        <v>3000000</v>
      </c>
      <c r="J168" s="50">
        <v>0</v>
      </c>
      <c r="K168" s="47">
        <f t="shared" si="19"/>
        <v>3000000</v>
      </c>
      <c r="L168" s="50">
        <v>3000000</v>
      </c>
      <c r="M168" s="50">
        <v>0</v>
      </c>
      <c r="N168" s="47">
        <f t="shared" si="20"/>
        <v>3000000</v>
      </c>
      <c r="O168" s="48"/>
    </row>
    <row r="169" spans="1:15" ht="24">
      <c r="A169" s="78" t="s">
        <v>58</v>
      </c>
      <c r="B169" s="144"/>
      <c r="C169" s="148" t="s">
        <v>57</v>
      </c>
      <c r="D169" s="96"/>
      <c r="E169" s="96"/>
      <c r="F169" s="75">
        <f>F174+F170</f>
        <v>620900</v>
      </c>
      <c r="G169" s="75">
        <f>G174+G170</f>
        <v>2067000</v>
      </c>
      <c r="H169" s="66">
        <f>G169+F169</f>
        <v>2687900</v>
      </c>
      <c r="I169" s="75">
        <f>I174+I170</f>
        <v>640900</v>
      </c>
      <c r="J169" s="75">
        <f>J174+J170</f>
        <v>2048000</v>
      </c>
      <c r="K169" s="66">
        <f>J169+I169</f>
        <v>2688900</v>
      </c>
      <c r="L169" s="75">
        <f>L174+L170</f>
        <v>0</v>
      </c>
      <c r="M169" s="75">
        <f>M174+M170</f>
        <v>2048000</v>
      </c>
      <c r="N169" s="66">
        <f>M169+L169</f>
        <v>2048000</v>
      </c>
      <c r="O169" s="48"/>
    </row>
    <row r="170" spans="1:15" ht="24">
      <c r="A170" s="78" t="s">
        <v>166</v>
      </c>
      <c r="B170" s="144"/>
      <c r="C170" s="148"/>
      <c r="D170" s="74" t="s">
        <v>167</v>
      </c>
      <c r="E170" s="74"/>
      <c r="F170" s="75">
        <f>F171</f>
        <v>0</v>
      </c>
      <c r="G170" s="75">
        <f>G171</f>
        <v>2067000</v>
      </c>
      <c r="H170" s="66">
        <f>G170+F170</f>
        <v>2067000</v>
      </c>
      <c r="I170" s="75">
        <f>I171</f>
        <v>0</v>
      </c>
      <c r="J170" s="75">
        <f>J171</f>
        <v>2048000</v>
      </c>
      <c r="K170" s="66">
        <f>J170+I170</f>
        <v>2048000</v>
      </c>
      <c r="L170" s="75">
        <f>L171</f>
        <v>0</v>
      </c>
      <c r="M170" s="75">
        <f>M171</f>
        <v>2048000</v>
      </c>
      <c r="N170" s="66">
        <f>M170+L170</f>
        <v>2048000</v>
      </c>
      <c r="O170" s="48"/>
    </row>
    <row r="171" spans="1:15" ht="72">
      <c r="A171" s="78" t="s">
        <v>276</v>
      </c>
      <c r="B171" s="144"/>
      <c r="C171" s="148"/>
      <c r="D171" s="97" t="s">
        <v>277</v>
      </c>
      <c r="E171" s="74"/>
      <c r="F171" s="75">
        <f>F172+F173</f>
        <v>0</v>
      </c>
      <c r="G171" s="75">
        <f>G172+G173</f>
        <v>2067000</v>
      </c>
      <c r="H171" s="66">
        <f>G171+F171</f>
        <v>2067000</v>
      </c>
      <c r="I171" s="75">
        <f>I172+I173</f>
        <v>0</v>
      </c>
      <c r="J171" s="75">
        <f>J172+J173</f>
        <v>2048000</v>
      </c>
      <c r="K171" s="66">
        <f>J171+I171</f>
        <v>2048000</v>
      </c>
      <c r="L171" s="75">
        <f>L172+L173</f>
        <v>0</v>
      </c>
      <c r="M171" s="75">
        <f>M172+M173</f>
        <v>2048000</v>
      </c>
      <c r="N171" s="66">
        <f>M171+L171</f>
        <v>2048000</v>
      </c>
      <c r="O171" s="48"/>
    </row>
    <row r="172" spans="1:15" ht="36">
      <c r="A172" s="78" t="s">
        <v>358</v>
      </c>
      <c r="B172" s="144"/>
      <c r="C172" s="148"/>
      <c r="D172" s="155"/>
      <c r="E172" s="74" t="s">
        <v>315</v>
      </c>
      <c r="F172" s="75">
        <v>0</v>
      </c>
      <c r="G172" s="82">
        <v>1566000</v>
      </c>
      <c r="H172" s="66">
        <f>G172+F172</f>
        <v>1566000</v>
      </c>
      <c r="I172" s="75">
        <v>0</v>
      </c>
      <c r="J172" s="82">
        <v>1547000</v>
      </c>
      <c r="K172" s="66">
        <f>J172+I172</f>
        <v>1547000</v>
      </c>
      <c r="L172" s="75">
        <v>0</v>
      </c>
      <c r="M172" s="82">
        <v>1547000</v>
      </c>
      <c r="N172" s="66">
        <f>M172+L172</f>
        <v>1547000</v>
      </c>
      <c r="O172" s="48"/>
    </row>
    <row r="173" spans="1:15" ht="36">
      <c r="A173" s="78" t="s">
        <v>364</v>
      </c>
      <c r="B173" s="144"/>
      <c r="C173" s="148"/>
      <c r="D173" s="125"/>
      <c r="E173" s="74" t="s">
        <v>363</v>
      </c>
      <c r="F173" s="75">
        <v>0</v>
      </c>
      <c r="G173" s="82">
        <v>501000</v>
      </c>
      <c r="H173" s="66">
        <f>G173+F173</f>
        <v>501000</v>
      </c>
      <c r="I173" s="75">
        <v>0</v>
      </c>
      <c r="J173" s="82">
        <v>501000</v>
      </c>
      <c r="K173" s="66">
        <f>J173+I173</f>
        <v>501000</v>
      </c>
      <c r="L173" s="75">
        <v>0</v>
      </c>
      <c r="M173" s="82">
        <v>501000</v>
      </c>
      <c r="N173" s="66">
        <f>M173+L173</f>
        <v>501000</v>
      </c>
      <c r="O173" s="48"/>
    </row>
    <row r="174" spans="1:15" ht="12.75">
      <c r="A174" s="78" t="s">
        <v>123</v>
      </c>
      <c r="B174" s="144"/>
      <c r="C174" s="148"/>
      <c r="D174" s="74" t="s">
        <v>136</v>
      </c>
      <c r="E174" s="74"/>
      <c r="F174" s="75">
        <f>F175</f>
        <v>620900</v>
      </c>
      <c r="G174" s="75">
        <f>G175</f>
        <v>0</v>
      </c>
      <c r="H174" s="66">
        <f t="shared" si="18"/>
        <v>620900</v>
      </c>
      <c r="I174" s="75">
        <f>I175</f>
        <v>640900</v>
      </c>
      <c r="J174" s="75">
        <f>J175</f>
        <v>0</v>
      </c>
      <c r="K174" s="66">
        <f aca="true" t="shared" si="23" ref="K174:K237">J174+I174</f>
        <v>640900</v>
      </c>
      <c r="L174" s="75">
        <f>L175</f>
        <v>0</v>
      </c>
      <c r="M174" s="75">
        <f>M175</f>
        <v>0</v>
      </c>
      <c r="N174" s="66">
        <f aca="true" t="shared" si="24" ref="N174:N237">M174+L174</f>
        <v>0</v>
      </c>
      <c r="O174" s="48"/>
    </row>
    <row r="175" spans="1:15" ht="24">
      <c r="A175" s="78" t="s">
        <v>329</v>
      </c>
      <c r="B175" s="144"/>
      <c r="C175" s="148"/>
      <c r="D175" s="74" t="s">
        <v>137</v>
      </c>
      <c r="E175" s="74"/>
      <c r="F175" s="75">
        <f>F176+F178</f>
        <v>620900</v>
      </c>
      <c r="G175" s="75">
        <f>G176+G178</f>
        <v>0</v>
      </c>
      <c r="H175" s="66">
        <f t="shared" si="18"/>
        <v>620900</v>
      </c>
      <c r="I175" s="75">
        <f>I176+I178</f>
        <v>640900</v>
      </c>
      <c r="J175" s="75">
        <f>J176+J178</f>
        <v>0</v>
      </c>
      <c r="K175" s="66">
        <f t="shared" si="23"/>
        <v>640900</v>
      </c>
      <c r="L175" s="75">
        <f>L176+L178</f>
        <v>0</v>
      </c>
      <c r="M175" s="75">
        <f>M176+M178</f>
        <v>0</v>
      </c>
      <c r="N175" s="66">
        <f t="shared" si="24"/>
        <v>0</v>
      </c>
      <c r="O175" s="48"/>
    </row>
    <row r="176" spans="1:15" ht="48">
      <c r="A176" s="78" t="s">
        <v>428</v>
      </c>
      <c r="B176" s="144"/>
      <c r="C176" s="148"/>
      <c r="D176" s="96" t="s">
        <v>138</v>
      </c>
      <c r="E176" s="74"/>
      <c r="F176" s="75">
        <f>F177</f>
        <v>449000</v>
      </c>
      <c r="G176" s="75">
        <f>G177</f>
        <v>0</v>
      </c>
      <c r="H176" s="66">
        <f t="shared" si="18"/>
        <v>449000</v>
      </c>
      <c r="I176" s="75">
        <f>I177</f>
        <v>469000</v>
      </c>
      <c r="J176" s="75">
        <f>J177</f>
        <v>0</v>
      </c>
      <c r="K176" s="66">
        <f t="shared" si="23"/>
        <v>469000</v>
      </c>
      <c r="L176" s="75">
        <f>L177</f>
        <v>0</v>
      </c>
      <c r="M176" s="75">
        <f>M177</f>
        <v>0</v>
      </c>
      <c r="N176" s="66">
        <f t="shared" si="24"/>
        <v>0</v>
      </c>
      <c r="O176" s="48"/>
    </row>
    <row r="177" spans="1:15" ht="24">
      <c r="A177" s="78" t="s">
        <v>317</v>
      </c>
      <c r="B177" s="144"/>
      <c r="C177" s="148"/>
      <c r="D177" s="96"/>
      <c r="E177" s="74" t="s">
        <v>315</v>
      </c>
      <c r="F177" s="75">
        <v>449000</v>
      </c>
      <c r="G177" s="75">
        <v>0</v>
      </c>
      <c r="H177" s="66">
        <f t="shared" si="18"/>
        <v>449000</v>
      </c>
      <c r="I177" s="75">
        <v>469000</v>
      </c>
      <c r="J177" s="75">
        <v>0</v>
      </c>
      <c r="K177" s="66">
        <f t="shared" si="23"/>
        <v>469000</v>
      </c>
      <c r="L177" s="75">
        <v>0</v>
      </c>
      <c r="M177" s="75">
        <v>0</v>
      </c>
      <c r="N177" s="66">
        <f t="shared" si="24"/>
        <v>0</v>
      </c>
      <c r="O177" s="48"/>
    </row>
    <row r="178" spans="1:15" ht="84">
      <c r="A178" s="78" t="s">
        <v>431</v>
      </c>
      <c r="B178" s="144"/>
      <c r="C178" s="94"/>
      <c r="D178" s="96" t="s">
        <v>278</v>
      </c>
      <c r="E178" s="74"/>
      <c r="F178" s="75">
        <f>F179</f>
        <v>171900</v>
      </c>
      <c r="G178" s="75">
        <f>G179</f>
        <v>0</v>
      </c>
      <c r="H178" s="66">
        <f t="shared" si="18"/>
        <v>171900</v>
      </c>
      <c r="I178" s="75">
        <f>I179</f>
        <v>171900</v>
      </c>
      <c r="J178" s="75">
        <f>J179</f>
        <v>0</v>
      </c>
      <c r="K178" s="66">
        <f t="shared" si="23"/>
        <v>171900</v>
      </c>
      <c r="L178" s="75">
        <f>L179</f>
        <v>0</v>
      </c>
      <c r="M178" s="75">
        <f>M179</f>
        <v>0</v>
      </c>
      <c r="N178" s="66">
        <f t="shared" si="24"/>
        <v>0</v>
      </c>
      <c r="O178" s="48"/>
    </row>
    <row r="179" spans="1:15" ht="24">
      <c r="A179" s="78" t="s">
        <v>317</v>
      </c>
      <c r="B179" s="144"/>
      <c r="C179" s="94"/>
      <c r="D179" s="96"/>
      <c r="E179" s="74" t="s">
        <v>315</v>
      </c>
      <c r="F179" s="75">
        <v>171900</v>
      </c>
      <c r="G179" s="75">
        <v>0</v>
      </c>
      <c r="H179" s="66">
        <f t="shared" si="18"/>
        <v>171900</v>
      </c>
      <c r="I179" s="75">
        <v>171900</v>
      </c>
      <c r="J179" s="75">
        <v>0</v>
      </c>
      <c r="K179" s="66">
        <f t="shared" si="23"/>
        <v>171900</v>
      </c>
      <c r="L179" s="75">
        <v>0</v>
      </c>
      <c r="M179" s="75">
        <v>0</v>
      </c>
      <c r="N179" s="66">
        <f t="shared" si="24"/>
        <v>0</v>
      </c>
      <c r="O179" s="48"/>
    </row>
    <row r="180" spans="1:15" ht="12.75">
      <c r="A180" s="78" t="s">
        <v>70</v>
      </c>
      <c r="B180" s="144"/>
      <c r="C180" s="148" t="s">
        <v>308</v>
      </c>
      <c r="D180" s="96"/>
      <c r="E180" s="96"/>
      <c r="F180" s="75">
        <f aca="true" t="shared" si="25" ref="F180:M182">F181</f>
        <v>620000</v>
      </c>
      <c r="G180" s="75">
        <f t="shared" si="25"/>
        <v>0</v>
      </c>
      <c r="H180" s="66">
        <f t="shared" si="18"/>
        <v>620000</v>
      </c>
      <c r="I180" s="75">
        <f t="shared" si="25"/>
        <v>620000</v>
      </c>
      <c r="J180" s="75">
        <f t="shared" si="25"/>
        <v>0</v>
      </c>
      <c r="K180" s="66">
        <f t="shared" si="23"/>
        <v>620000</v>
      </c>
      <c r="L180" s="75">
        <f t="shared" si="25"/>
        <v>620000</v>
      </c>
      <c r="M180" s="75">
        <f t="shared" si="25"/>
        <v>0</v>
      </c>
      <c r="N180" s="66">
        <f t="shared" si="24"/>
        <v>620000</v>
      </c>
      <c r="O180" s="48"/>
    </row>
    <row r="181" spans="1:15" ht="24">
      <c r="A181" s="78" t="s">
        <v>312</v>
      </c>
      <c r="B181" s="144"/>
      <c r="C181" s="148"/>
      <c r="D181" s="74" t="s">
        <v>311</v>
      </c>
      <c r="E181" s="74"/>
      <c r="F181" s="75">
        <f t="shared" si="25"/>
        <v>620000</v>
      </c>
      <c r="G181" s="75">
        <f t="shared" si="25"/>
        <v>0</v>
      </c>
      <c r="H181" s="66">
        <f t="shared" si="18"/>
        <v>620000</v>
      </c>
      <c r="I181" s="75">
        <f t="shared" si="25"/>
        <v>620000</v>
      </c>
      <c r="J181" s="75">
        <f t="shared" si="25"/>
        <v>0</v>
      </c>
      <c r="K181" s="66">
        <f t="shared" si="23"/>
        <v>620000</v>
      </c>
      <c r="L181" s="75">
        <f t="shared" si="25"/>
        <v>620000</v>
      </c>
      <c r="M181" s="75">
        <f t="shared" si="25"/>
        <v>0</v>
      </c>
      <c r="N181" s="66">
        <f t="shared" si="24"/>
        <v>620000</v>
      </c>
      <c r="O181" s="48"/>
    </row>
    <row r="182" spans="1:15" ht="48">
      <c r="A182" s="78" t="s">
        <v>302</v>
      </c>
      <c r="B182" s="144"/>
      <c r="C182" s="148"/>
      <c r="D182" s="96" t="s">
        <v>309</v>
      </c>
      <c r="E182" s="74"/>
      <c r="F182" s="75">
        <f t="shared" si="25"/>
        <v>620000</v>
      </c>
      <c r="G182" s="75">
        <f t="shared" si="25"/>
        <v>0</v>
      </c>
      <c r="H182" s="66">
        <f t="shared" si="18"/>
        <v>620000</v>
      </c>
      <c r="I182" s="75">
        <f t="shared" si="25"/>
        <v>620000</v>
      </c>
      <c r="J182" s="75">
        <f t="shared" si="25"/>
        <v>0</v>
      </c>
      <c r="K182" s="66">
        <f t="shared" si="23"/>
        <v>620000</v>
      </c>
      <c r="L182" s="75">
        <f t="shared" si="25"/>
        <v>620000</v>
      </c>
      <c r="M182" s="75">
        <f t="shared" si="25"/>
        <v>0</v>
      </c>
      <c r="N182" s="66">
        <f t="shared" si="24"/>
        <v>620000</v>
      </c>
      <c r="O182" s="48"/>
    </row>
    <row r="183" spans="1:15" ht="48">
      <c r="A183" s="78" t="s">
        <v>313</v>
      </c>
      <c r="B183" s="144"/>
      <c r="C183" s="148"/>
      <c r="D183" s="168"/>
      <c r="E183" s="74" t="s">
        <v>310</v>
      </c>
      <c r="F183" s="75">
        <v>620000</v>
      </c>
      <c r="G183" s="75">
        <v>0</v>
      </c>
      <c r="H183" s="66">
        <f t="shared" si="18"/>
        <v>620000</v>
      </c>
      <c r="I183" s="75">
        <v>620000</v>
      </c>
      <c r="J183" s="75">
        <v>0</v>
      </c>
      <c r="K183" s="66">
        <f t="shared" si="23"/>
        <v>620000</v>
      </c>
      <c r="L183" s="75">
        <v>620000</v>
      </c>
      <c r="M183" s="75">
        <v>0</v>
      </c>
      <c r="N183" s="66">
        <f t="shared" si="24"/>
        <v>620000</v>
      </c>
      <c r="O183" s="48"/>
    </row>
    <row r="184" spans="1:15" ht="12.75">
      <c r="A184" s="78" t="s">
        <v>75</v>
      </c>
      <c r="B184" s="144"/>
      <c r="C184" s="145" t="s">
        <v>74</v>
      </c>
      <c r="D184" s="96"/>
      <c r="E184" s="96"/>
      <c r="F184" s="75">
        <f aca="true" t="shared" si="26" ref="F184:M186">F185</f>
        <v>1609230</v>
      </c>
      <c r="G184" s="75">
        <f t="shared" si="26"/>
        <v>0</v>
      </c>
      <c r="H184" s="66">
        <f t="shared" si="18"/>
        <v>1609230</v>
      </c>
      <c r="I184" s="75">
        <f t="shared" si="26"/>
        <v>0</v>
      </c>
      <c r="J184" s="75">
        <f t="shared" si="26"/>
        <v>0</v>
      </c>
      <c r="K184" s="66">
        <f t="shared" si="23"/>
        <v>0</v>
      </c>
      <c r="L184" s="75">
        <f t="shared" si="26"/>
        <v>0</v>
      </c>
      <c r="M184" s="75">
        <f t="shared" si="26"/>
        <v>0</v>
      </c>
      <c r="N184" s="66">
        <f t="shared" si="24"/>
        <v>0</v>
      </c>
      <c r="O184" s="48"/>
    </row>
    <row r="185" spans="1:15" ht="12.75">
      <c r="A185" s="78" t="s">
        <v>123</v>
      </c>
      <c r="B185" s="144"/>
      <c r="C185" s="146"/>
      <c r="D185" s="74" t="s">
        <v>136</v>
      </c>
      <c r="E185" s="74"/>
      <c r="F185" s="75">
        <f t="shared" si="26"/>
        <v>1609230</v>
      </c>
      <c r="G185" s="75">
        <f t="shared" si="26"/>
        <v>0</v>
      </c>
      <c r="H185" s="66">
        <f t="shared" si="18"/>
        <v>1609230</v>
      </c>
      <c r="I185" s="75">
        <f t="shared" si="26"/>
        <v>0</v>
      </c>
      <c r="J185" s="75">
        <f t="shared" si="26"/>
        <v>0</v>
      </c>
      <c r="K185" s="66">
        <f t="shared" si="23"/>
        <v>0</v>
      </c>
      <c r="L185" s="75">
        <f t="shared" si="26"/>
        <v>0</v>
      </c>
      <c r="M185" s="75">
        <f t="shared" si="26"/>
        <v>0</v>
      </c>
      <c r="N185" s="66">
        <f t="shared" si="24"/>
        <v>0</v>
      </c>
      <c r="O185" s="48"/>
    </row>
    <row r="186" spans="1:15" ht="60">
      <c r="A186" s="78" t="s">
        <v>339</v>
      </c>
      <c r="B186" s="144"/>
      <c r="C186" s="146"/>
      <c r="D186" s="96" t="s">
        <v>336</v>
      </c>
      <c r="E186" s="74"/>
      <c r="F186" s="75">
        <f t="shared" si="26"/>
        <v>1609230</v>
      </c>
      <c r="G186" s="75">
        <f t="shared" si="26"/>
        <v>0</v>
      </c>
      <c r="H186" s="66">
        <f t="shared" si="18"/>
        <v>1609230</v>
      </c>
      <c r="I186" s="75">
        <f t="shared" si="26"/>
        <v>0</v>
      </c>
      <c r="J186" s="75">
        <f t="shared" si="26"/>
        <v>0</v>
      </c>
      <c r="K186" s="66">
        <f t="shared" si="23"/>
        <v>0</v>
      </c>
      <c r="L186" s="75">
        <f t="shared" si="26"/>
        <v>0</v>
      </c>
      <c r="M186" s="75">
        <f t="shared" si="26"/>
        <v>0</v>
      </c>
      <c r="N186" s="66">
        <f t="shared" si="24"/>
        <v>0</v>
      </c>
      <c r="O186" s="48"/>
    </row>
    <row r="187" spans="1:15" ht="36">
      <c r="A187" s="78" t="s">
        <v>338</v>
      </c>
      <c r="B187" s="144"/>
      <c r="C187" s="147"/>
      <c r="D187" s="168"/>
      <c r="E187" s="74" t="s">
        <v>337</v>
      </c>
      <c r="F187" s="75">
        <v>1609230</v>
      </c>
      <c r="G187" s="75">
        <v>0</v>
      </c>
      <c r="H187" s="66">
        <f t="shared" si="18"/>
        <v>1609230</v>
      </c>
      <c r="I187" s="75">
        <v>0</v>
      </c>
      <c r="J187" s="75">
        <v>0</v>
      </c>
      <c r="K187" s="66">
        <f t="shared" si="23"/>
        <v>0</v>
      </c>
      <c r="L187" s="75">
        <v>0</v>
      </c>
      <c r="M187" s="75">
        <v>0</v>
      </c>
      <c r="N187" s="66">
        <f t="shared" si="24"/>
        <v>0</v>
      </c>
      <c r="O187" s="48"/>
    </row>
    <row r="188" spans="1:15" ht="36">
      <c r="A188" s="72" t="s">
        <v>92</v>
      </c>
      <c r="B188" s="144"/>
      <c r="C188" s="114" t="s">
        <v>82</v>
      </c>
      <c r="D188" s="115"/>
      <c r="E188" s="115"/>
      <c r="F188" s="71">
        <f aca="true" t="shared" si="27" ref="F188:M190">F189</f>
        <v>10000</v>
      </c>
      <c r="G188" s="71">
        <f t="shared" si="27"/>
        <v>0</v>
      </c>
      <c r="H188" s="66">
        <f t="shared" si="18"/>
        <v>10000</v>
      </c>
      <c r="I188" s="71">
        <f t="shared" si="27"/>
        <v>10000</v>
      </c>
      <c r="J188" s="71">
        <f t="shared" si="27"/>
        <v>0</v>
      </c>
      <c r="K188" s="66">
        <f t="shared" si="23"/>
        <v>10000</v>
      </c>
      <c r="L188" s="71">
        <f t="shared" si="27"/>
        <v>10000</v>
      </c>
      <c r="M188" s="71">
        <f t="shared" si="27"/>
        <v>0</v>
      </c>
      <c r="N188" s="66">
        <f t="shared" si="24"/>
        <v>10000</v>
      </c>
      <c r="O188" s="48"/>
    </row>
    <row r="189" spans="1:15" ht="24">
      <c r="A189" s="72" t="s">
        <v>168</v>
      </c>
      <c r="B189" s="144"/>
      <c r="C189" s="114"/>
      <c r="D189" s="65" t="s">
        <v>169</v>
      </c>
      <c r="E189" s="65"/>
      <c r="F189" s="71">
        <f t="shared" si="27"/>
        <v>10000</v>
      </c>
      <c r="G189" s="71">
        <f t="shared" si="27"/>
        <v>0</v>
      </c>
      <c r="H189" s="66">
        <f t="shared" si="18"/>
        <v>10000</v>
      </c>
      <c r="I189" s="71">
        <f t="shared" si="27"/>
        <v>10000</v>
      </c>
      <c r="J189" s="71">
        <f t="shared" si="27"/>
        <v>0</v>
      </c>
      <c r="K189" s="66">
        <f t="shared" si="23"/>
        <v>10000</v>
      </c>
      <c r="L189" s="71">
        <f t="shared" si="27"/>
        <v>10000</v>
      </c>
      <c r="M189" s="71">
        <f t="shared" si="27"/>
        <v>0</v>
      </c>
      <c r="N189" s="66">
        <f t="shared" si="24"/>
        <v>10000</v>
      </c>
      <c r="O189" s="48"/>
    </row>
    <row r="190" spans="1:15" ht="24">
      <c r="A190" s="72" t="s">
        <v>170</v>
      </c>
      <c r="B190" s="144"/>
      <c r="C190" s="114"/>
      <c r="D190" s="115" t="s">
        <v>171</v>
      </c>
      <c r="E190" s="65"/>
      <c r="F190" s="71">
        <f t="shared" si="27"/>
        <v>10000</v>
      </c>
      <c r="G190" s="71">
        <f t="shared" si="27"/>
        <v>0</v>
      </c>
      <c r="H190" s="66">
        <f t="shared" si="18"/>
        <v>10000</v>
      </c>
      <c r="I190" s="71">
        <f t="shared" si="27"/>
        <v>10000</v>
      </c>
      <c r="J190" s="71">
        <f t="shared" si="27"/>
        <v>0</v>
      </c>
      <c r="K190" s="66">
        <f t="shared" si="23"/>
        <v>10000</v>
      </c>
      <c r="L190" s="71">
        <f t="shared" si="27"/>
        <v>10000</v>
      </c>
      <c r="M190" s="71">
        <f t="shared" si="27"/>
        <v>0</v>
      </c>
      <c r="N190" s="66">
        <f t="shared" si="24"/>
        <v>10000</v>
      </c>
      <c r="O190" s="48"/>
    </row>
    <row r="191" spans="1:15" ht="12.75">
      <c r="A191" s="72" t="s">
        <v>380</v>
      </c>
      <c r="B191" s="144"/>
      <c r="C191" s="114"/>
      <c r="D191" s="115"/>
      <c r="E191" s="65" t="s">
        <v>379</v>
      </c>
      <c r="F191" s="73">
        <v>10000</v>
      </c>
      <c r="G191" s="73">
        <v>0</v>
      </c>
      <c r="H191" s="66">
        <f t="shared" si="18"/>
        <v>10000</v>
      </c>
      <c r="I191" s="73">
        <v>10000</v>
      </c>
      <c r="J191" s="73">
        <v>0</v>
      </c>
      <c r="K191" s="66">
        <f t="shared" si="23"/>
        <v>10000</v>
      </c>
      <c r="L191" s="73">
        <v>10000</v>
      </c>
      <c r="M191" s="73">
        <v>0</v>
      </c>
      <c r="N191" s="66">
        <f t="shared" si="24"/>
        <v>10000</v>
      </c>
      <c r="O191" s="48"/>
    </row>
    <row r="192" spans="1:15" ht="36">
      <c r="A192" s="72" t="s">
        <v>87</v>
      </c>
      <c r="B192" s="144"/>
      <c r="C192" s="114" t="s">
        <v>86</v>
      </c>
      <c r="D192" s="115"/>
      <c r="E192" s="115"/>
      <c r="F192" s="71">
        <f>F193</f>
        <v>18013000</v>
      </c>
      <c r="G192" s="71">
        <f>G193</f>
        <v>0</v>
      </c>
      <c r="H192" s="66">
        <f t="shared" si="18"/>
        <v>18013000</v>
      </c>
      <c r="I192" s="71">
        <f>I193</f>
        <v>18013000</v>
      </c>
      <c r="J192" s="71">
        <f>J193</f>
        <v>0</v>
      </c>
      <c r="K192" s="66">
        <f t="shared" si="23"/>
        <v>18013000</v>
      </c>
      <c r="L192" s="71">
        <f>L193</f>
        <v>18013000</v>
      </c>
      <c r="M192" s="71">
        <f>M193</f>
        <v>0</v>
      </c>
      <c r="N192" s="66">
        <f t="shared" si="24"/>
        <v>18013000</v>
      </c>
      <c r="O192" s="48"/>
    </row>
    <row r="193" spans="1:15" ht="24">
      <c r="A193" s="72" t="s">
        <v>172</v>
      </c>
      <c r="B193" s="144"/>
      <c r="C193" s="114"/>
      <c r="D193" s="65" t="s">
        <v>173</v>
      </c>
      <c r="E193" s="65"/>
      <c r="F193" s="71">
        <f>F194+F196</f>
        <v>18013000</v>
      </c>
      <c r="G193" s="71">
        <f>G194+G196</f>
        <v>0</v>
      </c>
      <c r="H193" s="66">
        <f t="shared" si="18"/>
        <v>18013000</v>
      </c>
      <c r="I193" s="71">
        <f>I194+I196</f>
        <v>18013000</v>
      </c>
      <c r="J193" s="71">
        <f>J194+J196</f>
        <v>0</v>
      </c>
      <c r="K193" s="66">
        <f t="shared" si="23"/>
        <v>18013000</v>
      </c>
      <c r="L193" s="71">
        <f>L194+L196</f>
        <v>18013000</v>
      </c>
      <c r="M193" s="71">
        <f>M194+M196</f>
        <v>0</v>
      </c>
      <c r="N193" s="66">
        <f t="shared" si="24"/>
        <v>18013000</v>
      </c>
      <c r="O193" s="48"/>
    </row>
    <row r="194" spans="1:15" ht="24">
      <c r="A194" s="78" t="s">
        <v>174</v>
      </c>
      <c r="B194" s="144"/>
      <c r="C194" s="114"/>
      <c r="D194" s="96" t="s">
        <v>175</v>
      </c>
      <c r="E194" s="65"/>
      <c r="F194" s="71">
        <f>F195</f>
        <v>16261000</v>
      </c>
      <c r="G194" s="71">
        <f>G195</f>
        <v>0</v>
      </c>
      <c r="H194" s="66">
        <f t="shared" si="18"/>
        <v>16261000</v>
      </c>
      <c r="I194" s="71">
        <f>I195</f>
        <v>16261000</v>
      </c>
      <c r="J194" s="71">
        <f>J195</f>
        <v>0</v>
      </c>
      <c r="K194" s="66">
        <f t="shared" si="23"/>
        <v>16261000</v>
      </c>
      <c r="L194" s="71">
        <f>L195</f>
        <v>16261000</v>
      </c>
      <c r="M194" s="71">
        <f>M195</f>
        <v>0</v>
      </c>
      <c r="N194" s="66">
        <f t="shared" si="24"/>
        <v>16261000</v>
      </c>
      <c r="O194" s="48"/>
    </row>
    <row r="195" spans="1:15" ht="48">
      <c r="A195" s="72" t="s">
        <v>331</v>
      </c>
      <c r="B195" s="144"/>
      <c r="C195" s="114"/>
      <c r="D195" s="96"/>
      <c r="E195" s="65" t="s">
        <v>330</v>
      </c>
      <c r="F195" s="71">
        <v>16261000</v>
      </c>
      <c r="G195" s="71">
        <v>0</v>
      </c>
      <c r="H195" s="66">
        <f t="shared" si="18"/>
        <v>16261000</v>
      </c>
      <c r="I195" s="71">
        <v>16261000</v>
      </c>
      <c r="J195" s="71">
        <v>0</v>
      </c>
      <c r="K195" s="66">
        <f t="shared" si="23"/>
        <v>16261000</v>
      </c>
      <c r="L195" s="71">
        <v>16261000</v>
      </c>
      <c r="M195" s="71">
        <v>0</v>
      </c>
      <c r="N195" s="66">
        <f t="shared" si="24"/>
        <v>16261000</v>
      </c>
      <c r="O195" s="48"/>
    </row>
    <row r="196" spans="1:15" ht="36">
      <c r="A196" s="72" t="s">
        <v>176</v>
      </c>
      <c r="B196" s="144"/>
      <c r="C196" s="114"/>
      <c r="D196" s="115">
        <v>5160130</v>
      </c>
      <c r="E196" s="65"/>
      <c r="F196" s="71">
        <f>F197</f>
        <v>1752000</v>
      </c>
      <c r="G196" s="71">
        <f>G197</f>
        <v>0</v>
      </c>
      <c r="H196" s="66">
        <f t="shared" si="18"/>
        <v>1752000</v>
      </c>
      <c r="I196" s="71">
        <f>I197</f>
        <v>1752000</v>
      </c>
      <c r="J196" s="71">
        <f>J197</f>
        <v>0</v>
      </c>
      <c r="K196" s="66">
        <f t="shared" si="23"/>
        <v>1752000</v>
      </c>
      <c r="L196" s="71">
        <f>L197</f>
        <v>1752000</v>
      </c>
      <c r="M196" s="71">
        <f>M197</f>
        <v>0</v>
      </c>
      <c r="N196" s="66">
        <f t="shared" si="24"/>
        <v>1752000</v>
      </c>
      <c r="O196" s="48"/>
    </row>
    <row r="197" spans="1:15" ht="48">
      <c r="A197" s="72" t="s">
        <v>331</v>
      </c>
      <c r="B197" s="144"/>
      <c r="C197" s="114"/>
      <c r="D197" s="115"/>
      <c r="E197" s="65" t="s">
        <v>330</v>
      </c>
      <c r="F197" s="73">
        <v>1752000</v>
      </c>
      <c r="G197" s="73">
        <v>0</v>
      </c>
      <c r="H197" s="66">
        <f t="shared" si="18"/>
        <v>1752000</v>
      </c>
      <c r="I197" s="73">
        <v>1752000</v>
      </c>
      <c r="J197" s="73">
        <v>0</v>
      </c>
      <c r="K197" s="66">
        <f t="shared" si="23"/>
        <v>1752000</v>
      </c>
      <c r="L197" s="73">
        <v>1752000</v>
      </c>
      <c r="M197" s="73">
        <v>0</v>
      </c>
      <c r="N197" s="66">
        <f t="shared" si="24"/>
        <v>1752000</v>
      </c>
      <c r="O197" s="48"/>
    </row>
    <row r="198" spans="1:15" ht="51">
      <c r="A198" s="68" t="s">
        <v>177</v>
      </c>
      <c r="B198" s="141">
        <v>806</v>
      </c>
      <c r="C198" s="116"/>
      <c r="D198" s="116"/>
      <c r="E198" s="116"/>
      <c r="F198" s="69">
        <f>F199+F208+F247+F258+F203</f>
        <v>3574800</v>
      </c>
      <c r="G198" s="69">
        <f>G199+G208+G247+G258+G203</f>
        <v>67988900</v>
      </c>
      <c r="H198" s="47">
        <f aca="true" t="shared" si="28" ref="H198:H254">G198+F198</f>
        <v>71563700</v>
      </c>
      <c r="I198" s="69">
        <f>I199+I208+I247+I258+I203</f>
        <v>2341800</v>
      </c>
      <c r="J198" s="69">
        <f>J199+J208+J247+J258+J203</f>
        <v>63002800</v>
      </c>
      <c r="K198" s="47">
        <f t="shared" si="23"/>
        <v>65344600</v>
      </c>
      <c r="L198" s="69">
        <f>L199+L208+L247+L258+L203</f>
        <v>1246000</v>
      </c>
      <c r="M198" s="69">
        <f>M199+M208+M247+M258+M203</f>
        <v>63481700</v>
      </c>
      <c r="N198" s="47">
        <f t="shared" si="24"/>
        <v>64727700</v>
      </c>
      <c r="O198" s="48"/>
    </row>
    <row r="199" spans="1:15" ht="12.75">
      <c r="A199" s="26" t="s">
        <v>68</v>
      </c>
      <c r="B199" s="141"/>
      <c r="C199" s="117">
        <v>1001</v>
      </c>
      <c r="D199" s="118"/>
      <c r="E199" s="118"/>
      <c r="F199" s="47">
        <f aca="true" t="shared" si="29" ref="F199:M201">F200</f>
        <v>1300000</v>
      </c>
      <c r="G199" s="47">
        <f t="shared" si="29"/>
        <v>0</v>
      </c>
      <c r="H199" s="47">
        <f t="shared" si="28"/>
        <v>1300000</v>
      </c>
      <c r="I199" s="47">
        <f t="shared" si="29"/>
        <v>1050000</v>
      </c>
      <c r="J199" s="47">
        <f t="shared" si="29"/>
        <v>0</v>
      </c>
      <c r="K199" s="47">
        <f t="shared" si="23"/>
        <v>1050000</v>
      </c>
      <c r="L199" s="47">
        <f t="shared" si="29"/>
        <v>885700</v>
      </c>
      <c r="M199" s="47">
        <f t="shared" si="29"/>
        <v>0</v>
      </c>
      <c r="N199" s="47">
        <f t="shared" si="24"/>
        <v>885700</v>
      </c>
      <c r="O199" s="48"/>
    </row>
    <row r="200" spans="1:15" ht="24">
      <c r="A200" s="26" t="s">
        <v>178</v>
      </c>
      <c r="B200" s="141"/>
      <c r="C200" s="117"/>
      <c r="D200" s="49">
        <v>4910000</v>
      </c>
      <c r="E200" s="49"/>
      <c r="F200" s="47">
        <f t="shared" si="29"/>
        <v>1300000</v>
      </c>
      <c r="G200" s="47">
        <f t="shared" si="29"/>
        <v>0</v>
      </c>
      <c r="H200" s="47">
        <f t="shared" si="28"/>
        <v>1300000</v>
      </c>
      <c r="I200" s="47">
        <f t="shared" si="29"/>
        <v>1050000</v>
      </c>
      <c r="J200" s="47">
        <f t="shared" si="29"/>
        <v>0</v>
      </c>
      <c r="K200" s="47">
        <f t="shared" si="23"/>
        <v>1050000</v>
      </c>
      <c r="L200" s="47">
        <f t="shared" si="29"/>
        <v>885700</v>
      </c>
      <c r="M200" s="47">
        <f t="shared" si="29"/>
        <v>0</v>
      </c>
      <c r="N200" s="47">
        <f t="shared" si="24"/>
        <v>885700</v>
      </c>
      <c r="O200" s="48"/>
    </row>
    <row r="201" spans="1:15" ht="36">
      <c r="A201" s="26" t="s">
        <v>179</v>
      </c>
      <c r="B201" s="141"/>
      <c r="C201" s="117"/>
      <c r="D201" s="118">
        <v>4910100</v>
      </c>
      <c r="E201" s="49"/>
      <c r="F201" s="47">
        <f t="shared" si="29"/>
        <v>1300000</v>
      </c>
      <c r="G201" s="47">
        <f t="shared" si="29"/>
        <v>0</v>
      </c>
      <c r="H201" s="47">
        <f t="shared" si="28"/>
        <v>1300000</v>
      </c>
      <c r="I201" s="47">
        <f t="shared" si="29"/>
        <v>1050000</v>
      </c>
      <c r="J201" s="47">
        <f t="shared" si="29"/>
        <v>0</v>
      </c>
      <c r="K201" s="47">
        <f t="shared" si="23"/>
        <v>1050000</v>
      </c>
      <c r="L201" s="47">
        <f t="shared" si="29"/>
        <v>885700</v>
      </c>
      <c r="M201" s="47">
        <f t="shared" si="29"/>
        <v>0</v>
      </c>
      <c r="N201" s="47">
        <f t="shared" si="24"/>
        <v>885700</v>
      </c>
      <c r="O201" s="48"/>
    </row>
    <row r="202" spans="1:15" ht="24">
      <c r="A202" s="26" t="s">
        <v>378</v>
      </c>
      <c r="B202" s="141"/>
      <c r="C202" s="117"/>
      <c r="D202" s="118"/>
      <c r="E202" s="49" t="s">
        <v>377</v>
      </c>
      <c r="F202" s="50">
        <v>1300000</v>
      </c>
      <c r="G202" s="50">
        <v>0</v>
      </c>
      <c r="H202" s="47">
        <f t="shared" si="28"/>
        <v>1300000</v>
      </c>
      <c r="I202" s="50">
        <v>1050000</v>
      </c>
      <c r="J202" s="50">
        <v>0</v>
      </c>
      <c r="K202" s="47">
        <f t="shared" si="23"/>
        <v>1050000</v>
      </c>
      <c r="L202" s="50">
        <v>885700</v>
      </c>
      <c r="M202" s="50">
        <v>0</v>
      </c>
      <c r="N202" s="47">
        <f t="shared" si="24"/>
        <v>885700</v>
      </c>
      <c r="O202" s="48"/>
    </row>
    <row r="203" spans="1:15" ht="12.75">
      <c r="A203" s="26" t="s">
        <v>69</v>
      </c>
      <c r="B203" s="141"/>
      <c r="C203" s="117">
        <v>1002</v>
      </c>
      <c r="D203" s="118"/>
      <c r="E203" s="118"/>
      <c r="F203" s="47">
        <f>F204</f>
        <v>0</v>
      </c>
      <c r="G203" s="47">
        <f>G204</f>
        <v>24735000</v>
      </c>
      <c r="H203" s="47">
        <f t="shared" si="28"/>
        <v>24735000</v>
      </c>
      <c r="I203" s="47">
        <f>I204</f>
        <v>0</v>
      </c>
      <c r="J203" s="47">
        <f>J204</f>
        <v>18288000</v>
      </c>
      <c r="K203" s="47">
        <f t="shared" si="23"/>
        <v>18288000</v>
      </c>
      <c r="L203" s="47">
        <f>L204</f>
        <v>0</v>
      </c>
      <c r="M203" s="47">
        <f>M204</f>
        <v>18288000</v>
      </c>
      <c r="N203" s="47">
        <f t="shared" si="24"/>
        <v>18288000</v>
      </c>
      <c r="O203" s="48"/>
    </row>
    <row r="204" spans="1:15" ht="12.75">
      <c r="A204" s="26" t="s">
        <v>154</v>
      </c>
      <c r="B204" s="141"/>
      <c r="C204" s="117"/>
      <c r="D204" s="49" t="s">
        <v>280</v>
      </c>
      <c r="E204" s="54"/>
      <c r="F204" s="47">
        <f>F205</f>
        <v>0</v>
      </c>
      <c r="G204" s="47">
        <f>G205</f>
        <v>24735000</v>
      </c>
      <c r="H204" s="47">
        <f t="shared" si="28"/>
        <v>24735000</v>
      </c>
      <c r="I204" s="47">
        <f>I205</f>
        <v>0</v>
      </c>
      <c r="J204" s="47">
        <f>J205</f>
        <v>18288000</v>
      </c>
      <c r="K204" s="47">
        <f t="shared" si="23"/>
        <v>18288000</v>
      </c>
      <c r="L204" s="47">
        <f>L205</f>
        <v>0</v>
      </c>
      <c r="M204" s="47">
        <f>M205</f>
        <v>18288000</v>
      </c>
      <c r="N204" s="47">
        <f t="shared" si="24"/>
        <v>18288000</v>
      </c>
      <c r="O204" s="48"/>
    </row>
    <row r="205" spans="1:15" ht="24">
      <c r="A205" s="26" t="s">
        <v>100</v>
      </c>
      <c r="B205" s="141"/>
      <c r="C205" s="117"/>
      <c r="D205" s="118" t="s">
        <v>281</v>
      </c>
      <c r="E205" s="49"/>
      <c r="F205" s="47">
        <f>F207+F206</f>
        <v>0</v>
      </c>
      <c r="G205" s="47">
        <f>G207+G206</f>
        <v>24735000</v>
      </c>
      <c r="H205" s="47">
        <f t="shared" si="28"/>
        <v>24735000</v>
      </c>
      <c r="I205" s="47">
        <f>I207+I206</f>
        <v>0</v>
      </c>
      <c r="J205" s="47">
        <f>J207+J206</f>
        <v>18288000</v>
      </c>
      <c r="K205" s="47">
        <f t="shared" si="23"/>
        <v>18288000</v>
      </c>
      <c r="L205" s="47">
        <f>L207+L206</f>
        <v>0</v>
      </c>
      <c r="M205" s="47">
        <f>M207+M206</f>
        <v>18288000</v>
      </c>
      <c r="N205" s="47">
        <f t="shared" si="24"/>
        <v>18288000</v>
      </c>
      <c r="O205" s="48"/>
    </row>
    <row r="206" spans="1:15" ht="72">
      <c r="A206" s="76" t="s">
        <v>373</v>
      </c>
      <c r="B206" s="141"/>
      <c r="C206" s="156"/>
      <c r="D206" s="119"/>
      <c r="E206" s="53" t="s">
        <v>314</v>
      </c>
      <c r="F206" s="79">
        <v>0</v>
      </c>
      <c r="G206" s="83">
        <f>22832100+200000</f>
        <v>23032100</v>
      </c>
      <c r="H206" s="47">
        <f t="shared" si="28"/>
        <v>23032100</v>
      </c>
      <c r="I206" s="79">
        <v>0</v>
      </c>
      <c r="J206" s="83">
        <v>18288000</v>
      </c>
      <c r="K206" s="47">
        <f t="shared" si="23"/>
        <v>18288000</v>
      </c>
      <c r="L206" s="79">
        <v>0</v>
      </c>
      <c r="M206" s="83">
        <v>18288000</v>
      </c>
      <c r="N206" s="47">
        <f t="shared" si="24"/>
        <v>18288000</v>
      </c>
      <c r="O206" s="48"/>
    </row>
    <row r="207" spans="1:15" ht="24">
      <c r="A207" s="76" t="s">
        <v>319</v>
      </c>
      <c r="B207" s="141"/>
      <c r="C207" s="156"/>
      <c r="D207" s="119"/>
      <c r="E207" s="53" t="s">
        <v>318</v>
      </c>
      <c r="F207" s="77">
        <v>0</v>
      </c>
      <c r="G207" s="84">
        <v>1702900</v>
      </c>
      <c r="H207" s="47">
        <f t="shared" si="28"/>
        <v>1702900</v>
      </c>
      <c r="I207" s="77">
        <v>0</v>
      </c>
      <c r="J207" s="84">
        <v>0</v>
      </c>
      <c r="K207" s="47">
        <f t="shared" si="23"/>
        <v>0</v>
      </c>
      <c r="L207" s="77">
        <v>0</v>
      </c>
      <c r="M207" s="84">
        <v>0</v>
      </c>
      <c r="N207" s="47">
        <f t="shared" si="24"/>
        <v>0</v>
      </c>
      <c r="O207" s="48"/>
    </row>
    <row r="208" spans="1:15" ht="12.75">
      <c r="A208" s="26" t="s">
        <v>70</v>
      </c>
      <c r="B208" s="141"/>
      <c r="C208" s="122">
        <v>1003</v>
      </c>
      <c r="D208" s="118"/>
      <c r="E208" s="118"/>
      <c r="F208" s="47">
        <f>F209+F233+F238+F244</f>
        <v>2201000</v>
      </c>
      <c r="G208" s="47">
        <f>G209+G233+G238+G244</f>
        <v>39235900</v>
      </c>
      <c r="H208" s="47">
        <f t="shared" si="28"/>
        <v>41436900</v>
      </c>
      <c r="I208" s="47">
        <f>I209+I233+I238+I244</f>
        <v>1218000</v>
      </c>
      <c r="J208" s="47">
        <f>J209+J233+J238+J244</f>
        <v>40696800</v>
      </c>
      <c r="K208" s="47">
        <f t="shared" si="23"/>
        <v>41914800</v>
      </c>
      <c r="L208" s="47">
        <f>L209+L233+L238+L244</f>
        <v>360300</v>
      </c>
      <c r="M208" s="47">
        <f>M209+M233+M238+M244</f>
        <v>41175700</v>
      </c>
      <c r="N208" s="47">
        <f t="shared" si="24"/>
        <v>41536000</v>
      </c>
      <c r="O208" s="48"/>
    </row>
    <row r="209" spans="1:15" ht="12.75">
      <c r="A209" s="26" t="s">
        <v>143</v>
      </c>
      <c r="B209" s="141"/>
      <c r="C209" s="123"/>
      <c r="D209" s="49">
        <v>5050000</v>
      </c>
      <c r="E209" s="49"/>
      <c r="F209" s="47">
        <f>F214+F216+F218+F230+F220+F210+F212</f>
        <v>30000</v>
      </c>
      <c r="G209" s="47">
        <f aca="true" t="shared" si="30" ref="G209:M209">G214+G216+G218+G230+G220+G210+G212</f>
        <v>37881900</v>
      </c>
      <c r="H209" s="47">
        <f t="shared" si="28"/>
        <v>37911900</v>
      </c>
      <c r="I209" s="47">
        <f t="shared" si="30"/>
        <v>25000</v>
      </c>
      <c r="J209" s="47">
        <f t="shared" si="30"/>
        <v>39255800</v>
      </c>
      <c r="K209" s="47">
        <f t="shared" si="23"/>
        <v>39280800</v>
      </c>
      <c r="L209" s="47">
        <f t="shared" si="30"/>
        <v>21300</v>
      </c>
      <c r="M209" s="47">
        <f t="shared" si="30"/>
        <v>39619700</v>
      </c>
      <c r="N209" s="47">
        <f t="shared" si="24"/>
        <v>39641000</v>
      </c>
      <c r="O209" s="48"/>
    </row>
    <row r="210" spans="1:15" ht="72">
      <c r="A210" s="26" t="s">
        <v>180</v>
      </c>
      <c r="B210" s="141"/>
      <c r="C210" s="123"/>
      <c r="D210" s="118" t="s">
        <v>181</v>
      </c>
      <c r="E210" s="49"/>
      <c r="F210" s="47">
        <f>F211</f>
        <v>0</v>
      </c>
      <c r="G210" s="47">
        <f>G211</f>
        <v>345000</v>
      </c>
      <c r="H210" s="47">
        <f t="shared" si="28"/>
        <v>345000</v>
      </c>
      <c r="I210" s="47">
        <f>I211</f>
        <v>0</v>
      </c>
      <c r="J210" s="47">
        <f>J211</f>
        <v>364000</v>
      </c>
      <c r="K210" s="47">
        <f t="shared" si="23"/>
        <v>364000</v>
      </c>
      <c r="L210" s="47">
        <f>L211</f>
        <v>0</v>
      </c>
      <c r="M210" s="47">
        <f>M211</f>
        <v>381000</v>
      </c>
      <c r="N210" s="47">
        <f t="shared" si="24"/>
        <v>381000</v>
      </c>
      <c r="O210" s="48"/>
    </row>
    <row r="211" spans="1:15" ht="27.75" customHeight="1">
      <c r="A211" s="26" t="s">
        <v>365</v>
      </c>
      <c r="B211" s="141"/>
      <c r="C211" s="123"/>
      <c r="D211" s="118"/>
      <c r="E211" s="49" t="s">
        <v>366</v>
      </c>
      <c r="F211" s="47">
        <v>0</v>
      </c>
      <c r="G211" s="47">
        <v>345000</v>
      </c>
      <c r="H211" s="47">
        <f t="shared" si="28"/>
        <v>345000</v>
      </c>
      <c r="I211" s="47">
        <v>0</v>
      </c>
      <c r="J211" s="47">
        <v>364000</v>
      </c>
      <c r="K211" s="47">
        <f t="shared" si="23"/>
        <v>364000</v>
      </c>
      <c r="L211" s="47">
        <v>0</v>
      </c>
      <c r="M211" s="47">
        <v>381000</v>
      </c>
      <c r="N211" s="47">
        <f t="shared" si="24"/>
        <v>381000</v>
      </c>
      <c r="O211" s="48"/>
    </row>
    <row r="212" spans="1:15" ht="63.75" customHeight="1">
      <c r="A212" s="26" t="s">
        <v>182</v>
      </c>
      <c r="B212" s="141"/>
      <c r="C212" s="123"/>
      <c r="D212" s="119" t="s">
        <v>183</v>
      </c>
      <c r="E212" s="49"/>
      <c r="F212" s="47">
        <f>F213</f>
        <v>0</v>
      </c>
      <c r="G212" s="47">
        <f aca="true" t="shared" si="31" ref="G212:M212">G213</f>
        <v>711000</v>
      </c>
      <c r="H212" s="47">
        <f t="shared" si="28"/>
        <v>711000</v>
      </c>
      <c r="I212" s="47">
        <f t="shared" si="31"/>
        <v>0</v>
      </c>
      <c r="J212" s="47">
        <f t="shared" si="31"/>
        <v>825000</v>
      </c>
      <c r="K212" s="47">
        <f t="shared" si="23"/>
        <v>825000</v>
      </c>
      <c r="L212" s="47">
        <f t="shared" si="31"/>
        <v>0</v>
      </c>
      <c r="M212" s="47">
        <f t="shared" si="31"/>
        <v>825000</v>
      </c>
      <c r="N212" s="47">
        <f t="shared" si="24"/>
        <v>825000</v>
      </c>
      <c r="O212" s="48"/>
    </row>
    <row r="213" spans="1:15" ht="27.75" customHeight="1">
      <c r="A213" s="26" t="s">
        <v>365</v>
      </c>
      <c r="B213" s="141"/>
      <c r="C213" s="123"/>
      <c r="D213" s="120"/>
      <c r="E213" s="49" t="s">
        <v>366</v>
      </c>
      <c r="F213" s="47">
        <v>0</v>
      </c>
      <c r="G213" s="47">
        <v>711000</v>
      </c>
      <c r="H213" s="47">
        <f t="shared" si="28"/>
        <v>711000</v>
      </c>
      <c r="I213" s="47">
        <v>0</v>
      </c>
      <c r="J213" s="47">
        <v>825000</v>
      </c>
      <c r="K213" s="47">
        <f t="shared" si="23"/>
        <v>825000</v>
      </c>
      <c r="L213" s="47">
        <v>0</v>
      </c>
      <c r="M213" s="47">
        <v>825000</v>
      </c>
      <c r="N213" s="47">
        <f t="shared" si="24"/>
        <v>825000</v>
      </c>
      <c r="O213" s="48"/>
    </row>
    <row r="214" spans="1:15" ht="48">
      <c r="A214" s="26" t="s">
        <v>184</v>
      </c>
      <c r="B214" s="141"/>
      <c r="C214" s="123"/>
      <c r="D214" s="118">
        <v>5052901</v>
      </c>
      <c r="E214" s="49"/>
      <c r="F214" s="47">
        <f>F215</f>
        <v>0</v>
      </c>
      <c r="G214" s="47">
        <f>G215</f>
        <v>771000</v>
      </c>
      <c r="H214" s="47">
        <f t="shared" si="28"/>
        <v>771000</v>
      </c>
      <c r="I214" s="47">
        <f>I215</f>
        <v>0</v>
      </c>
      <c r="J214" s="47">
        <f>J215</f>
        <v>814000</v>
      </c>
      <c r="K214" s="47">
        <f t="shared" si="23"/>
        <v>814000</v>
      </c>
      <c r="L214" s="47">
        <f>L215</f>
        <v>0</v>
      </c>
      <c r="M214" s="47">
        <f>M215</f>
        <v>855000</v>
      </c>
      <c r="N214" s="47">
        <f t="shared" si="24"/>
        <v>855000</v>
      </c>
      <c r="O214" s="48"/>
    </row>
    <row r="215" spans="1:15" ht="36">
      <c r="A215" s="26" t="s">
        <v>364</v>
      </c>
      <c r="B215" s="141"/>
      <c r="C215" s="123"/>
      <c r="D215" s="118"/>
      <c r="E215" s="49" t="s">
        <v>363</v>
      </c>
      <c r="F215" s="50">
        <v>0</v>
      </c>
      <c r="G215" s="50">
        <v>771000</v>
      </c>
      <c r="H215" s="47">
        <f t="shared" si="28"/>
        <v>771000</v>
      </c>
      <c r="I215" s="50">
        <v>0</v>
      </c>
      <c r="J215" s="50">
        <v>814000</v>
      </c>
      <c r="K215" s="47">
        <f t="shared" si="23"/>
        <v>814000</v>
      </c>
      <c r="L215" s="50">
        <v>0</v>
      </c>
      <c r="M215" s="50">
        <v>855000</v>
      </c>
      <c r="N215" s="47">
        <f t="shared" si="24"/>
        <v>855000</v>
      </c>
      <c r="O215" s="48"/>
    </row>
    <row r="216" spans="1:15" ht="25.5" customHeight="1">
      <c r="A216" s="26" t="s">
        <v>185</v>
      </c>
      <c r="B216" s="141"/>
      <c r="C216" s="123"/>
      <c r="D216" s="118">
        <v>5054600</v>
      </c>
      <c r="E216" s="49"/>
      <c r="F216" s="47">
        <f>F217</f>
        <v>0</v>
      </c>
      <c r="G216" s="47">
        <f>G217</f>
        <v>15748000</v>
      </c>
      <c r="H216" s="47">
        <f t="shared" si="28"/>
        <v>15748000</v>
      </c>
      <c r="I216" s="47">
        <f>I217</f>
        <v>0</v>
      </c>
      <c r="J216" s="47">
        <f>J217</f>
        <v>16182000</v>
      </c>
      <c r="K216" s="47">
        <f t="shared" si="23"/>
        <v>16182000</v>
      </c>
      <c r="L216" s="47">
        <f>L217</f>
        <v>0</v>
      </c>
      <c r="M216" s="47">
        <f>M217</f>
        <v>16487000</v>
      </c>
      <c r="N216" s="47">
        <f t="shared" si="24"/>
        <v>16487000</v>
      </c>
      <c r="O216" s="48"/>
    </row>
    <row r="217" spans="1:15" ht="36">
      <c r="A217" s="26" t="s">
        <v>364</v>
      </c>
      <c r="B217" s="141"/>
      <c r="C217" s="123"/>
      <c r="D217" s="118"/>
      <c r="E217" s="49" t="s">
        <v>363</v>
      </c>
      <c r="F217" s="50">
        <v>0</v>
      </c>
      <c r="G217" s="50">
        <f>5958000+9790000</f>
        <v>15748000</v>
      </c>
      <c r="H217" s="47">
        <f t="shared" si="28"/>
        <v>15748000</v>
      </c>
      <c r="I217" s="50">
        <v>0</v>
      </c>
      <c r="J217" s="50">
        <f>6392000+9790000</f>
        <v>16182000</v>
      </c>
      <c r="K217" s="47">
        <f t="shared" si="23"/>
        <v>16182000</v>
      </c>
      <c r="L217" s="50">
        <v>0</v>
      </c>
      <c r="M217" s="50">
        <f>6697000+9790000</f>
        <v>16487000</v>
      </c>
      <c r="N217" s="47">
        <f t="shared" si="24"/>
        <v>16487000</v>
      </c>
      <c r="O217" s="48"/>
    </row>
    <row r="218" spans="1:15" ht="36">
      <c r="A218" s="26" t="s">
        <v>186</v>
      </c>
      <c r="B218" s="141"/>
      <c r="C218" s="123"/>
      <c r="D218" s="118">
        <v>5054800</v>
      </c>
      <c r="E218" s="49"/>
      <c r="F218" s="47">
        <f>F219</f>
        <v>0</v>
      </c>
      <c r="G218" s="47">
        <f>G219</f>
        <v>4418000</v>
      </c>
      <c r="H218" s="47">
        <f t="shared" si="28"/>
        <v>4418000</v>
      </c>
      <c r="I218" s="47">
        <f>I219</f>
        <v>0</v>
      </c>
      <c r="J218" s="47">
        <f>J219</f>
        <v>4418000</v>
      </c>
      <c r="K218" s="47">
        <f t="shared" si="23"/>
        <v>4418000</v>
      </c>
      <c r="L218" s="47">
        <f>L219</f>
        <v>0</v>
      </c>
      <c r="M218" s="47">
        <f>M219</f>
        <v>4418000</v>
      </c>
      <c r="N218" s="47">
        <f t="shared" si="24"/>
        <v>4418000</v>
      </c>
      <c r="O218" s="48"/>
    </row>
    <row r="219" spans="1:15" ht="24">
      <c r="A219" s="26" t="s">
        <v>365</v>
      </c>
      <c r="B219" s="141"/>
      <c r="C219" s="123"/>
      <c r="D219" s="118"/>
      <c r="E219" s="49" t="s">
        <v>366</v>
      </c>
      <c r="F219" s="50">
        <v>0</v>
      </c>
      <c r="G219" s="50">
        <v>4418000</v>
      </c>
      <c r="H219" s="47">
        <f t="shared" si="28"/>
        <v>4418000</v>
      </c>
      <c r="I219" s="50">
        <v>0</v>
      </c>
      <c r="J219" s="50">
        <v>4418000</v>
      </c>
      <c r="K219" s="47">
        <f t="shared" si="23"/>
        <v>4418000</v>
      </c>
      <c r="L219" s="50">
        <v>0</v>
      </c>
      <c r="M219" s="50">
        <v>4418000</v>
      </c>
      <c r="N219" s="47">
        <f t="shared" si="24"/>
        <v>4418000</v>
      </c>
      <c r="O219" s="48"/>
    </row>
    <row r="220" spans="1:15" ht="24">
      <c r="A220" s="26" t="s">
        <v>187</v>
      </c>
      <c r="B220" s="141"/>
      <c r="C220" s="123"/>
      <c r="D220" s="49" t="s">
        <v>188</v>
      </c>
      <c r="E220" s="49"/>
      <c r="F220" s="50">
        <f>F221+F224+F226+F228+F223</f>
        <v>0</v>
      </c>
      <c r="G220" s="50">
        <f>G221+G228+G223</f>
        <v>10223000</v>
      </c>
      <c r="H220" s="47">
        <f t="shared" si="28"/>
        <v>10223000</v>
      </c>
      <c r="I220" s="50">
        <f>I221+I224+I226+I228+I223</f>
        <v>0</v>
      </c>
      <c r="J220" s="50">
        <f>J221+J228+J223</f>
        <v>10223000</v>
      </c>
      <c r="K220" s="47">
        <f t="shared" si="23"/>
        <v>10223000</v>
      </c>
      <c r="L220" s="50">
        <f>L221+L224+L226+L228+L223</f>
        <v>0</v>
      </c>
      <c r="M220" s="50">
        <f>M221+M228+M223</f>
        <v>10223000</v>
      </c>
      <c r="N220" s="47">
        <f t="shared" si="24"/>
        <v>10223000</v>
      </c>
      <c r="O220" s="48"/>
    </row>
    <row r="221" spans="1:15" ht="12.75">
      <c r="A221" s="26" t="s">
        <v>189</v>
      </c>
      <c r="B221" s="141"/>
      <c r="C221" s="123"/>
      <c r="D221" s="118" t="s">
        <v>190</v>
      </c>
      <c r="E221" s="49"/>
      <c r="F221" s="50">
        <f>F222</f>
        <v>0</v>
      </c>
      <c r="G221" s="50">
        <f>G222</f>
        <v>5094000</v>
      </c>
      <c r="H221" s="47">
        <f t="shared" si="28"/>
        <v>5094000</v>
      </c>
      <c r="I221" s="50">
        <f>I222</f>
        <v>0</v>
      </c>
      <c r="J221" s="50">
        <f>J222</f>
        <v>5094000</v>
      </c>
      <c r="K221" s="47">
        <f t="shared" si="23"/>
        <v>5094000</v>
      </c>
      <c r="L221" s="50">
        <f>L222</f>
        <v>0</v>
      </c>
      <c r="M221" s="50">
        <f>M222</f>
        <v>5094000</v>
      </c>
      <c r="N221" s="47">
        <f t="shared" si="24"/>
        <v>5094000</v>
      </c>
      <c r="O221" s="48"/>
    </row>
    <row r="222" spans="1:15" ht="24">
      <c r="A222" s="26" t="s">
        <v>365</v>
      </c>
      <c r="B222" s="141"/>
      <c r="C222" s="123"/>
      <c r="D222" s="118"/>
      <c r="E222" s="49" t="s">
        <v>366</v>
      </c>
      <c r="F222" s="50">
        <v>0</v>
      </c>
      <c r="G222" s="50">
        <v>5094000</v>
      </c>
      <c r="H222" s="47">
        <f t="shared" si="28"/>
        <v>5094000</v>
      </c>
      <c r="I222" s="50">
        <v>0</v>
      </c>
      <c r="J222" s="50">
        <v>5094000</v>
      </c>
      <c r="K222" s="47">
        <f t="shared" si="23"/>
        <v>5094000</v>
      </c>
      <c r="L222" s="50">
        <v>0</v>
      </c>
      <c r="M222" s="50">
        <v>5094000</v>
      </c>
      <c r="N222" s="47">
        <f t="shared" si="24"/>
        <v>5094000</v>
      </c>
      <c r="O222" s="48"/>
    </row>
    <row r="223" spans="1:15" ht="18.75" customHeight="1">
      <c r="A223" s="26" t="s">
        <v>191</v>
      </c>
      <c r="B223" s="141"/>
      <c r="C223" s="123"/>
      <c r="D223" s="49" t="s">
        <v>192</v>
      </c>
      <c r="E223" s="49"/>
      <c r="F223" s="50">
        <f>F224+F226</f>
        <v>0</v>
      </c>
      <c r="G223" s="50">
        <f>G224+G226</f>
        <v>5015000</v>
      </c>
      <c r="H223" s="47">
        <f t="shared" si="28"/>
        <v>5015000</v>
      </c>
      <c r="I223" s="50">
        <f>I224+I226</f>
        <v>0</v>
      </c>
      <c r="J223" s="50">
        <f>J224+J226</f>
        <v>5015000</v>
      </c>
      <c r="K223" s="47">
        <f t="shared" si="23"/>
        <v>5015000</v>
      </c>
      <c r="L223" s="50">
        <f>L224+L226</f>
        <v>0</v>
      </c>
      <c r="M223" s="50">
        <f>M224+M226</f>
        <v>5015000</v>
      </c>
      <c r="N223" s="47">
        <f t="shared" si="24"/>
        <v>5015000</v>
      </c>
      <c r="O223" s="48"/>
    </row>
    <row r="224" spans="1:15" ht="24">
      <c r="A224" s="26" t="s">
        <v>193</v>
      </c>
      <c r="B224" s="141"/>
      <c r="C224" s="123"/>
      <c r="D224" s="118" t="s">
        <v>194</v>
      </c>
      <c r="E224" s="49"/>
      <c r="F224" s="50">
        <f>F225</f>
        <v>0</v>
      </c>
      <c r="G224" s="50">
        <f>G225</f>
        <v>3387000</v>
      </c>
      <c r="H224" s="47">
        <f t="shared" si="28"/>
        <v>3387000</v>
      </c>
      <c r="I224" s="50">
        <f>I225</f>
        <v>0</v>
      </c>
      <c r="J224" s="50">
        <f>J225</f>
        <v>3387000</v>
      </c>
      <c r="K224" s="47">
        <f t="shared" si="23"/>
        <v>3387000</v>
      </c>
      <c r="L224" s="50">
        <f>L225</f>
        <v>0</v>
      </c>
      <c r="M224" s="50">
        <f>M225</f>
        <v>3387000</v>
      </c>
      <c r="N224" s="47">
        <f t="shared" si="24"/>
        <v>3387000</v>
      </c>
      <c r="O224" s="48"/>
    </row>
    <row r="225" spans="1:15" ht="36">
      <c r="A225" s="26" t="s">
        <v>364</v>
      </c>
      <c r="B225" s="141"/>
      <c r="C225" s="123"/>
      <c r="D225" s="118"/>
      <c r="E225" s="49" t="s">
        <v>363</v>
      </c>
      <c r="F225" s="50">
        <v>0</v>
      </c>
      <c r="G225" s="50">
        <v>3387000</v>
      </c>
      <c r="H225" s="47">
        <f t="shared" si="28"/>
        <v>3387000</v>
      </c>
      <c r="I225" s="50">
        <v>0</v>
      </c>
      <c r="J225" s="50">
        <v>3387000</v>
      </c>
      <c r="K225" s="47">
        <f t="shared" si="23"/>
        <v>3387000</v>
      </c>
      <c r="L225" s="50">
        <v>0</v>
      </c>
      <c r="M225" s="50">
        <v>3387000</v>
      </c>
      <c r="N225" s="47">
        <f t="shared" si="24"/>
        <v>3387000</v>
      </c>
      <c r="O225" s="48"/>
    </row>
    <row r="226" spans="1:15" ht="24">
      <c r="A226" s="26" t="s">
        <v>195</v>
      </c>
      <c r="B226" s="141"/>
      <c r="C226" s="123"/>
      <c r="D226" s="118" t="s">
        <v>196</v>
      </c>
      <c r="E226" s="49"/>
      <c r="F226" s="50">
        <f>F227</f>
        <v>0</v>
      </c>
      <c r="G226" s="50">
        <f>G227</f>
        <v>1628000</v>
      </c>
      <c r="H226" s="47">
        <f t="shared" si="28"/>
        <v>1628000</v>
      </c>
      <c r="I226" s="50">
        <f>I227</f>
        <v>0</v>
      </c>
      <c r="J226" s="50">
        <f>J227</f>
        <v>1628000</v>
      </c>
      <c r="K226" s="47">
        <f t="shared" si="23"/>
        <v>1628000</v>
      </c>
      <c r="L226" s="50">
        <f>L227</f>
        <v>0</v>
      </c>
      <c r="M226" s="50">
        <f>M227</f>
        <v>1628000</v>
      </c>
      <c r="N226" s="47">
        <f t="shared" si="24"/>
        <v>1628000</v>
      </c>
      <c r="O226" s="48"/>
    </row>
    <row r="227" spans="1:15" ht="36">
      <c r="A227" s="26" t="s">
        <v>364</v>
      </c>
      <c r="B227" s="141"/>
      <c r="C227" s="123"/>
      <c r="D227" s="118"/>
      <c r="E227" s="49" t="s">
        <v>363</v>
      </c>
      <c r="F227" s="50">
        <v>0</v>
      </c>
      <c r="G227" s="50">
        <v>1628000</v>
      </c>
      <c r="H227" s="47">
        <f t="shared" si="28"/>
        <v>1628000</v>
      </c>
      <c r="I227" s="50">
        <v>0</v>
      </c>
      <c r="J227" s="50">
        <v>1628000</v>
      </c>
      <c r="K227" s="47">
        <f t="shared" si="23"/>
        <v>1628000</v>
      </c>
      <c r="L227" s="50">
        <v>0</v>
      </c>
      <c r="M227" s="50">
        <v>1628000</v>
      </c>
      <c r="N227" s="47">
        <f t="shared" si="24"/>
        <v>1628000</v>
      </c>
      <c r="O227" s="48"/>
    </row>
    <row r="228" spans="1:15" ht="48">
      <c r="A228" s="26" t="s">
        <v>197</v>
      </c>
      <c r="B228" s="141"/>
      <c r="C228" s="123"/>
      <c r="D228" s="118" t="s">
        <v>289</v>
      </c>
      <c r="E228" s="49"/>
      <c r="F228" s="50">
        <f>F229</f>
        <v>0</v>
      </c>
      <c r="G228" s="50">
        <f>G229</f>
        <v>114000</v>
      </c>
      <c r="H228" s="47">
        <f t="shared" si="28"/>
        <v>114000</v>
      </c>
      <c r="I228" s="50">
        <f>I229</f>
        <v>0</v>
      </c>
      <c r="J228" s="50">
        <f>J229</f>
        <v>114000</v>
      </c>
      <c r="K228" s="47">
        <f t="shared" si="23"/>
        <v>114000</v>
      </c>
      <c r="L228" s="50">
        <f>L229</f>
        <v>0</v>
      </c>
      <c r="M228" s="50">
        <f>M229</f>
        <v>114000</v>
      </c>
      <c r="N228" s="47">
        <f t="shared" si="24"/>
        <v>114000</v>
      </c>
      <c r="O228" s="48"/>
    </row>
    <row r="229" spans="1:15" ht="36">
      <c r="A229" s="26" t="s">
        <v>364</v>
      </c>
      <c r="B229" s="141"/>
      <c r="C229" s="123"/>
      <c r="D229" s="118"/>
      <c r="E229" s="49" t="s">
        <v>363</v>
      </c>
      <c r="F229" s="50">
        <v>0</v>
      </c>
      <c r="G229" s="50">
        <v>114000</v>
      </c>
      <c r="H229" s="47">
        <f t="shared" si="28"/>
        <v>114000</v>
      </c>
      <c r="I229" s="50">
        <v>0</v>
      </c>
      <c r="J229" s="50">
        <v>114000</v>
      </c>
      <c r="K229" s="47">
        <f t="shared" si="23"/>
        <v>114000</v>
      </c>
      <c r="L229" s="50">
        <v>0</v>
      </c>
      <c r="M229" s="50">
        <v>114000</v>
      </c>
      <c r="N229" s="47">
        <f t="shared" si="24"/>
        <v>114000</v>
      </c>
      <c r="O229" s="48"/>
    </row>
    <row r="230" spans="1:15" ht="24">
      <c r="A230" s="26" t="s">
        <v>198</v>
      </c>
      <c r="B230" s="141"/>
      <c r="C230" s="123"/>
      <c r="D230" s="118" t="s">
        <v>199</v>
      </c>
      <c r="E230" s="49"/>
      <c r="F230" s="47">
        <f>F232+F231</f>
        <v>30000</v>
      </c>
      <c r="G230" s="47">
        <f>G232+G231</f>
        <v>5665900</v>
      </c>
      <c r="H230" s="47">
        <f t="shared" si="28"/>
        <v>5695900</v>
      </c>
      <c r="I230" s="47">
        <f>I232+I231</f>
        <v>25000</v>
      </c>
      <c r="J230" s="47">
        <f>J232+J231</f>
        <v>6429800</v>
      </c>
      <c r="K230" s="47">
        <f t="shared" si="23"/>
        <v>6454800</v>
      </c>
      <c r="L230" s="47">
        <f>L232+L231</f>
        <v>21300</v>
      </c>
      <c r="M230" s="47">
        <f>M232+M231</f>
        <v>6430700</v>
      </c>
      <c r="N230" s="47">
        <f t="shared" si="24"/>
        <v>6452000</v>
      </c>
      <c r="O230" s="48"/>
    </row>
    <row r="231" spans="1:15" ht="24">
      <c r="A231" s="26" t="s">
        <v>365</v>
      </c>
      <c r="B231" s="141"/>
      <c r="C231" s="123"/>
      <c r="D231" s="118"/>
      <c r="E231" s="49" t="s">
        <v>366</v>
      </c>
      <c r="F231" s="47">
        <v>0</v>
      </c>
      <c r="G231" s="47">
        <f>6591000-711000-311000+81000</f>
        <v>5650000</v>
      </c>
      <c r="H231" s="47">
        <f t="shared" si="28"/>
        <v>5650000</v>
      </c>
      <c r="I231" s="47">
        <v>0</v>
      </c>
      <c r="J231" s="47">
        <f>7654000-825000-416000</f>
        <v>6413000</v>
      </c>
      <c r="K231" s="47">
        <f t="shared" si="23"/>
        <v>6413000</v>
      </c>
      <c r="L231" s="47">
        <v>0</v>
      </c>
      <c r="M231" s="47">
        <f>7654000-825000-416000</f>
        <v>6413000</v>
      </c>
      <c r="N231" s="47">
        <f t="shared" si="24"/>
        <v>6413000</v>
      </c>
      <c r="O231" s="48"/>
    </row>
    <row r="232" spans="1:15" ht="36">
      <c r="A232" s="26" t="s">
        <v>364</v>
      </c>
      <c r="B232" s="141"/>
      <c r="C232" s="123"/>
      <c r="D232" s="118"/>
      <c r="E232" s="49" t="s">
        <v>363</v>
      </c>
      <c r="F232" s="50">
        <v>30000</v>
      </c>
      <c r="G232" s="50">
        <v>15900</v>
      </c>
      <c r="H232" s="47">
        <f t="shared" si="28"/>
        <v>45900</v>
      </c>
      <c r="I232" s="50">
        <v>25000</v>
      </c>
      <c r="J232" s="50">
        <v>16800</v>
      </c>
      <c r="K232" s="47">
        <f t="shared" si="23"/>
        <v>41800</v>
      </c>
      <c r="L232" s="50">
        <v>21300</v>
      </c>
      <c r="M232" s="50">
        <v>17700</v>
      </c>
      <c r="N232" s="47">
        <f t="shared" si="24"/>
        <v>39000</v>
      </c>
      <c r="O232" s="48"/>
    </row>
    <row r="233" spans="1:15" ht="24">
      <c r="A233" s="26" t="s">
        <v>127</v>
      </c>
      <c r="B233" s="141"/>
      <c r="C233" s="123"/>
      <c r="D233" s="49" t="s">
        <v>145</v>
      </c>
      <c r="E233" s="49"/>
      <c r="F233" s="50">
        <f>F234+F236</f>
        <v>901000</v>
      </c>
      <c r="G233" s="50">
        <f>G234+G236</f>
        <v>1354000</v>
      </c>
      <c r="H233" s="47">
        <f t="shared" si="28"/>
        <v>2255000</v>
      </c>
      <c r="I233" s="50">
        <f>I234+I236</f>
        <v>375000</v>
      </c>
      <c r="J233" s="50">
        <f>J234+J236</f>
        <v>1441000</v>
      </c>
      <c r="K233" s="47">
        <f t="shared" si="23"/>
        <v>1816000</v>
      </c>
      <c r="L233" s="50">
        <f>L234+L236</f>
        <v>339000</v>
      </c>
      <c r="M233" s="50">
        <f>M234+M236</f>
        <v>1556000</v>
      </c>
      <c r="N233" s="47">
        <f t="shared" si="24"/>
        <v>1895000</v>
      </c>
      <c r="O233" s="48"/>
    </row>
    <row r="234" spans="1:15" ht="24">
      <c r="A234" s="26" t="s">
        <v>200</v>
      </c>
      <c r="B234" s="141"/>
      <c r="C234" s="123"/>
      <c r="D234" s="118" t="s">
        <v>201</v>
      </c>
      <c r="E234" s="49"/>
      <c r="F234" s="50">
        <f>F235</f>
        <v>0</v>
      </c>
      <c r="G234" s="50">
        <f>G235</f>
        <v>1354000</v>
      </c>
      <c r="H234" s="47">
        <f t="shared" si="28"/>
        <v>1354000</v>
      </c>
      <c r="I234" s="50">
        <f>I235</f>
        <v>0</v>
      </c>
      <c r="J234" s="50">
        <f>J235</f>
        <v>1441000</v>
      </c>
      <c r="K234" s="47">
        <f t="shared" si="23"/>
        <v>1441000</v>
      </c>
      <c r="L234" s="50">
        <f>L235</f>
        <v>0</v>
      </c>
      <c r="M234" s="50">
        <f>M235</f>
        <v>1556000</v>
      </c>
      <c r="N234" s="47">
        <f t="shared" si="24"/>
        <v>1556000</v>
      </c>
      <c r="O234" s="48"/>
    </row>
    <row r="235" spans="1:15" ht="24">
      <c r="A235" s="26" t="s">
        <v>343</v>
      </c>
      <c r="B235" s="141"/>
      <c r="C235" s="123"/>
      <c r="D235" s="118"/>
      <c r="E235" s="49" t="s">
        <v>315</v>
      </c>
      <c r="F235" s="50">
        <v>0</v>
      </c>
      <c r="G235" s="50">
        <v>1354000</v>
      </c>
      <c r="H235" s="47">
        <f t="shared" si="28"/>
        <v>1354000</v>
      </c>
      <c r="I235" s="50">
        <v>0</v>
      </c>
      <c r="J235" s="50">
        <v>1441000</v>
      </c>
      <c r="K235" s="47">
        <f t="shared" si="23"/>
        <v>1441000</v>
      </c>
      <c r="L235" s="50">
        <v>0</v>
      </c>
      <c r="M235" s="50">
        <v>1556000</v>
      </c>
      <c r="N235" s="47">
        <f t="shared" si="24"/>
        <v>1556000</v>
      </c>
      <c r="O235" s="48"/>
    </row>
    <row r="236" spans="1:15" ht="48">
      <c r="A236" s="26" t="s">
        <v>291</v>
      </c>
      <c r="B236" s="141"/>
      <c r="C236" s="123"/>
      <c r="D236" s="119" t="s">
        <v>290</v>
      </c>
      <c r="E236" s="49"/>
      <c r="F236" s="50">
        <f>F237</f>
        <v>901000</v>
      </c>
      <c r="G236" s="50">
        <f>G237</f>
        <v>0</v>
      </c>
      <c r="H236" s="47">
        <f t="shared" si="28"/>
        <v>901000</v>
      </c>
      <c r="I236" s="50">
        <f>I237</f>
        <v>375000</v>
      </c>
      <c r="J236" s="50">
        <f>J237</f>
        <v>0</v>
      </c>
      <c r="K236" s="47">
        <f t="shared" si="23"/>
        <v>375000</v>
      </c>
      <c r="L236" s="50">
        <f>L237</f>
        <v>339000</v>
      </c>
      <c r="M236" s="50">
        <f>M237</f>
        <v>0</v>
      </c>
      <c r="N236" s="47">
        <f t="shared" si="24"/>
        <v>339000</v>
      </c>
      <c r="O236" s="48"/>
    </row>
    <row r="237" spans="1:15" ht="24">
      <c r="A237" s="26" t="s">
        <v>343</v>
      </c>
      <c r="B237" s="141"/>
      <c r="C237" s="123"/>
      <c r="D237" s="120"/>
      <c r="E237" s="49" t="s">
        <v>315</v>
      </c>
      <c r="F237" s="50">
        <v>901000</v>
      </c>
      <c r="G237" s="50">
        <v>0</v>
      </c>
      <c r="H237" s="47">
        <f t="shared" si="28"/>
        <v>901000</v>
      </c>
      <c r="I237" s="50">
        <v>375000</v>
      </c>
      <c r="J237" s="50">
        <v>0</v>
      </c>
      <c r="K237" s="47">
        <f t="shared" si="23"/>
        <v>375000</v>
      </c>
      <c r="L237" s="50">
        <v>339000</v>
      </c>
      <c r="M237" s="50">
        <v>0</v>
      </c>
      <c r="N237" s="47">
        <f t="shared" si="24"/>
        <v>339000</v>
      </c>
      <c r="O237" s="48"/>
    </row>
    <row r="238" spans="1:14" ht="12.75">
      <c r="A238" s="58" t="s">
        <v>123</v>
      </c>
      <c r="B238" s="141"/>
      <c r="C238" s="124"/>
      <c r="D238" s="59" t="s">
        <v>136</v>
      </c>
      <c r="E238" s="59"/>
      <c r="F238" s="60">
        <f>F239+F241</f>
        <v>1017000</v>
      </c>
      <c r="G238" s="60">
        <f>G239+G241</f>
        <v>0</v>
      </c>
      <c r="H238" s="47">
        <f t="shared" si="28"/>
        <v>1017000</v>
      </c>
      <c r="I238" s="60">
        <f>I239+I241</f>
        <v>564000</v>
      </c>
      <c r="J238" s="60">
        <f>J239+J241</f>
        <v>0</v>
      </c>
      <c r="K238" s="47">
        <f aca="true" t="shared" si="32" ref="K238:K287">J238+I238</f>
        <v>564000</v>
      </c>
      <c r="L238" s="60">
        <f>L239+L241</f>
        <v>0</v>
      </c>
      <c r="M238" s="60">
        <f>M239+M241</f>
        <v>0</v>
      </c>
      <c r="N238" s="47">
        <f aca="true" t="shared" si="33" ref="N238:N287">M238+L238</f>
        <v>0</v>
      </c>
    </row>
    <row r="239" spans="1:14" ht="84">
      <c r="A239" s="58" t="s">
        <v>282</v>
      </c>
      <c r="B239" s="141"/>
      <c r="C239" s="124"/>
      <c r="D239" s="113" t="s">
        <v>257</v>
      </c>
      <c r="E239" s="59"/>
      <c r="F239" s="60">
        <f>F240</f>
        <v>282000</v>
      </c>
      <c r="G239" s="60">
        <f>G240</f>
        <v>0</v>
      </c>
      <c r="H239" s="47">
        <f t="shared" si="28"/>
        <v>282000</v>
      </c>
      <c r="I239" s="60">
        <f>I240</f>
        <v>564000</v>
      </c>
      <c r="J239" s="60">
        <f>J240</f>
        <v>0</v>
      </c>
      <c r="K239" s="47">
        <f t="shared" si="32"/>
        <v>564000</v>
      </c>
      <c r="L239" s="60">
        <f>L240</f>
        <v>0</v>
      </c>
      <c r="M239" s="60">
        <f>M240</f>
        <v>0</v>
      </c>
      <c r="N239" s="47">
        <f t="shared" si="33"/>
        <v>0</v>
      </c>
    </row>
    <row r="240" spans="1:14" ht="24">
      <c r="A240" s="58" t="s">
        <v>346</v>
      </c>
      <c r="B240" s="141"/>
      <c r="C240" s="124"/>
      <c r="D240" s="113"/>
      <c r="E240" s="59" t="s">
        <v>347</v>
      </c>
      <c r="F240" s="60">
        <v>282000</v>
      </c>
      <c r="G240" s="60">
        <v>0</v>
      </c>
      <c r="H240" s="47">
        <f t="shared" si="28"/>
        <v>282000</v>
      </c>
      <c r="I240" s="60">
        <v>564000</v>
      </c>
      <c r="J240" s="60">
        <v>0</v>
      </c>
      <c r="K240" s="47">
        <f t="shared" si="32"/>
        <v>564000</v>
      </c>
      <c r="L240" s="60">
        <v>0</v>
      </c>
      <c r="M240" s="60">
        <v>0</v>
      </c>
      <c r="N240" s="47">
        <f t="shared" si="33"/>
        <v>0</v>
      </c>
    </row>
    <row r="241" spans="1:14" ht="36">
      <c r="A241" s="58" t="s">
        <v>298</v>
      </c>
      <c r="B241" s="141"/>
      <c r="C241" s="124"/>
      <c r="D241" s="59" t="s">
        <v>296</v>
      </c>
      <c r="E241" s="59"/>
      <c r="F241" s="60">
        <f>F242</f>
        <v>735000</v>
      </c>
      <c r="G241" s="60">
        <f>G242</f>
        <v>0</v>
      </c>
      <c r="H241" s="47">
        <f t="shared" si="28"/>
        <v>735000</v>
      </c>
      <c r="I241" s="60">
        <f>I242</f>
        <v>0</v>
      </c>
      <c r="J241" s="60">
        <f>J242</f>
        <v>0</v>
      </c>
      <c r="K241" s="47">
        <f t="shared" si="32"/>
        <v>0</v>
      </c>
      <c r="L241" s="60">
        <f>L242</f>
        <v>0</v>
      </c>
      <c r="M241" s="60">
        <f>M242</f>
        <v>0</v>
      </c>
      <c r="N241" s="47">
        <f t="shared" si="33"/>
        <v>0</v>
      </c>
    </row>
    <row r="242" spans="1:14" ht="48">
      <c r="A242" s="58" t="s">
        <v>299</v>
      </c>
      <c r="B242" s="141"/>
      <c r="C242" s="124"/>
      <c r="D242" s="92" t="s">
        <v>297</v>
      </c>
      <c r="E242" s="59"/>
      <c r="F242" s="60">
        <f>F243</f>
        <v>735000</v>
      </c>
      <c r="G242" s="60">
        <f>G243</f>
        <v>0</v>
      </c>
      <c r="H242" s="47">
        <f t="shared" si="28"/>
        <v>735000</v>
      </c>
      <c r="I242" s="60">
        <f>I243</f>
        <v>0</v>
      </c>
      <c r="J242" s="60">
        <f>J243</f>
        <v>0</v>
      </c>
      <c r="K242" s="47">
        <f t="shared" si="32"/>
        <v>0</v>
      </c>
      <c r="L242" s="60">
        <f>L243</f>
        <v>0</v>
      </c>
      <c r="M242" s="60">
        <f>M243</f>
        <v>0</v>
      </c>
      <c r="N242" s="47">
        <f t="shared" si="33"/>
        <v>0</v>
      </c>
    </row>
    <row r="243" spans="1:14" ht="24">
      <c r="A243" s="26" t="s">
        <v>343</v>
      </c>
      <c r="B243" s="141"/>
      <c r="C243" s="124"/>
      <c r="D243" s="93"/>
      <c r="E243" s="59" t="s">
        <v>315</v>
      </c>
      <c r="F243" s="60">
        <v>735000</v>
      </c>
      <c r="G243" s="60">
        <v>0</v>
      </c>
      <c r="H243" s="47">
        <f t="shared" si="28"/>
        <v>735000</v>
      </c>
      <c r="I243" s="60">
        <v>0</v>
      </c>
      <c r="J243" s="60">
        <v>0</v>
      </c>
      <c r="K243" s="47">
        <f t="shared" si="32"/>
        <v>0</v>
      </c>
      <c r="L243" s="60">
        <v>0</v>
      </c>
      <c r="M243" s="60">
        <v>0</v>
      </c>
      <c r="N243" s="47">
        <f t="shared" si="33"/>
        <v>0</v>
      </c>
    </row>
    <row r="244" spans="1:14" ht="24">
      <c r="A244" s="58" t="s">
        <v>102</v>
      </c>
      <c r="B244" s="141"/>
      <c r="C244" s="124"/>
      <c r="D244" s="59" t="s">
        <v>103</v>
      </c>
      <c r="E244" s="59"/>
      <c r="F244" s="61">
        <f>F245</f>
        <v>253000</v>
      </c>
      <c r="G244" s="61">
        <f>G245</f>
        <v>0</v>
      </c>
      <c r="H244" s="47">
        <f t="shared" si="28"/>
        <v>253000</v>
      </c>
      <c r="I244" s="61">
        <f>I245</f>
        <v>254000</v>
      </c>
      <c r="J244" s="61">
        <f>J245</f>
        <v>0</v>
      </c>
      <c r="K244" s="47">
        <f t="shared" si="32"/>
        <v>254000</v>
      </c>
      <c r="L244" s="61">
        <f>L245</f>
        <v>0</v>
      </c>
      <c r="M244" s="61">
        <f>M245</f>
        <v>0</v>
      </c>
      <c r="N244" s="47">
        <f t="shared" si="33"/>
        <v>0</v>
      </c>
    </row>
    <row r="245" spans="1:14" ht="96">
      <c r="A245" s="58" t="s">
        <v>283</v>
      </c>
      <c r="B245" s="141"/>
      <c r="C245" s="124"/>
      <c r="D245" s="113" t="s">
        <v>258</v>
      </c>
      <c r="E245" s="59"/>
      <c r="F245" s="61">
        <f>F246</f>
        <v>253000</v>
      </c>
      <c r="G245" s="61">
        <f>G246</f>
        <v>0</v>
      </c>
      <c r="H245" s="47">
        <f t="shared" si="28"/>
        <v>253000</v>
      </c>
      <c r="I245" s="61">
        <f>I246</f>
        <v>254000</v>
      </c>
      <c r="J245" s="61">
        <f>J246</f>
        <v>0</v>
      </c>
      <c r="K245" s="47">
        <f t="shared" si="32"/>
        <v>254000</v>
      </c>
      <c r="L245" s="61">
        <f>L246</f>
        <v>0</v>
      </c>
      <c r="M245" s="61">
        <f>M246</f>
        <v>0</v>
      </c>
      <c r="N245" s="47">
        <f t="shared" si="33"/>
        <v>0</v>
      </c>
    </row>
    <row r="246" spans="1:14" ht="24">
      <c r="A246" s="58" t="s">
        <v>346</v>
      </c>
      <c r="B246" s="141"/>
      <c r="C246" s="98"/>
      <c r="D246" s="113"/>
      <c r="E246" s="59" t="s">
        <v>347</v>
      </c>
      <c r="F246" s="61">
        <v>253000</v>
      </c>
      <c r="G246" s="61">
        <v>0</v>
      </c>
      <c r="H246" s="47">
        <f t="shared" si="28"/>
        <v>253000</v>
      </c>
      <c r="I246" s="61">
        <v>254000</v>
      </c>
      <c r="J246" s="61">
        <v>0</v>
      </c>
      <c r="K246" s="47">
        <f t="shared" si="32"/>
        <v>254000</v>
      </c>
      <c r="L246" s="61">
        <v>0</v>
      </c>
      <c r="M246" s="61">
        <v>0</v>
      </c>
      <c r="N246" s="47">
        <f t="shared" si="33"/>
        <v>0</v>
      </c>
    </row>
    <row r="247" spans="1:15" ht="12.75">
      <c r="A247" s="26" t="s">
        <v>125</v>
      </c>
      <c r="B247" s="141"/>
      <c r="C247" s="117">
        <v>1004</v>
      </c>
      <c r="D247" s="118"/>
      <c r="E247" s="118"/>
      <c r="F247" s="47">
        <f>F248+F252</f>
        <v>63800</v>
      </c>
      <c r="G247" s="47">
        <f>G248+G252</f>
        <v>0</v>
      </c>
      <c r="H247" s="47">
        <f t="shared" si="28"/>
        <v>63800</v>
      </c>
      <c r="I247" s="47">
        <f>I248+I252</f>
        <v>63800</v>
      </c>
      <c r="J247" s="47">
        <f>J248+J252</f>
        <v>0</v>
      </c>
      <c r="K247" s="47">
        <f t="shared" si="32"/>
        <v>63800</v>
      </c>
      <c r="L247" s="47">
        <f>L248+L252</f>
        <v>0</v>
      </c>
      <c r="M247" s="47">
        <f>M248+M252</f>
        <v>0</v>
      </c>
      <c r="N247" s="47">
        <f t="shared" si="33"/>
        <v>0</v>
      </c>
      <c r="O247" s="48"/>
    </row>
    <row r="248" spans="1:15" ht="12.75">
      <c r="A248" s="26" t="s">
        <v>123</v>
      </c>
      <c r="B248" s="141"/>
      <c r="C248" s="117"/>
      <c r="D248" s="49" t="s">
        <v>136</v>
      </c>
      <c r="E248" s="49"/>
      <c r="F248" s="47">
        <f aca="true" t="shared" si="34" ref="F248:M250">F249</f>
        <v>36000</v>
      </c>
      <c r="G248" s="47">
        <f t="shared" si="34"/>
        <v>0</v>
      </c>
      <c r="H248" s="47">
        <f t="shared" si="28"/>
        <v>36000</v>
      </c>
      <c r="I248" s="47">
        <f t="shared" si="34"/>
        <v>36000</v>
      </c>
      <c r="J248" s="47">
        <f t="shared" si="34"/>
        <v>0</v>
      </c>
      <c r="K248" s="47">
        <f t="shared" si="32"/>
        <v>36000</v>
      </c>
      <c r="L248" s="47">
        <f t="shared" si="34"/>
        <v>0</v>
      </c>
      <c r="M248" s="47">
        <f t="shared" si="34"/>
        <v>0</v>
      </c>
      <c r="N248" s="47">
        <f t="shared" si="33"/>
        <v>0</v>
      </c>
      <c r="O248" s="48"/>
    </row>
    <row r="249" spans="1:15" ht="24">
      <c r="A249" s="26" t="s">
        <v>202</v>
      </c>
      <c r="B249" s="141"/>
      <c r="C249" s="117"/>
      <c r="D249" s="49">
        <v>5221300</v>
      </c>
      <c r="E249" s="49"/>
      <c r="F249" s="47">
        <f t="shared" si="34"/>
        <v>36000</v>
      </c>
      <c r="G249" s="47">
        <f t="shared" si="34"/>
        <v>0</v>
      </c>
      <c r="H249" s="47">
        <f t="shared" si="28"/>
        <v>36000</v>
      </c>
      <c r="I249" s="47">
        <f t="shared" si="34"/>
        <v>36000</v>
      </c>
      <c r="J249" s="47">
        <f t="shared" si="34"/>
        <v>0</v>
      </c>
      <c r="K249" s="47">
        <f t="shared" si="32"/>
        <v>36000</v>
      </c>
      <c r="L249" s="47">
        <f t="shared" si="34"/>
        <v>0</v>
      </c>
      <c r="M249" s="47">
        <f t="shared" si="34"/>
        <v>0</v>
      </c>
      <c r="N249" s="47">
        <f t="shared" si="33"/>
        <v>0</v>
      </c>
      <c r="O249" s="48"/>
    </row>
    <row r="250" spans="1:15" ht="36">
      <c r="A250" s="26" t="s">
        <v>427</v>
      </c>
      <c r="B250" s="141"/>
      <c r="C250" s="117"/>
      <c r="D250" s="118" t="s">
        <v>284</v>
      </c>
      <c r="E250" s="49"/>
      <c r="F250" s="47">
        <f t="shared" si="34"/>
        <v>36000</v>
      </c>
      <c r="G250" s="47">
        <f t="shared" si="34"/>
        <v>0</v>
      </c>
      <c r="H250" s="47">
        <f t="shared" si="28"/>
        <v>36000</v>
      </c>
      <c r="I250" s="47">
        <f t="shared" si="34"/>
        <v>36000</v>
      </c>
      <c r="J250" s="47">
        <f t="shared" si="34"/>
        <v>0</v>
      </c>
      <c r="K250" s="47">
        <f t="shared" si="32"/>
        <v>36000</v>
      </c>
      <c r="L250" s="47">
        <f t="shared" si="34"/>
        <v>0</v>
      </c>
      <c r="M250" s="47">
        <f t="shared" si="34"/>
        <v>0</v>
      </c>
      <c r="N250" s="47">
        <f t="shared" si="33"/>
        <v>0</v>
      </c>
      <c r="O250" s="48"/>
    </row>
    <row r="251" spans="1:15" ht="36">
      <c r="A251" s="26" t="s">
        <v>358</v>
      </c>
      <c r="B251" s="141"/>
      <c r="C251" s="117"/>
      <c r="D251" s="118"/>
      <c r="E251" s="49" t="s">
        <v>315</v>
      </c>
      <c r="F251" s="50">
        <v>36000</v>
      </c>
      <c r="G251" s="50">
        <v>0</v>
      </c>
      <c r="H251" s="47">
        <f t="shared" si="28"/>
        <v>36000</v>
      </c>
      <c r="I251" s="50">
        <v>36000</v>
      </c>
      <c r="J251" s="50">
        <v>0</v>
      </c>
      <c r="K251" s="47">
        <f t="shared" si="32"/>
        <v>36000</v>
      </c>
      <c r="L251" s="50">
        <v>0</v>
      </c>
      <c r="M251" s="50">
        <v>0</v>
      </c>
      <c r="N251" s="47">
        <f t="shared" si="33"/>
        <v>0</v>
      </c>
      <c r="O251" s="48"/>
    </row>
    <row r="252" spans="1:15" ht="24">
      <c r="A252" s="26" t="s">
        <v>102</v>
      </c>
      <c r="B252" s="141"/>
      <c r="C252" s="117"/>
      <c r="D252" s="49" t="s">
        <v>103</v>
      </c>
      <c r="E252" s="49"/>
      <c r="F252" s="50">
        <f>F253</f>
        <v>27800</v>
      </c>
      <c r="G252" s="50">
        <f>G253</f>
        <v>0</v>
      </c>
      <c r="H252" s="47">
        <f t="shared" si="28"/>
        <v>27800</v>
      </c>
      <c r="I252" s="50">
        <f>I253</f>
        <v>27800</v>
      </c>
      <c r="J252" s="50">
        <f>J253</f>
        <v>0</v>
      </c>
      <c r="K252" s="47">
        <f t="shared" si="32"/>
        <v>27800</v>
      </c>
      <c r="L252" s="50">
        <f>L253</f>
        <v>0</v>
      </c>
      <c r="M252" s="50">
        <f>M253</f>
        <v>0</v>
      </c>
      <c r="N252" s="47">
        <f t="shared" si="33"/>
        <v>0</v>
      </c>
      <c r="O252" s="48"/>
    </row>
    <row r="253" spans="1:15" ht="12.75">
      <c r="A253" s="26" t="s">
        <v>148</v>
      </c>
      <c r="B253" s="141"/>
      <c r="C253" s="117"/>
      <c r="D253" s="53" t="s">
        <v>149</v>
      </c>
      <c r="E253" s="49"/>
      <c r="F253" s="50">
        <f>F254+F256</f>
        <v>27800</v>
      </c>
      <c r="G253" s="50">
        <f>G254+G256</f>
        <v>0</v>
      </c>
      <c r="H253" s="47">
        <f t="shared" si="28"/>
        <v>27800</v>
      </c>
      <c r="I253" s="50">
        <f>I254+I256</f>
        <v>27800</v>
      </c>
      <c r="J253" s="50">
        <f>J254+J256</f>
        <v>0</v>
      </c>
      <c r="K253" s="47">
        <f t="shared" si="32"/>
        <v>27800</v>
      </c>
      <c r="L253" s="50">
        <f>L254+L256</f>
        <v>0</v>
      </c>
      <c r="M253" s="50">
        <f>M254+M256</f>
        <v>0</v>
      </c>
      <c r="N253" s="47">
        <f t="shared" si="33"/>
        <v>0</v>
      </c>
      <c r="O253" s="48"/>
    </row>
    <row r="254" spans="1:15" ht="24">
      <c r="A254" s="26" t="s">
        <v>150</v>
      </c>
      <c r="B254" s="141"/>
      <c r="C254" s="117"/>
      <c r="D254" s="118" t="s">
        <v>151</v>
      </c>
      <c r="E254" s="49"/>
      <c r="F254" s="50">
        <f>F255</f>
        <v>23000</v>
      </c>
      <c r="G254" s="50">
        <f>G255</f>
        <v>0</v>
      </c>
      <c r="H254" s="47">
        <f t="shared" si="28"/>
        <v>23000</v>
      </c>
      <c r="I254" s="50">
        <f>I255</f>
        <v>23000</v>
      </c>
      <c r="J254" s="50">
        <f>J255</f>
        <v>0</v>
      </c>
      <c r="K254" s="47">
        <f t="shared" si="32"/>
        <v>23000</v>
      </c>
      <c r="L254" s="50">
        <f>L255</f>
        <v>0</v>
      </c>
      <c r="M254" s="50">
        <f>M255</f>
        <v>0</v>
      </c>
      <c r="N254" s="47">
        <f t="shared" si="33"/>
        <v>0</v>
      </c>
      <c r="O254" s="48"/>
    </row>
    <row r="255" spans="1:15" ht="36">
      <c r="A255" s="26" t="s">
        <v>358</v>
      </c>
      <c r="B255" s="141"/>
      <c r="C255" s="117"/>
      <c r="D255" s="118"/>
      <c r="E255" s="49" t="s">
        <v>315</v>
      </c>
      <c r="F255" s="50">
        <v>23000</v>
      </c>
      <c r="G255" s="50">
        <v>0</v>
      </c>
      <c r="H255" s="47">
        <f aca="true" t="shared" si="35" ref="H255:H330">G255+F255</f>
        <v>23000</v>
      </c>
      <c r="I255" s="50">
        <v>23000</v>
      </c>
      <c r="J255" s="50">
        <v>0</v>
      </c>
      <c r="K255" s="47">
        <f t="shared" si="32"/>
        <v>23000</v>
      </c>
      <c r="L255" s="50">
        <v>0</v>
      </c>
      <c r="M255" s="50">
        <v>0</v>
      </c>
      <c r="N255" s="47">
        <f t="shared" si="33"/>
        <v>0</v>
      </c>
      <c r="O255" s="48"/>
    </row>
    <row r="256" spans="1:15" ht="24">
      <c r="A256" s="26" t="s">
        <v>203</v>
      </c>
      <c r="B256" s="141"/>
      <c r="C256" s="117"/>
      <c r="D256" s="118" t="s">
        <v>204</v>
      </c>
      <c r="E256" s="49"/>
      <c r="F256" s="50">
        <f>F257</f>
        <v>4800</v>
      </c>
      <c r="G256" s="50">
        <f>G257</f>
        <v>0</v>
      </c>
      <c r="H256" s="47">
        <f t="shared" si="35"/>
        <v>4800</v>
      </c>
      <c r="I256" s="50">
        <f>I257</f>
        <v>4800</v>
      </c>
      <c r="J256" s="50">
        <f>J257</f>
        <v>0</v>
      </c>
      <c r="K256" s="47">
        <f t="shared" si="32"/>
        <v>4800</v>
      </c>
      <c r="L256" s="50">
        <f>L257</f>
        <v>0</v>
      </c>
      <c r="M256" s="50">
        <f>M257</f>
        <v>0</v>
      </c>
      <c r="N256" s="47">
        <f t="shared" si="33"/>
        <v>0</v>
      </c>
      <c r="O256" s="48"/>
    </row>
    <row r="257" spans="1:15" ht="36">
      <c r="A257" s="26" t="s">
        <v>358</v>
      </c>
      <c r="B257" s="141"/>
      <c r="C257" s="117"/>
      <c r="D257" s="118"/>
      <c r="E257" s="49" t="s">
        <v>315</v>
      </c>
      <c r="F257" s="50">
        <v>4800</v>
      </c>
      <c r="G257" s="50">
        <v>0</v>
      </c>
      <c r="H257" s="47">
        <f t="shared" si="35"/>
        <v>4800</v>
      </c>
      <c r="I257" s="50">
        <v>4800</v>
      </c>
      <c r="J257" s="50">
        <v>0</v>
      </c>
      <c r="K257" s="47">
        <f t="shared" si="32"/>
        <v>4800</v>
      </c>
      <c r="L257" s="50">
        <v>0</v>
      </c>
      <c r="M257" s="50">
        <v>0</v>
      </c>
      <c r="N257" s="47">
        <f t="shared" si="33"/>
        <v>0</v>
      </c>
      <c r="O257" s="48"/>
    </row>
    <row r="258" spans="1:15" ht="24">
      <c r="A258" s="26" t="s">
        <v>72</v>
      </c>
      <c r="B258" s="141"/>
      <c r="C258" s="156">
        <v>1006</v>
      </c>
      <c r="D258" s="118"/>
      <c r="E258" s="118"/>
      <c r="F258" s="47">
        <f>F259+F266</f>
        <v>10000</v>
      </c>
      <c r="G258" s="47">
        <f>G259+G266</f>
        <v>4018000</v>
      </c>
      <c r="H258" s="47">
        <f t="shared" si="35"/>
        <v>4028000</v>
      </c>
      <c r="I258" s="47">
        <f>I259+I266</f>
        <v>10000</v>
      </c>
      <c r="J258" s="47">
        <f>J259+J266</f>
        <v>4018000</v>
      </c>
      <c r="K258" s="47">
        <f t="shared" si="32"/>
        <v>4028000</v>
      </c>
      <c r="L258" s="47">
        <f>L259+L266</f>
        <v>0</v>
      </c>
      <c r="M258" s="47">
        <f>M259+M266</f>
        <v>4018000</v>
      </c>
      <c r="N258" s="47">
        <f t="shared" si="33"/>
        <v>4018000</v>
      </c>
      <c r="O258" s="48"/>
    </row>
    <row r="259" spans="1:15" ht="48">
      <c r="A259" s="26" t="s">
        <v>205</v>
      </c>
      <c r="B259" s="141"/>
      <c r="C259" s="166"/>
      <c r="D259" s="49" t="s">
        <v>119</v>
      </c>
      <c r="E259" s="49"/>
      <c r="F259" s="47">
        <f>F260</f>
        <v>0</v>
      </c>
      <c r="G259" s="47">
        <f>G260</f>
        <v>4018000</v>
      </c>
      <c r="H259" s="47">
        <f t="shared" si="35"/>
        <v>4018000</v>
      </c>
      <c r="I259" s="47">
        <f>I260</f>
        <v>0</v>
      </c>
      <c r="J259" s="47">
        <f>J260</f>
        <v>4018000</v>
      </c>
      <c r="K259" s="47">
        <f t="shared" si="32"/>
        <v>4018000</v>
      </c>
      <c r="L259" s="47">
        <f>L260</f>
        <v>0</v>
      </c>
      <c r="M259" s="47">
        <f>M260</f>
        <v>4018000</v>
      </c>
      <c r="N259" s="47">
        <f t="shared" si="33"/>
        <v>4018000</v>
      </c>
      <c r="O259" s="48"/>
    </row>
    <row r="260" spans="1:15" ht="12.75">
      <c r="A260" s="26" t="s">
        <v>120</v>
      </c>
      <c r="B260" s="141"/>
      <c r="C260" s="166"/>
      <c r="D260" s="118" t="s">
        <v>121</v>
      </c>
      <c r="E260" s="49"/>
      <c r="F260" s="47">
        <f>SUM(F261:F265)</f>
        <v>0</v>
      </c>
      <c r="G260" s="47">
        <f>SUM(G261:G265)</f>
        <v>4018000</v>
      </c>
      <c r="H260" s="47">
        <f t="shared" si="35"/>
        <v>4018000</v>
      </c>
      <c r="I260" s="47">
        <f>SUM(I261:I265)</f>
        <v>0</v>
      </c>
      <c r="J260" s="47">
        <f>SUM(J261:J265)</f>
        <v>4018000</v>
      </c>
      <c r="K260" s="47">
        <f t="shared" si="32"/>
        <v>4018000</v>
      </c>
      <c r="L260" s="47">
        <f>SUM(L261:L265)</f>
        <v>0</v>
      </c>
      <c r="M260" s="47">
        <f>SUM(M261:M265)</f>
        <v>4018000</v>
      </c>
      <c r="N260" s="47">
        <f t="shared" si="33"/>
        <v>4018000</v>
      </c>
      <c r="O260" s="48"/>
    </row>
    <row r="261" spans="1:15" ht="12.75">
      <c r="A261" s="26" t="s">
        <v>356</v>
      </c>
      <c r="B261" s="141"/>
      <c r="C261" s="166"/>
      <c r="D261" s="118"/>
      <c r="E261" s="49" t="s">
        <v>351</v>
      </c>
      <c r="F261" s="47">
        <v>0</v>
      </c>
      <c r="G261" s="47">
        <v>3498073</v>
      </c>
      <c r="H261" s="47">
        <f t="shared" si="35"/>
        <v>3498073</v>
      </c>
      <c r="I261" s="47">
        <v>0</v>
      </c>
      <c r="J261" s="47">
        <v>3498073</v>
      </c>
      <c r="K261" s="47">
        <f t="shared" si="32"/>
        <v>3498073</v>
      </c>
      <c r="L261" s="47">
        <v>0</v>
      </c>
      <c r="M261" s="47">
        <v>3498073</v>
      </c>
      <c r="N261" s="47">
        <f t="shared" si="33"/>
        <v>3498073</v>
      </c>
      <c r="O261" s="48"/>
    </row>
    <row r="262" spans="1:15" ht="24">
      <c r="A262" s="26" t="s">
        <v>357</v>
      </c>
      <c r="B262" s="141"/>
      <c r="C262" s="166"/>
      <c r="D262" s="118"/>
      <c r="E262" s="49" t="s">
        <v>344</v>
      </c>
      <c r="F262" s="47">
        <v>0</v>
      </c>
      <c r="G262" s="47">
        <v>130400</v>
      </c>
      <c r="H262" s="47">
        <f t="shared" si="35"/>
        <v>130400</v>
      </c>
      <c r="I262" s="47">
        <v>0</v>
      </c>
      <c r="J262" s="47">
        <v>130400</v>
      </c>
      <c r="K262" s="47">
        <f t="shared" si="32"/>
        <v>130400</v>
      </c>
      <c r="L262" s="47">
        <v>0</v>
      </c>
      <c r="M262" s="47">
        <v>130400</v>
      </c>
      <c r="N262" s="47">
        <f t="shared" si="33"/>
        <v>130400</v>
      </c>
      <c r="O262" s="48"/>
    </row>
    <row r="263" spans="1:15" ht="36">
      <c r="A263" s="26" t="s">
        <v>358</v>
      </c>
      <c r="B263" s="141"/>
      <c r="C263" s="166"/>
      <c r="D263" s="118"/>
      <c r="E263" s="49" t="s">
        <v>315</v>
      </c>
      <c r="F263" s="47">
        <v>0</v>
      </c>
      <c r="G263" s="47">
        <v>380627</v>
      </c>
      <c r="H263" s="47">
        <f t="shared" si="35"/>
        <v>380627</v>
      </c>
      <c r="I263" s="47">
        <v>0</v>
      </c>
      <c r="J263" s="47">
        <v>380627</v>
      </c>
      <c r="K263" s="47">
        <f t="shared" si="32"/>
        <v>380627</v>
      </c>
      <c r="L263" s="47">
        <v>0</v>
      </c>
      <c r="M263" s="47">
        <v>380627</v>
      </c>
      <c r="N263" s="47">
        <f t="shared" si="33"/>
        <v>380627</v>
      </c>
      <c r="O263" s="48"/>
    </row>
    <row r="264" spans="1:15" ht="24">
      <c r="A264" s="26" t="s">
        <v>374</v>
      </c>
      <c r="B264" s="141"/>
      <c r="C264" s="166"/>
      <c r="D264" s="118"/>
      <c r="E264" s="49" t="s">
        <v>353</v>
      </c>
      <c r="F264" s="47">
        <v>0</v>
      </c>
      <c r="G264" s="47">
        <v>7960</v>
      </c>
      <c r="H264" s="47">
        <f t="shared" si="35"/>
        <v>7960</v>
      </c>
      <c r="I264" s="47">
        <v>0</v>
      </c>
      <c r="J264" s="47">
        <v>7960</v>
      </c>
      <c r="K264" s="47">
        <f t="shared" si="32"/>
        <v>7960</v>
      </c>
      <c r="L264" s="47">
        <v>0</v>
      </c>
      <c r="M264" s="47">
        <v>7960</v>
      </c>
      <c r="N264" s="47">
        <f t="shared" si="33"/>
        <v>7960</v>
      </c>
      <c r="O264" s="48"/>
    </row>
    <row r="265" spans="1:15" ht="24">
      <c r="A265" s="26" t="s">
        <v>355</v>
      </c>
      <c r="B265" s="141"/>
      <c r="C265" s="166"/>
      <c r="D265" s="118"/>
      <c r="E265" s="49" t="s">
        <v>354</v>
      </c>
      <c r="F265" s="50">
        <v>0</v>
      </c>
      <c r="G265" s="50">
        <v>940</v>
      </c>
      <c r="H265" s="47">
        <f t="shared" si="35"/>
        <v>940</v>
      </c>
      <c r="I265" s="50">
        <v>0</v>
      </c>
      <c r="J265" s="50">
        <v>940</v>
      </c>
      <c r="K265" s="47">
        <f t="shared" si="32"/>
        <v>940</v>
      </c>
      <c r="L265" s="50">
        <v>0</v>
      </c>
      <c r="M265" s="50">
        <v>940</v>
      </c>
      <c r="N265" s="47">
        <f t="shared" si="33"/>
        <v>940</v>
      </c>
      <c r="O265" s="48"/>
    </row>
    <row r="266" spans="1:15" ht="24">
      <c r="A266" s="26" t="s">
        <v>102</v>
      </c>
      <c r="B266" s="142"/>
      <c r="C266" s="167"/>
      <c r="D266" s="49" t="s">
        <v>103</v>
      </c>
      <c r="E266" s="49"/>
      <c r="F266" s="50">
        <f>F267</f>
        <v>10000</v>
      </c>
      <c r="G266" s="50">
        <f>G267</f>
        <v>0</v>
      </c>
      <c r="H266" s="47">
        <f t="shared" si="35"/>
        <v>10000</v>
      </c>
      <c r="I266" s="50">
        <f>I267</f>
        <v>10000</v>
      </c>
      <c r="J266" s="50">
        <f>J267</f>
        <v>0</v>
      </c>
      <c r="K266" s="47">
        <f t="shared" si="32"/>
        <v>10000</v>
      </c>
      <c r="L266" s="50">
        <f>L267</f>
        <v>0</v>
      </c>
      <c r="M266" s="50">
        <f>M267</f>
        <v>0</v>
      </c>
      <c r="N266" s="47">
        <f t="shared" si="33"/>
        <v>0</v>
      </c>
      <c r="O266" s="48"/>
    </row>
    <row r="267" spans="1:15" ht="36">
      <c r="A267" s="26" t="s">
        <v>285</v>
      </c>
      <c r="B267" s="142"/>
      <c r="C267" s="167"/>
      <c r="D267" s="118" t="s">
        <v>230</v>
      </c>
      <c r="E267" s="49"/>
      <c r="F267" s="50">
        <f>F268</f>
        <v>10000</v>
      </c>
      <c r="G267" s="50">
        <f>G268</f>
        <v>0</v>
      </c>
      <c r="H267" s="47">
        <f t="shared" si="35"/>
        <v>10000</v>
      </c>
      <c r="I267" s="50">
        <f>I268</f>
        <v>10000</v>
      </c>
      <c r="J267" s="50">
        <f>J268</f>
        <v>0</v>
      </c>
      <c r="K267" s="47">
        <f t="shared" si="32"/>
        <v>10000</v>
      </c>
      <c r="L267" s="50">
        <f>L268</f>
        <v>0</v>
      </c>
      <c r="M267" s="50">
        <f>M268</f>
        <v>0</v>
      </c>
      <c r="N267" s="47">
        <f t="shared" si="33"/>
        <v>0</v>
      </c>
      <c r="O267" s="48"/>
    </row>
    <row r="268" spans="1:15" ht="36">
      <c r="A268" s="76" t="s">
        <v>358</v>
      </c>
      <c r="B268" s="143"/>
      <c r="C268" s="167"/>
      <c r="D268" s="119"/>
      <c r="E268" s="53" t="s">
        <v>315</v>
      </c>
      <c r="F268" s="77">
        <v>10000</v>
      </c>
      <c r="G268" s="77">
        <v>0</v>
      </c>
      <c r="H268" s="79">
        <f t="shared" si="35"/>
        <v>10000</v>
      </c>
      <c r="I268" s="77">
        <v>10000</v>
      </c>
      <c r="J268" s="77">
        <v>0</v>
      </c>
      <c r="K268" s="79">
        <f t="shared" si="32"/>
        <v>10000</v>
      </c>
      <c r="L268" s="77">
        <v>0</v>
      </c>
      <c r="M268" s="77">
        <v>0</v>
      </c>
      <c r="N268" s="79">
        <f t="shared" si="33"/>
        <v>0</v>
      </c>
      <c r="O268" s="48"/>
    </row>
    <row r="269" spans="1:15" ht="38.25">
      <c r="A269" s="70" t="s">
        <v>206</v>
      </c>
      <c r="B269" s="134">
        <v>807</v>
      </c>
      <c r="C269" s="114"/>
      <c r="D269" s="114"/>
      <c r="E269" s="114"/>
      <c r="F269" s="71">
        <f>F270+F274+F288+F292+F326+F331+F339+F358+F381+F394+F335+F318+F322+F405+F362+F401+F377+F284+F310+F306+F411+F370+F366+F415</f>
        <v>95937266</v>
      </c>
      <c r="G269" s="71">
        <f aca="true" t="shared" si="36" ref="G269:M269">G270+G274+G288+G292+G326+G331+G339+G358+G381+G394+G335+G318+G322+G405+G362+G401+G377+G284+G310+G306+G411+G370+G366+G415</f>
        <v>2279928</v>
      </c>
      <c r="H269" s="79">
        <f t="shared" si="35"/>
        <v>98217194</v>
      </c>
      <c r="I269" s="71">
        <f t="shared" si="36"/>
        <v>111632700</v>
      </c>
      <c r="J269" s="71">
        <f t="shared" si="36"/>
        <v>3145700</v>
      </c>
      <c r="K269" s="79">
        <f t="shared" si="32"/>
        <v>114778400</v>
      </c>
      <c r="L269" s="71">
        <f t="shared" si="36"/>
        <v>120681000</v>
      </c>
      <c r="M269" s="71">
        <f t="shared" si="36"/>
        <v>2303300</v>
      </c>
      <c r="N269" s="79">
        <f t="shared" si="33"/>
        <v>122984300</v>
      </c>
      <c r="O269" s="48"/>
    </row>
    <row r="270" spans="1:15" ht="36">
      <c r="A270" s="72" t="s">
        <v>12</v>
      </c>
      <c r="B270" s="135"/>
      <c r="C270" s="114" t="s">
        <v>11</v>
      </c>
      <c r="D270" s="115"/>
      <c r="E270" s="115"/>
      <c r="F270" s="71">
        <f aca="true" t="shared" si="37" ref="F270:M272">F271</f>
        <v>1091000</v>
      </c>
      <c r="G270" s="71">
        <f t="shared" si="37"/>
        <v>0</v>
      </c>
      <c r="H270" s="71">
        <f t="shared" si="35"/>
        <v>1091000</v>
      </c>
      <c r="I270" s="71">
        <f t="shared" si="37"/>
        <v>881000</v>
      </c>
      <c r="J270" s="71">
        <f t="shared" si="37"/>
        <v>0</v>
      </c>
      <c r="K270" s="71">
        <f t="shared" si="32"/>
        <v>881000</v>
      </c>
      <c r="L270" s="71">
        <f t="shared" si="37"/>
        <v>743000</v>
      </c>
      <c r="M270" s="71">
        <f t="shared" si="37"/>
        <v>0</v>
      </c>
      <c r="N270" s="71">
        <f t="shared" si="33"/>
        <v>743000</v>
      </c>
      <c r="O270" s="48"/>
    </row>
    <row r="271" spans="1:15" ht="48">
      <c r="A271" s="72" t="s">
        <v>205</v>
      </c>
      <c r="B271" s="135"/>
      <c r="C271" s="114"/>
      <c r="D271" s="65" t="s">
        <v>119</v>
      </c>
      <c r="E271" s="65"/>
      <c r="F271" s="71">
        <f t="shared" si="37"/>
        <v>1091000</v>
      </c>
      <c r="G271" s="71">
        <f t="shared" si="37"/>
        <v>0</v>
      </c>
      <c r="H271" s="71">
        <f t="shared" si="35"/>
        <v>1091000</v>
      </c>
      <c r="I271" s="71">
        <f t="shared" si="37"/>
        <v>881000</v>
      </c>
      <c r="J271" s="71">
        <f t="shared" si="37"/>
        <v>0</v>
      </c>
      <c r="K271" s="71">
        <f t="shared" si="32"/>
        <v>881000</v>
      </c>
      <c r="L271" s="71">
        <f t="shared" si="37"/>
        <v>743000</v>
      </c>
      <c r="M271" s="71">
        <f t="shared" si="37"/>
        <v>0</v>
      </c>
      <c r="N271" s="71">
        <f t="shared" si="33"/>
        <v>743000</v>
      </c>
      <c r="O271" s="48"/>
    </row>
    <row r="272" spans="1:15" ht="12.75">
      <c r="A272" s="72" t="s">
        <v>207</v>
      </c>
      <c r="B272" s="135"/>
      <c r="C272" s="114"/>
      <c r="D272" s="115" t="s">
        <v>208</v>
      </c>
      <c r="E272" s="65"/>
      <c r="F272" s="71">
        <f t="shared" si="37"/>
        <v>1091000</v>
      </c>
      <c r="G272" s="71">
        <f t="shared" si="37"/>
        <v>0</v>
      </c>
      <c r="H272" s="71">
        <f t="shared" si="35"/>
        <v>1091000</v>
      </c>
      <c r="I272" s="71">
        <f t="shared" si="37"/>
        <v>881000</v>
      </c>
      <c r="J272" s="71">
        <f t="shared" si="37"/>
        <v>0</v>
      </c>
      <c r="K272" s="71">
        <f t="shared" si="32"/>
        <v>881000</v>
      </c>
      <c r="L272" s="71">
        <f t="shared" si="37"/>
        <v>743000</v>
      </c>
      <c r="M272" s="71">
        <f t="shared" si="37"/>
        <v>0</v>
      </c>
      <c r="N272" s="71">
        <f t="shared" si="33"/>
        <v>743000</v>
      </c>
      <c r="O272" s="48"/>
    </row>
    <row r="273" spans="1:15" ht="12.75">
      <c r="A273" s="72" t="s">
        <v>356</v>
      </c>
      <c r="B273" s="135"/>
      <c r="C273" s="114"/>
      <c r="D273" s="115"/>
      <c r="E273" s="65" t="s">
        <v>351</v>
      </c>
      <c r="F273" s="73">
        <v>1091000</v>
      </c>
      <c r="G273" s="73">
        <v>0</v>
      </c>
      <c r="H273" s="71">
        <f t="shared" si="35"/>
        <v>1091000</v>
      </c>
      <c r="I273" s="73">
        <v>881000</v>
      </c>
      <c r="J273" s="73">
        <v>0</v>
      </c>
      <c r="K273" s="71">
        <f t="shared" si="32"/>
        <v>881000</v>
      </c>
      <c r="L273" s="73">
        <v>743000</v>
      </c>
      <c r="M273" s="73">
        <v>0</v>
      </c>
      <c r="N273" s="71">
        <f t="shared" si="33"/>
        <v>743000</v>
      </c>
      <c r="O273" s="48"/>
    </row>
    <row r="274" spans="1:15" ht="48">
      <c r="A274" s="72" t="s">
        <v>209</v>
      </c>
      <c r="B274" s="135"/>
      <c r="C274" s="114" t="s">
        <v>15</v>
      </c>
      <c r="D274" s="115"/>
      <c r="E274" s="115"/>
      <c r="F274" s="71">
        <f>F275</f>
        <v>14801266</v>
      </c>
      <c r="G274" s="71">
        <f>G275</f>
        <v>310000</v>
      </c>
      <c r="H274" s="71">
        <f t="shared" si="35"/>
        <v>15111266</v>
      </c>
      <c r="I274" s="71">
        <f>I275</f>
        <v>10846000</v>
      </c>
      <c r="J274" s="71">
        <f>J275</f>
        <v>310000</v>
      </c>
      <c r="K274" s="71">
        <f t="shared" si="32"/>
        <v>11156000</v>
      </c>
      <c r="L274" s="71">
        <f>L275</f>
        <v>10131500</v>
      </c>
      <c r="M274" s="71">
        <f>M275</f>
        <v>310000</v>
      </c>
      <c r="N274" s="71">
        <f t="shared" si="33"/>
        <v>10441500</v>
      </c>
      <c r="O274" s="48"/>
    </row>
    <row r="275" spans="1:15" ht="48">
      <c r="A275" s="72" t="s">
        <v>210</v>
      </c>
      <c r="B275" s="135"/>
      <c r="C275" s="114"/>
      <c r="D275" s="65" t="s">
        <v>119</v>
      </c>
      <c r="E275" s="65"/>
      <c r="F275" s="71">
        <f>F276</f>
        <v>14801266</v>
      </c>
      <c r="G275" s="71">
        <f>G276</f>
        <v>310000</v>
      </c>
      <c r="H275" s="71">
        <f t="shared" si="35"/>
        <v>15111266</v>
      </c>
      <c r="I275" s="71">
        <f>I276</f>
        <v>10846000</v>
      </c>
      <c r="J275" s="71">
        <f>J276</f>
        <v>310000</v>
      </c>
      <c r="K275" s="71">
        <f t="shared" si="32"/>
        <v>11156000</v>
      </c>
      <c r="L275" s="71">
        <f>L276</f>
        <v>10131500</v>
      </c>
      <c r="M275" s="71">
        <f>M276</f>
        <v>310000</v>
      </c>
      <c r="N275" s="71">
        <f t="shared" si="33"/>
        <v>10441500</v>
      </c>
      <c r="O275" s="48"/>
    </row>
    <row r="276" spans="1:15" ht="12.75">
      <c r="A276" s="72" t="s">
        <v>120</v>
      </c>
      <c r="B276" s="135"/>
      <c r="C276" s="114"/>
      <c r="D276" s="115" t="s">
        <v>121</v>
      </c>
      <c r="E276" s="65"/>
      <c r="F276" s="71">
        <f>SUM(F277:F283)</f>
        <v>14801266</v>
      </c>
      <c r="G276" s="71">
        <f>SUM(G277:G283)</f>
        <v>310000</v>
      </c>
      <c r="H276" s="71">
        <f t="shared" si="35"/>
        <v>15111266</v>
      </c>
      <c r="I276" s="71">
        <f>SUM(I277:I283)</f>
        <v>10846000</v>
      </c>
      <c r="J276" s="71">
        <f>SUM(J277:J283)</f>
        <v>310000</v>
      </c>
      <c r="K276" s="71">
        <f t="shared" si="32"/>
        <v>11156000</v>
      </c>
      <c r="L276" s="71">
        <f>SUM(L277:L283)</f>
        <v>10131500</v>
      </c>
      <c r="M276" s="71">
        <f>SUM(M277:M283)</f>
        <v>310000</v>
      </c>
      <c r="N276" s="71">
        <f t="shared" si="33"/>
        <v>10441500</v>
      </c>
      <c r="O276" s="48"/>
    </row>
    <row r="277" spans="1:15" ht="12.75">
      <c r="A277" s="72" t="s">
        <v>356</v>
      </c>
      <c r="B277" s="135"/>
      <c r="C277" s="114"/>
      <c r="D277" s="115"/>
      <c r="E277" s="65" t="s">
        <v>351</v>
      </c>
      <c r="F277" s="71">
        <v>11160000</v>
      </c>
      <c r="G277" s="71">
        <v>290000</v>
      </c>
      <c r="H277" s="71">
        <f t="shared" si="35"/>
        <v>11450000</v>
      </c>
      <c r="I277" s="71">
        <v>8313000</v>
      </c>
      <c r="J277" s="71">
        <v>290000</v>
      </c>
      <c r="K277" s="71">
        <f t="shared" si="32"/>
        <v>8603000</v>
      </c>
      <c r="L277" s="71">
        <v>7766000</v>
      </c>
      <c r="M277" s="71">
        <v>290000</v>
      </c>
      <c r="N277" s="71">
        <f t="shared" si="33"/>
        <v>8056000</v>
      </c>
      <c r="O277" s="48"/>
    </row>
    <row r="278" spans="1:15" ht="24">
      <c r="A278" s="72" t="s">
        <v>357</v>
      </c>
      <c r="B278" s="135"/>
      <c r="C278" s="114"/>
      <c r="D278" s="115"/>
      <c r="E278" s="65" t="s">
        <v>352</v>
      </c>
      <c r="F278" s="71">
        <v>7000</v>
      </c>
      <c r="G278" s="71">
        <v>0</v>
      </c>
      <c r="H278" s="71">
        <f t="shared" si="35"/>
        <v>7000</v>
      </c>
      <c r="I278" s="71">
        <v>5000</v>
      </c>
      <c r="J278" s="71">
        <v>0</v>
      </c>
      <c r="K278" s="71">
        <f t="shared" si="32"/>
        <v>5000</v>
      </c>
      <c r="L278" s="71">
        <v>4500</v>
      </c>
      <c r="M278" s="71">
        <v>0</v>
      </c>
      <c r="N278" s="71">
        <f t="shared" si="33"/>
        <v>4500</v>
      </c>
      <c r="O278" s="48"/>
    </row>
    <row r="279" spans="1:15" ht="36">
      <c r="A279" s="72" t="s">
        <v>345</v>
      </c>
      <c r="B279" s="135"/>
      <c r="C279" s="114"/>
      <c r="D279" s="115"/>
      <c r="E279" s="65" t="s">
        <v>344</v>
      </c>
      <c r="F279" s="71">
        <v>200000</v>
      </c>
      <c r="G279" s="71">
        <v>2000</v>
      </c>
      <c r="H279" s="71">
        <f t="shared" si="35"/>
        <v>202000</v>
      </c>
      <c r="I279" s="71">
        <v>146000</v>
      </c>
      <c r="J279" s="71">
        <v>2000</v>
      </c>
      <c r="K279" s="71">
        <f t="shared" si="32"/>
        <v>148000</v>
      </c>
      <c r="L279" s="71">
        <v>136000</v>
      </c>
      <c r="M279" s="71">
        <v>2000</v>
      </c>
      <c r="N279" s="71">
        <f t="shared" si="33"/>
        <v>138000</v>
      </c>
      <c r="O279" s="48"/>
    </row>
    <row r="280" spans="1:15" ht="36">
      <c r="A280" s="72" t="s">
        <v>382</v>
      </c>
      <c r="B280" s="135"/>
      <c r="C280" s="114"/>
      <c r="D280" s="115"/>
      <c r="E280" s="65" t="s">
        <v>381</v>
      </c>
      <c r="F280" s="71">
        <v>143600</v>
      </c>
      <c r="G280" s="71">
        <v>0</v>
      </c>
      <c r="H280" s="71">
        <f t="shared" si="35"/>
        <v>143600</v>
      </c>
      <c r="I280" s="71">
        <v>105000</v>
      </c>
      <c r="J280" s="71">
        <v>0</v>
      </c>
      <c r="K280" s="71">
        <f t="shared" si="32"/>
        <v>105000</v>
      </c>
      <c r="L280" s="71">
        <v>98000</v>
      </c>
      <c r="M280" s="71">
        <v>0</v>
      </c>
      <c r="N280" s="71">
        <f t="shared" si="33"/>
        <v>98000</v>
      </c>
      <c r="O280" s="48"/>
    </row>
    <row r="281" spans="1:15" ht="36">
      <c r="A281" s="72" t="s">
        <v>358</v>
      </c>
      <c r="B281" s="135"/>
      <c r="C281" s="114"/>
      <c r="D281" s="115"/>
      <c r="E281" s="65" t="s">
        <v>315</v>
      </c>
      <c r="F281" s="73">
        <f>2832700-72034</f>
        <v>2760666</v>
      </c>
      <c r="G281" s="73">
        <v>18000</v>
      </c>
      <c r="H281" s="71">
        <f t="shared" si="35"/>
        <v>2778666</v>
      </c>
      <c r="I281" s="73">
        <v>1890500</v>
      </c>
      <c r="J281" s="73">
        <v>18000</v>
      </c>
      <c r="K281" s="71">
        <f t="shared" si="32"/>
        <v>1908500</v>
      </c>
      <c r="L281" s="73">
        <v>1766000</v>
      </c>
      <c r="M281" s="73">
        <v>18000</v>
      </c>
      <c r="N281" s="71">
        <f t="shared" si="33"/>
        <v>1784000</v>
      </c>
      <c r="O281" s="48"/>
    </row>
    <row r="282" spans="1:15" ht="24">
      <c r="A282" s="72" t="s">
        <v>374</v>
      </c>
      <c r="B282" s="135"/>
      <c r="C282" s="94"/>
      <c r="D282" s="94"/>
      <c r="E282" s="65" t="s">
        <v>353</v>
      </c>
      <c r="F282" s="73">
        <v>485000</v>
      </c>
      <c r="G282" s="73">
        <v>0</v>
      </c>
      <c r="H282" s="71">
        <f t="shared" si="35"/>
        <v>485000</v>
      </c>
      <c r="I282" s="73">
        <v>353500</v>
      </c>
      <c r="J282" s="73">
        <v>0</v>
      </c>
      <c r="K282" s="71">
        <f t="shared" si="32"/>
        <v>353500</v>
      </c>
      <c r="L282" s="73">
        <v>330000</v>
      </c>
      <c r="M282" s="73">
        <v>0</v>
      </c>
      <c r="N282" s="71">
        <f t="shared" si="33"/>
        <v>330000</v>
      </c>
      <c r="O282" s="48"/>
    </row>
    <row r="283" spans="1:15" ht="24">
      <c r="A283" s="72" t="s">
        <v>355</v>
      </c>
      <c r="B283" s="135"/>
      <c r="C283" s="94"/>
      <c r="D283" s="94"/>
      <c r="E283" s="65" t="s">
        <v>354</v>
      </c>
      <c r="F283" s="73">
        <v>45000</v>
      </c>
      <c r="G283" s="73">
        <v>0</v>
      </c>
      <c r="H283" s="71">
        <f t="shared" si="35"/>
        <v>45000</v>
      </c>
      <c r="I283" s="73">
        <v>33000</v>
      </c>
      <c r="J283" s="73">
        <v>0</v>
      </c>
      <c r="K283" s="71">
        <f t="shared" si="32"/>
        <v>33000</v>
      </c>
      <c r="L283" s="73">
        <v>31000</v>
      </c>
      <c r="M283" s="73">
        <v>0</v>
      </c>
      <c r="N283" s="71">
        <f t="shared" si="33"/>
        <v>31000</v>
      </c>
      <c r="O283" s="48"/>
    </row>
    <row r="284" spans="1:15" ht="12.75">
      <c r="A284" s="72" t="s">
        <v>361</v>
      </c>
      <c r="B284" s="135"/>
      <c r="C284" s="114" t="s">
        <v>360</v>
      </c>
      <c r="D284" s="115"/>
      <c r="E284" s="115"/>
      <c r="F284" s="73">
        <f aca="true" t="shared" si="38" ref="F284:M286">F285</f>
        <v>0</v>
      </c>
      <c r="G284" s="73">
        <f t="shared" si="38"/>
        <v>5828</v>
      </c>
      <c r="H284" s="71">
        <f t="shared" si="35"/>
        <v>5828</v>
      </c>
      <c r="I284" s="73">
        <f t="shared" si="38"/>
        <v>0</v>
      </c>
      <c r="J284" s="73">
        <f t="shared" si="38"/>
        <v>0</v>
      </c>
      <c r="K284" s="71">
        <f t="shared" si="32"/>
        <v>0</v>
      </c>
      <c r="L284" s="73">
        <f t="shared" si="38"/>
        <v>0</v>
      </c>
      <c r="M284" s="73">
        <f t="shared" si="38"/>
        <v>0</v>
      </c>
      <c r="N284" s="71">
        <f t="shared" si="33"/>
        <v>0</v>
      </c>
      <c r="O284" s="48"/>
    </row>
    <row r="285" spans="1:15" ht="24">
      <c r="A285" s="72" t="s">
        <v>215</v>
      </c>
      <c r="B285" s="135"/>
      <c r="C285" s="114"/>
      <c r="D285" s="65" t="s">
        <v>216</v>
      </c>
      <c r="E285" s="65"/>
      <c r="F285" s="73">
        <f t="shared" si="38"/>
        <v>0</v>
      </c>
      <c r="G285" s="73">
        <f t="shared" si="38"/>
        <v>5828</v>
      </c>
      <c r="H285" s="71">
        <f t="shared" si="35"/>
        <v>5828</v>
      </c>
      <c r="I285" s="73">
        <f t="shared" si="38"/>
        <v>0</v>
      </c>
      <c r="J285" s="73">
        <f t="shared" si="38"/>
        <v>0</v>
      </c>
      <c r="K285" s="71">
        <f t="shared" si="32"/>
        <v>0</v>
      </c>
      <c r="L285" s="73">
        <f t="shared" si="38"/>
        <v>0</v>
      </c>
      <c r="M285" s="73">
        <f t="shared" si="38"/>
        <v>0</v>
      </c>
      <c r="N285" s="71">
        <f t="shared" si="33"/>
        <v>0</v>
      </c>
      <c r="O285" s="48"/>
    </row>
    <row r="286" spans="1:15" ht="60">
      <c r="A286" s="72" t="s">
        <v>362</v>
      </c>
      <c r="B286" s="135"/>
      <c r="C286" s="114"/>
      <c r="D286" s="111" t="s">
        <v>303</v>
      </c>
      <c r="E286" s="65"/>
      <c r="F286" s="73">
        <f t="shared" si="38"/>
        <v>0</v>
      </c>
      <c r="G286" s="73">
        <f t="shared" si="38"/>
        <v>5828</v>
      </c>
      <c r="H286" s="71">
        <f t="shared" si="35"/>
        <v>5828</v>
      </c>
      <c r="I286" s="73">
        <f t="shared" si="38"/>
        <v>0</v>
      </c>
      <c r="J286" s="73">
        <f t="shared" si="38"/>
        <v>0</v>
      </c>
      <c r="K286" s="71">
        <f t="shared" si="32"/>
        <v>0</v>
      </c>
      <c r="L286" s="73">
        <f t="shared" si="38"/>
        <v>0</v>
      </c>
      <c r="M286" s="73">
        <f t="shared" si="38"/>
        <v>0</v>
      </c>
      <c r="N286" s="71">
        <f t="shared" si="33"/>
        <v>0</v>
      </c>
      <c r="O286" s="48"/>
    </row>
    <row r="287" spans="1:15" ht="36">
      <c r="A287" s="72" t="s">
        <v>358</v>
      </c>
      <c r="B287" s="135"/>
      <c r="C287" s="114"/>
      <c r="D287" s="133"/>
      <c r="E287" s="65" t="s">
        <v>315</v>
      </c>
      <c r="F287" s="73">
        <v>0</v>
      </c>
      <c r="G287" s="73">
        <v>5828</v>
      </c>
      <c r="H287" s="71">
        <f t="shared" si="35"/>
        <v>5828</v>
      </c>
      <c r="I287" s="73">
        <v>0</v>
      </c>
      <c r="J287" s="73">
        <v>0</v>
      </c>
      <c r="K287" s="71">
        <f t="shared" si="32"/>
        <v>0</v>
      </c>
      <c r="L287" s="73">
        <v>0</v>
      </c>
      <c r="M287" s="73">
        <v>0</v>
      </c>
      <c r="N287" s="71">
        <f t="shared" si="33"/>
        <v>0</v>
      </c>
      <c r="O287" s="48"/>
    </row>
    <row r="288" spans="1:15" ht="12.75">
      <c r="A288" s="72" t="s">
        <v>20</v>
      </c>
      <c r="B288" s="135"/>
      <c r="C288" s="114" t="s">
        <v>19</v>
      </c>
      <c r="D288" s="115"/>
      <c r="E288" s="115"/>
      <c r="F288" s="71">
        <f>F289</f>
        <v>160000</v>
      </c>
      <c r="G288" s="71">
        <f aca="true" t="shared" si="39" ref="F288:G290">G289</f>
        <v>0</v>
      </c>
      <c r="H288" s="71">
        <f>G288+F288</f>
        <v>160000</v>
      </c>
      <c r="I288" s="71">
        <f>I289</f>
        <v>185000</v>
      </c>
      <c r="J288" s="71">
        <f aca="true" t="shared" si="40" ref="I288:J290">J289</f>
        <v>0</v>
      </c>
      <c r="K288" s="71">
        <f>J288+I288</f>
        <v>185000</v>
      </c>
      <c r="L288" s="71">
        <f>L289</f>
        <v>227000</v>
      </c>
      <c r="M288" s="71">
        <f aca="true" t="shared" si="41" ref="L288:M290">M289</f>
        <v>0</v>
      </c>
      <c r="N288" s="71">
        <f>M288+L288</f>
        <v>227000</v>
      </c>
      <c r="O288" s="48"/>
    </row>
    <row r="289" spans="1:15" ht="12.75">
      <c r="A289" s="72" t="s">
        <v>211</v>
      </c>
      <c r="B289" s="135"/>
      <c r="C289" s="114"/>
      <c r="D289" s="65" t="s">
        <v>212</v>
      </c>
      <c r="E289" s="65"/>
      <c r="F289" s="71">
        <f t="shared" si="39"/>
        <v>160000</v>
      </c>
      <c r="G289" s="71">
        <f t="shared" si="39"/>
        <v>0</v>
      </c>
      <c r="H289" s="71">
        <f t="shared" si="35"/>
        <v>160000</v>
      </c>
      <c r="I289" s="71">
        <f t="shared" si="40"/>
        <v>185000</v>
      </c>
      <c r="J289" s="71">
        <f t="shared" si="40"/>
        <v>0</v>
      </c>
      <c r="K289" s="71">
        <f aca="true" t="shared" si="42" ref="K289:K364">J289+I289</f>
        <v>185000</v>
      </c>
      <c r="L289" s="71">
        <f t="shared" si="41"/>
        <v>227000</v>
      </c>
      <c r="M289" s="71">
        <f t="shared" si="41"/>
        <v>0</v>
      </c>
      <c r="N289" s="71">
        <f aca="true" t="shared" si="43" ref="N289:N364">M289+L289</f>
        <v>227000</v>
      </c>
      <c r="O289" s="48"/>
    </row>
    <row r="290" spans="1:15" ht="24">
      <c r="A290" s="72" t="s">
        <v>213</v>
      </c>
      <c r="B290" s="135"/>
      <c r="C290" s="114"/>
      <c r="D290" s="115" t="s">
        <v>214</v>
      </c>
      <c r="E290" s="65"/>
      <c r="F290" s="71">
        <f t="shared" si="39"/>
        <v>160000</v>
      </c>
      <c r="G290" s="71">
        <f t="shared" si="39"/>
        <v>0</v>
      </c>
      <c r="H290" s="71">
        <f t="shared" si="35"/>
        <v>160000</v>
      </c>
      <c r="I290" s="71">
        <f t="shared" si="40"/>
        <v>185000</v>
      </c>
      <c r="J290" s="71">
        <f t="shared" si="40"/>
        <v>0</v>
      </c>
      <c r="K290" s="71">
        <f t="shared" si="42"/>
        <v>185000</v>
      </c>
      <c r="L290" s="71">
        <f t="shared" si="41"/>
        <v>227000</v>
      </c>
      <c r="M290" s="71">
        <f t="shared" si="41"/>
        <v>0</v>
      </c>
      <c r="N290" s="71">
        <f t="shared" si="43"/>
        <v>227000</v>
      </c>
      <c r="O290" s="48"/>
    </row>
    <row r="291" spans="1:15" ht="12.75">
      <c r="A291" s="72" t="s">
        <v>391</v>
      </c>
      <c r="B291" s="135"/>
      <c r="C291" s="114"/>
      <c r="D291" s="115"/>
      <c r="E291" s="65" t="s">
        <v>390</v>
      </c>
      <c r="F291" s="73">
        <v>160000</v>
      </c>
      <c r="G291" s="73">
        <v>0</v>
      </c>
      <c r="H291" s="71">
        <f t="shared" si="35"/>
        <v>160000</v>
      </c>
      <c r="I291" s="73">
        <v>185000</v>
      </c>
      <c r="J291" s="73">
        <v>0</v>
      </c>
      <c r="K291" s="71">
        <f t="shared" si="42"/>
        <v>185000</v>
      </c>
      <c r="L291" s="73">
        <v>227000</v>
      </c>
      <c r="M291" s="73">
        <v>0</v>
      </c>
      <c r="N291" s="71">
        <f t="shared" si="43"/>
        <v>227000</v>
      </c>
      <c r="O291" s="48"/>
    </row>
    <row r="292" spans="1:15" ht="12.75">
      <c r="A292" s="72" t="s">
        <v>22</v>
      </c>
      <c r="B292" s="135"/>
      <c r="C292" s="114" t="s">
        <v>21</v>
      </c>
      <c r="D292" s="115"/>
      <c r="E292" s="115"/>
      <c r="F292" s="71">
        <f>F293+F299+F296</f>
        <v>510000</v>
      </c>
      <c r="G292" s="71">
        <f>G293+G299+G296</f>
        <v>1300</v>
      </c>
      <c r="H292" s="71">
        <f t="shared" si="35"/>
        <v>511300</v>
      </c>
      <c r="I292" s="71">
        <f>I293+I299+I296</f>
        <v>1140200</v>
      </c>
      <c r="J292" s="71">
        <f>J293+J299+J296</f>
        <v>1300</v>
      </c>
      <c r="K292" s="71">
        <f t="shared" si="42"/>
        <v>1141500</v>
      </c>
      <c r="L292" s="71">
        <f>L293+L299+L296</f>
        <v>102000</v>
      </c>
      <c r="M292" s="71">
        <f>M293+M299+M296</f>
        <v>1300</v>
      </c>
      <c r="N292" s="71">
        <f t="shared" si="43"/>
        <v>103300</v>
      </c>
      <c r="O292" s="48"/>
    </row>
    <row r="293" spans="1:15" ht="48">
      <c r="A293" s="72" t="s">
        <v>218</v>
      </c>
      <c r="B293" s="135"/>
      <c r="C293" s="94"/>
      <c r="D293" s="65" t="s">
        <v>219</v>
      </c>
      <c r="E293" s="65"/>
      <c r="F293" s="71">
        <f>F294</f>
        <v>150000</v>
      </c>
      <c r="G293" s="71">
        <f>G294</f>
        <v>0</v>
      </c>
      <c r="H293" s="71">
        <f t="shared" si="35"/>
        <v>150000</v>
      </c>
      <c r="I293" s="71">
        <f>I294</f>
        <v>121000</v>
      </c>
      <c r="J293" s="71">
        <f>J294</f>
        <v>0</v>
      </c>
      <c r="K293" s="71">
        <f t="shared" si="42"/>
        <v>121000</v>
      </c>
      <c r="L293" s="71">
        <f>L294</f>
        <v>102000</v>
      </c>
      <c r="M293" s="71">
        <f>M294</f>
        <v>0</v>
      </c>
      <c r="N293" s="71">
        <f t="shared" si="43"/>
        <v>102000</v>
      </c>
      <c r="O293" s="48"/>
    </row>
    <row r="294" spans="1:15" ht="36">
      <c r="A294" s="72" t="s">
        <v>220</v>
      </c>
      <c r="B294" s="135"/>
      <c r="C294" s="94"/>
      <c r="D294" s="115" t="s">
        <v>221</v>
      </c>
      <c r="E294" s="65"/>
      <c r="F294" s="71">
        <f>F295</f>
        <v>150000</v>
      </c>
      <c r="G294" s="71">
        <f>G295</f>
        <v>0</v>
      </c>
      <c r="H294" s="71">
        <f t="shared" si="35"/>
        <v>150000</v>
      </c>
      <c r="I294" s="71">
        <f>I295</f>
        <v>121000</v>
      </c>
      <c r="J294" s="71">
        <f>J295</f>
        <v>0</v>
      </c>
      <c r="K294" s="71">
        <f t="shared" si="42"/>
        <v>121000</v>
      </c>
      <c r="L294" s="71">
        <f>L295</f>
        <v>102000</v>
      </c>
      <c r="M294" s="71">
        <f>M295</f>
        <v>0</v>
      </c>
      <c r="N294" s="71">
        <f t="shared" si="43"/>
        <v>102000</v>
      </c>
      <c r="O294" s="48"/>
    </row>
    <row r="295" spans="1:15" ht="36">
      <c r="A295" s="72" t="s">
        <v>358</v>
      </c>
      <c r="B295" s="135"/>
      <c r="C295" s="94"/>
      <c r="D295" s="115"/>
      <c r="E295" s="65" t="s">
        <v>315</v>
      </c>
      <c r="F295" s="73">
        <v>150000</v>
      </c>
      <c r="G295" s="73">
        <v>0</v>
      </c>
      <c r="H295" s="71">
        <f t="shared" si="35"/>
        <v>150000</v>
      </c>
      <c r="I295" s="73">
        <v>121000</v>
      </c>
      <c r="J295" s="73">
        <v>0</v>
      </c>
      <c r="K295" s="71">
        <f t="shared" si="42"/>
        <v>121000</v>
      </c>
      <c r="L295" s="73">
        <v>102000</v>
      </c>
      <c r="M295" s="73">
        <v>0</v>
      </c>
      <c r="N295" s="71">
        <f t="shared" si="43"/>
        <v>102000</v>
      </c>
      <c r="O295" s="48"/>
    </row>
    <row r="296" spans="1:15" ht="36">
      <c r="A296" s="72" t="s">
        <v>157</v>
      </c>
      <c r="B296" s="135"/>
      <c r="C296" s="94"/>
      <c r="D296" s="65" t="s">
        <v>158</v>
      </c>
      <c r="E296" s="65"/>
      <c r="F296" s="73">
        <f>F297</f>
        <v>0</v>
      </c>
      <c r="G296" s="73">
        <f>G297</f>
        <v>1300</v>
      </c>
      <c r="H296" s="71">
        <f t="shared" si="35"/>
        <v>1300</v>
      </c>
      <c r="I296" s="73">
        <f>I297</f>
        <v>0</v>
      </c>
      <c r="J296" s="73">
        <f>J297</f>
        <v>1300</v>
      </c>
      <c r="K296" s="71">
        <f t="shared" si="42"/>
        <v>1300</v>
      </c>
      <c r="L296" s="73">
        <f>L297</f>
        <v>0</v>
      </c>
      <c r="M296" s="73">
        <f>M297</f>
        <v>1300</v>
      </c>
      <c r="N296" s="71">
        <f t="shared" si="43"/>
        <v>1300</v>
      </c>
      <c r="O296" s="48"/>
    </row>
    <row r="297" spans="1:15" ht="24">
      <c r="A297" s="72" t="s">
        <v>159</v>
      </c>
      <c r="B297" s="135"/>
      <c r="C297" s="94"/>
      <c r="D297" s="115" t="s">
        <v>160</v>
      </c>
      <c r="E297" s="65"/>
      <c r="F297" s="73">
        <f>F298</f>
        <v>0</v>
      </c>
      <c r="G297" s="73">
        <f>G298</f>
        <v>1300</v>
      </c>
      <c r="H297" s="71">
        <f t="shared" si="35"/>
        <v>1300</v>
      </c>
      <c r="I297" s="73">
        <f>I298</f>
        <v>0</v>
      </c>
      <c r="J297" s="73">
        <f>J298</f>
        <v>1300</v>
      </c>
      <c r="K297" s="71">
        <f t="shared" si="42"/>
        <v>1300</v>
      </c>
      <c r="L297" s="73">
        <f>L298</f>
        <v>0</v>
      </c>
      <c r="M297" s="73">
        <f>M298</f>
        <v>1300</v>
      </c>
      <c r="N297" s="71">
        <f t="shared" si="43"/>
        <v>1300</v>
      </c>
      <c r="O297" s="48"/>
    </row>
    <row r="298" spans="1:15" ht="36">
      <c r="A298" s="72" t="s">
        <v>358</v>
      </c>
      <c r="B298" s="135"/>
      <c r="C298" s="94"/>
      <c r="D298" s="115"/>
      <c r="E298" s="65" t="s">
        <v>315</v>
      </c>
      <c r="F298" s="73">
        <v>0</v>
      </c>
      <c r="G298" s="73">
        <v>1300</v>
      </c>
      <c r="H298" s="71">
        <f t="shared" si="35"/>
        <v>1300</v>
      </c>
      <c r="I298" s="73">
        <v>0</v>
      </c>
      <c r="J298" s="73">
        <v>1300</v>
      </c>
      <c r="K298" s="71">
        <f t="shared" si="42"/>
        <v>1300</v>
      </c>
      <c r="L298" s="73">
        <v>0</v>
      </c>
      <c r="M298" s="73">
        <v>1300</v>
      </c>
      <c r="N298" s="71">
        <f t="shared" si="43"/>
        <v>1300</v>
      </c>
      <c r="O298" s="48"/>
    </row>
    <row r="299" spans="1:15" ht="24">
      <c r="A299" s="72" t="s">
        <v>102</v>
      </c>
      <c r="B299" s="135"/>
      <c r="C299" s="94"/>
      <c r="D299" s="65" t="s">
        <v>103</v>
      </c>
      <c r="E299" s="65"/>
      <c r="F299" s="71">
        <f>F300+F302</f>
        <v>360000</v>
      </c>
      <c r="G299" s="71">
        <f>G300+G302</f>
        <v>0</v>
      </c>
      <c r="H299" s="71">
        <f t="shared" si="35"/>
        <v>360000</v>
      </c>
      <c r="I299" s="71">
        <f>I300+I302</f>
        <v>1019200</v>
      </c>
      <c r="J299" s="71">
        <f>J300+J302</f>
        <v>0</v>
      </c>
      <c r="K299" s="71">
        <f t="shared" si="42"/>
        <v>1019200</v>
      </c>
      <c r="L299" s="71">
        <f>L300+L302</f>
        <v>0</v>
      </c>
      <c r="M299" s="71">
        <f>M300+M302</f>
        <v>0</v>
      </c>
      <c r="N299" s="71">
        <f t="shared" si="43"/>
        <v>0</v>
      </c>
      <c r="O299" s="48"/>
    </row>
    <row r="300" spans="1:15" ht="24">
      <c r="A300" s="72" t="s">
        <v>433</v>
      </c>
      <c r="B300" s="135"/>
      <c r="C300" s="94"/>
      <c r="D300" s="115" t="s">
        <v>223</v>
      </c>
      <c r="E300" s="65"/>
      <c r="F300" s="71">
        <f>F301</f>
        <v>100000</v>
      </c>
      <c r="G300" s="71">
        <f>G301</f>
        <v>0</v>
      </c>
      <c r="H300" s="71">
        <f t="shared" si="35"/>
        <v>100000</v>
      </c>
      <c r="I300" s="71">
        <f>I301</f>
        <v>0</v>
      </c>
      <c r="J300" s="71">
        <f>J301</f>
        <v>0</v>
      </c>
      <c r="K300" s="71">
        <f t="shared" si="42"/>
        <v>0</v>
      </c>
      <c r="L300" s="71">
        <f>L301</f>
        <v>0</v>
      </c>
      <c r="M300" s="71">
        <f>M301</f>
        <v>0</v>
      </c>
      <c r="N300" s="71">
        <f t="shared" si="43"/>
        <v>0</v>
      </c>
      <c r="O300" s="48"/>
    </row>
    <row r="301" spans="1:15" ht="36">
      <c r="A301" s="72" t="s">
        <v>358</v>
      </c>
      <c r="B301" s="135"/>
      <c r="C301" s="94"/>
      <c r="D301" s="115"/>
      <c r="E301" s="65" t="s">
        <v>315</v>
      </c>
      <c r="F301" s="73">
        <v>100000</v>
      </c>
      <c r="G301" s="73">
        <v>0</v>
      </c>
      <c r="H301" s="71">
        <f t="shared" si="35"/>
        <v>100000</v>
      </c>
      <c r="I301" s="73">
        <v>0</v>
      </c>
      <c r="J301" s="73">
        <v>0</v>
      </c>
      <c r="K301" s="71">
        <f t="shared" si="42"/>
        <v>0</v>
      </c>
      <c r="L301" s="73">
        <v>0</v>
      </c>
      <c r="M301" s="73">
        <v>0</v>
      </c>
      <c r="N301" s="71">
        <f t="shared" si="43"/>
        <v>0</v>
      </c>
      <c r="O301" s="48"/>
    </row>
    <row r="302" spans="1:15" ht="24">
      <c r="A302" s="72" t="s">
        <v>376</v>
      </c>
      <c r="B302" s="135"/>
      <c r="C302" s="94"/>
      <c r="D302" s="115" t="s">
        <v>107</v>
      </c>
      <c r="E302" s="65"/>
      <c r="F302" s="73">
        <f>SUM(F303:F305)</f>
        <v>260000</v>
      </c>
      <c r="G302" s="73">
        <f>SUM(G303:G305)</f>
        <v>0</v>
      </c>
      <c r="H302" s="71">
        <f t="shared" si="35"/>
        <v>260000</v>
      </c>
      <c r="I302" s="73">
        <f>SUM(I303:I305)</f>
        <v>1019200</v>
      </c>
      <c r="J302" s="73">
        <f>SUM(J303:J305)</f>
        <v>0</v>
      </c>
      <c r="K302" s="71">
        <f t="shared" si="42"/>
        <v>1019200</v>
      </c>
      <c r="L302" s="73">
        <f>SUM(L303:L305)</f>
        <v>0</v>
      </c>
      <c r="M302" s="73">
        <f>SUM(M303:M305)</f>
        <v>0</v>
      </c>
      <c r="N302" s="71">
        <f t="shared" si="43"/>
        <v>0</v>
      </c>
      <c r="O302" s="48"/>
    </row>
    <row r="303" spans="1:15" ht="36">
      <c r="A303" s="72" t="s">
        <v>345</v>
      </c>
      <c r="B303" s="135"/>
      <c r="C303" s="94"/>
      <c r="D303" s="115"/>
      <c r="E303" s="65" t="s">
        <v>344</v>
      </c>
      <c r="F303" s="73">
        <v>80000</v>
      </c>
      <c r="G303" s="73">
        <v>0</v>
      </c>
      <c r="H303" s="71">
        <f t="shared" si="35"/>
        <v>80000</v>
      </c>
      <c r="I303" s="73">
        <f>86000+40000+100000+480000+252000+61200</f>
        <v>1019200</v>
      </c>
      <c r="J303" s="73">
        <v>0</v>
      </c>
      <c r="K303" s="71">
        <f t="shared" si="42"/>
        <v>1019200</v>
      </c>
      <c r="L303" s="73">
        <v>0</v>
      </c>
      <c r="M303" s="73">
        <v>0</v>
      </c>
      <c r="N303" s="71">
        <f t="shared" si="43"/>
        <v>0</v>
      </c>
      <c r="O303" s="48"/>
    </row>
    <row r="304" spans="1:15" ht="36">
      <c r="A304" s="72" t="s">
        <v>382</v>
      </c>
      <c r="B304" s="135"/>
      <c r="C304" s="94"/>
      <c r="D304" s="115"/>
      <c r="E304" s="65" t="s">
        <v>381</v>
      </c>
      <c r="F304" s="73">
        <v>30000</v>
      </c>
      <c r="G304" s="73">
        <v>0</v>
      </c>
      <c r="H304" s="71">
        <f t="shared" si="35"/>
        <v>30000</v>
      </c>
      <c r="I304" s="73">
        <v>0</v>
      </c>
      <c r="J304" s="73">
        <v>0</v>
      </c>
      <c r="K304" s="71">
        <f t="shared" si="42"/>
        <v>0</v>
      </c>
      <c r="L304" s="73">
        <v>0</v>
      </c>
      <c r="M304" s="73">
        <v>0</v>
      </c>
      <c r="N304" s="71">
        <f t="shared" si="43"/>
        <v>0</v>
      </c>
      <c r="O304" s="48"/>
    </row>
    <row r="305" spans="1:15" ht="36">
      <c r="A305" s="72" t="s">
        <v>358</v>
      </c>
      <c r="B305" s="135"/>
      <c r="C305" s="94"/>
      <c r="D305" s="115"/>
      <c r="E305" s="65" t="s">
        <v>315</v>
      </c>
      <c r="F305" s="73">
        <v>150000</v>
      </c>
      <c r="G305" s="73">
        <v>0</v>
      </c>
      <c r="H305" s="71">
        <f t="shared" si="35"/>
        <v>150000</v>
      </c>
      <c r="I305" s="73">
        <v>0</v>
      </c>
      <c r="J305" s="73">
        <v>0</v>
      </c>
      <c r="K305" s="71">
        <f t="shared" si="42"/>
        <v>0</v>
      </c>
      <c r="L305" s="73">
        <v>0</v>
      </c>
      <c r="M305" s="73">
        <v>0</v>
      </c>
      <c r="N305" s="71">
        <f t="shared" si="43"/>
        <v>0</v>
      </c>
      <c r="O305" s="48"/>
    </row>
    <row r="306" spans="1:15" ht="12.75" hidden="1">
      <c r="A306" s="72" t="s">
        <v>30</v>
      </c>
      <c r="B306" s="135"/>
      <c r="C306" s="114" t="s">
        <v>29</v>
      </c>
      <c r="D306" s="115"/>
      <c r="E306" s="115"/>
      <c r="F306" s="71">
        <f aca="true" t="shared" si="44" ref="F306:M308">F307</f>
        <v>0</v>
      </c>
      <c r="G306" s="71">
        <f t="shared" si="44"/>
        <v>0</v>
      </c>
      <c r="H306" s="71">
        <f t="shared" si="35"/>
        <v>0</v>
      </c>
      <c r="I306" s="71">
        <f t="shared" si="44"/>
        <v>0</v>
      </c>
      <c r="J306" s="71">
        <f t="shared" si="44"/>
        <v>0</v>
      </c>
      <c r="K306" s="71">
        <f t="shared" si="42"/>
        <v>0</v>
      </c>
      <c r="L306" s="71">
        <f t="shared" si="44"/>
        <v>0</v>
      </c>
      <c r="M306" s="71">
        <f t="shared" si="44"/>
        <v>0</v>
      </c>
      <c r="N306" s="71">
        <f t="shared" si="43"/>
        <v>0</v>
      </c>
      <c r="O306" s="48"/>
    </row>
    <row r="307" spans="1:15" ht="24" hidden="1">
      <c r="A307" s="72" t="s">
        <v>102</v>
      </c>
      <c r="B307" s="135"/>
      <c r="C307" s="114"/>
      <c r="D307" s="65" t="s">
        <v>103</v>
      </c>
      <c r="E307" s="65"/>
      <c r="F307" s="71">
        <f t="shared" si="44"/>
        <v>0</v>
      </c>
      <c r="G307" s="71">
        <f t="shared" si="44"/>
        <v>0</v>
      </c>
      <c r="H307" s="71">
        <f t="shared" si="35"/>
        <v>0</v>
      </c>
      <c r="I307" s="71">
        <f t="shared" si="44"/>
        <v>0</v>
      </c>
      <c r="J307" s="71">
        <f t="shared" si="44"/>
        <v>0</v>
      </c>
      <c r="K307" s="71">
        <f t="shared" si="42"/>
        <v>0</v>
      </c>
      <c r="L307" s="71">
        <f t="shared" si="44"/>
        <v>0</v>
      </c>
      <c r="M307" s="71">
        <f t="shared" si="44"/>
        <v>0</v>
      </c>
      <c r="N307" s="71">
        <f t="shared" si="43"/>
        <v>0</v>
      </c>
      <c r="O307" s="48"/>
    </row>
    <row r="308" spans="1:15" ht="48" hidden="1">
      <c r="A308" s="72" t="s">
        <v>262</v>
      </c>
      <c r="B308" s="135"/>
      <c r="C308" s="114"/>
      <c r="D308" s="115" t="s">
        <v>263</v>
      </c>
      <c r="E308" s="65"/>
      <c r="F308" s="71">
        <f t="shared" si="44"/>
        <v>0</v>
      </c>
      <c r="G308" s="71">
        <f t="shared" si="44"/>
        <v>0</v>
      </c>
      <c r="H308" s="71">
        <f t="shared" si="35"/>
        <v>0</v>
      </c>
      <c r="I308" s="71">
        <f t="shared" si="44"/>
        <v>0</v>
      </c>
      <c r="J308" s="71">
        <f t="shared" si="44"/>
        <v>0</v>
      </c>
      <c r="K308" s="71">
        <f t="shared" si="42"/>
        <v>0</v>
      </c>
      <c r="L308" s="71">
        <f t="shared" si="44"/>
        <v>0</v>
      </c>
      <c r="M308" s="71">
        <f t="shared" si="44"/>
        <v>0</v>
      </c>
      <c r="N308" s="71">
        <f t="shared" si="43"/>
        <v>0</v>
      </c>
      <c r="O308" s="48"/>
    </row>
    <row r="309" spans="1:15" ht="36" hidden="1">
      <c r="A309" s="72" t="s">
        <v>345</v>
      </c>
      <c r="B309" s="135"/>
      <c r="C309" s="114"/>
      <c r="D309" s="115"/>
      <c r="E309" s="65" t="s">
        <v>344</v>
      </c>
      <c r="F309" s="73">
        <v>0</v>
      </c>
      <c r="G309" s="73">
        <v>0</v>
      </c>
      <c r="H309" s="71">
        <f t="shared" si="35"/>
        <v>0</v>
      </c>
      <c r="I309" s="73">
        <v>0</v>
      </c>
      <c r="J309" s="73">
        <v>0</v>
      </c>
      <c r="K309" s="71">
        <f t="shared" si="42"/>
        <v>0</v>
      </c>
      <c r="L309" s="73">
        <v>0</v>
      </c>
      <c r="M309" s="73">
        <v>0</v>
      </c>
      <c r="N309" s="71">
        <f t="shared" si="43"/>
        <v>0</v>
      </c>
      <c r="O309" s="48"/>
    </row>
    <row r="310" spans="1:15" ht="12.75">
      <c r="A310" s="72" t="s">
        <v>359</v>
      </c>
      <c r="B310" s="135"/>
      <c r="C310" s="114" t="s">
        <v>350</v>
      </c>
      <c r="D310" s="115"/>
      <c r="E310" s="115"/>
      <c r="F310" s="73">
        <f>F311</f>
        <v>0</v>
      </c>
      <c r="G310" s="73">
        <f>G311</f>
        <v>870000</v>
      </c>
      <c r="H310" s="71">
        <f t="shared" si="35"/>
        <v>870000</v>
      </c>
      <c r="I310" s="73">
        <f>I311</f>
        <v>0</v>
      </c>
      <c r="J310" s="73">
        <f>J311</f>
        <v>900000</v>
      </c>
      <c r="K310" s="71">
        <f t="shared" si="42"/>
        <v>900000</v>
      </c>
      <c r="L310" s="73">
        <f>L311</f>
        <v>0</v>
      </c>
      <c r="M310" s="73">
        <f>M311</f>
        <v>900000</v>
      </c>
      <c r="N310" s="71">
        <f t="shared" si="43"/>
        <v>900000</v>
      </c>
      <c r="O310" s="48"/>
    </row>
    <row r="311" spans="1:15" ht="24">
      <c r="A311" s="72" t="s">
        <v>215</v>
      </c>
      <c r="B311" s="135"/>
      <c r="C311" s="114"/>
      <c r="D311" s="65" t="s">
        <v>216</v>
      </c>
      <c r="E311" s="65"/>
      <c r="F311" s="73">
        <f>F312</f>
        <v>0</v>
      </c>
      <c r="G311" s="73">
        <f>G312</f>
        <v>870000</v>
      </c>
      <c r="H311" s="71">
        <f t="shared" si="35"/>
        <v>870000</v>
      </c>
      <c r="I311" s="73">
        <f>I312</f>
        <v>0</v>
      </c>
      <c r="J311" s="73">
        <f>J312</f>
        <v>900000</v>
      </c>
      <c r="K311" s="71">
        <f t="shared" si="42"/>
        <v>900000</v>
      </c>
      <c r="L311" s="73">
        <f>L312</f>
        <v>0</v>
      </c>
      <c r="M311" s="73">
        <f>M312</f>
        <v>900000</v>
      </c>
      <c r="N311" s="71">
        <f t="shared" si="43"/>
        <v>900000</v>
      </c>
      <c r="O311" s="48"/>
    </row>
    <row r="312" spans="1:15" ht="24">
      <c r="A312" s="72" t="s">
        <v>217</v>
      </c>
      <c r="B312" s="135"/>
      <c r="C312" s="114"/>
      <c r="D312" s="115" t="s">
        <v>292</v>
      </c>
      <c r="E312" s="65"/>
      <c r="F312" s="71">
        <f>SUM(F313:F317)</f>
        <v>0</v>
      </c>
      <c r="G312" s="71">
        <f>SUM(G313:G317)</f>
        <v>870000</v>
      </c>
      <c r="H312" s="71">
        <f t="shared" si="35"/>
        <v>870000</v>
      </c>
      <c r="I312" s="71">
        <f>SUM(I313:I317)</f>
        <v>0</v>
      </c>
      <c r="J312" s="71">
        <f>SUM(J313:J317)</f>
        <v>900000</v>
      </c>
      <c r="K312" s="71">
        <f t="shared" si="42"/>
        <v>900000</v>
      </c>
      <c r="L312" s="71">
        <f>SUM(L313:L317)</f>
        <v>0</v>
      </c>
      <c r="M312" s="71">
        <f>SUM(M313:M317)</f>
        <v>900000</v>
      </c>
      <c r="N312" s="71">
        <f t="shared" si="43"/>
        <v>900000</v>
      </c>
      <c r="O312" s="48"/>
    </row>
    <row r="313" spans="1:15" ht="12.75">
      <c r="A313" s="72" t="s">
        <v>356</v>
      </c>
      <c r="B313" s="135"/>
      <c r="C313" s="114"/>
      <c r="D313" s="115"/>
      <c r="E313" s="65" t="s">
        <v>351</v>
      </c>
      <c r="F313" s="71">
        <v>0</v>
      </c>
      <c r="G313" s="71">
        <v>620300</v>
      </c>
      <c r="H313" s="71">
        <f t="shared" si="35"/>
        <v>620300</v>
      </c>
      <c r="I313" s="71">
        <v>0</v>
      </c>
      <c r="J313" s="71">
        <v>620300</v>
      </c>
      <c r="K313" s="71">
        <f t="shared" si="42"/>
        <v>620300</v>
      </c>
      <c r="L313" s="71">
        <v>0</v>
      </c>
      <c r="M313" s="71">
        <v>620300</v>
      </c>
      <c r="N313" s="71">
        <f t="shared" si="43"/>
        <v>620300</v>
      </c>
      <c r="O313" s="48"/>
    </row>
    <row r="314" spans="1:15" ht="24">
      <c r="A314" s="72" t="s">
        <v>357</v>
      </c>
      <c r="B314" s="135"/>
      <c r="C314" s="114"/>
      <c r="D314" s="115"/>
      <c r="E314" s="65" t="s">
        <v>352</v>
      </c>
      <c r="F314" s="71">
        <v>0</v>
      </c>
      <c r="G314" s="71">
        <v>2200</v>
      </c>
      <c r="H314" s="71">
        <f t="shared" si="35"/>
        <v>2200</v>
      </c>
      <c r="I314" s="71">
        <v>0</v>
      </c>
      <c r="J314" s="71">
        <v>2200</v>
      </c>
      <c r="K314" s="71">
        <f t="shared" si="42"/>
        <v>2200</v>
      </c>
      <c r="L314" s="71">
        <v>0</v>
      </c>
      <c r="M314" s="71">
        <v>2200</v>
      </c>
      <c r="N314" s="71">
        <f t="shared" si="43"/>
        <v>2200</v>
      </c>
      <c r="O314" s="48"/>
    </row>
    <row r="315" spans="1:15" ht="36">
      <c r="A315" s="72" t="s">
        <v>345</v>
      </c>
      <c r="B315" s="135"/>
      <c r="C315" s="114"/>
      <c r="D315" s="115"/>
      <c r="E315" s="65" t="s">
        <v>344</v>
      </c>
      <c r="F315" s="71">
        <v>0</v>
      </c>
      <c r="G315" s="71">
        <v>20000</v>
      </c>
      <c r="H315" s="71">
        <f t="shared" si="35"/>
        <v>20000</v>
      </c>
      <c r="I315" s="71">
        <v>0</v>
      </c>
      <c r="J315" s="71">
        <v>20000</v>
      </c>
      <c r="K315" s="71">
        <f t="shared" si="42"/>
        <v>20000</v>
      </c>
      <c r="L315" s="71">
        <v>0</v>
      </c>
      <c r="M315" s="71">
        <v>20000</v>
      </c>
      <c r="N315" s="71">
        <f t="shared" si="43"/>
        <v>20000</v>
      </c>
      <c r="O315" s="48"/>
    </row>
    <row r="316" spans="1:15" ht="36">
      <c r="A316" s="72" t="s">
        <v>358</v>
      </c>
      <c r="B316" s="135"/>
      <c r="C316" s="114"/>
      <c r="D316" s="115"/>
      <c r="E316" s="65" t="s">
        <v>315</v>
      </c>
      <c r="F316" s="71">
        <v>0</v>
      </c>
      <c r="G316" s="71">
        <v>225500</v>
      </c>
      <c r="H316" s="71">
        <f t="shared" si="35"/>
        <v>225500</v>
      </c>
      <c r="I316" s="71">
        <v>0</v>
      </c>
      <c r="J316" s="71">
        <v>255500</v>
      </c>
      <c r="K316" s="71">
        <f t="shared" si="42"/>
        <v>255500</v>
      </c>
      <c r="L316" s="71">
        <v>0</v>
      </c>
      <c r="M316" s="71">
        <v>255500</v>
      </c>
      <c r="N316" s="71">
        <f t="shared" si="43"/>
        <v>255500</v>
      </c>
      <c r="O316" s="48"/>
    </row>
    <row r="317" spans="1:15" ht="24">
      <c r="A317" s="72" t="s">
        <v>355</v>
      </c>
      <c r="B317" s="135"/>
      <c r="C317" s="114"/>
      <c r="D317" s="115"/>
      <c r="E317" s="65" t="s">
        <v>354</v>
      </c>
      <c r="F317" s="73">
        <v>0</v>
      </c>
      <c r="G317" s="73">
        <v>2000</v>
      </c>
      <c r="H317" s="71">
        <f t="shared" si="35"/>
        <v>2000</v>
      </c>
      <c r="I317" s="73">
        <v>0</v>
      </c>
      <c r="J317" s="73">
        <v>2000</v>
      </c>
      <c r="K317" s="71">
        <f t="shared" si="42"/>
        <v>2000</v>
      </c>
      <c r="L317" s="73">
        <v>0</v>
      </c>
      <c r="M317" s="73">
        <v>2000</v>
      </c>
      <c r="N317" s="71">
        <f t="shared" si="43"/>
        <v>2000</v>
      </c>
      <c r="O317" s="48"/>
    </row>
    <row r="318" spans="1:15" ht="48">
      <c r="A318" s="72" t="s">
        <v>32</v>
      </c>
      <c r="B318" s="135"/>
      <c r="C318" s="114" t="s">
        <v>31</v>
      </c>
      <c r="D318" s="115"/>
      <c r="E318" s="115"/>
      <c r="F318" s="71">
        <f aca="true" t="shared" si="45" ref="F318:M320">F319</f>
        <v>40000</v>
      </c>
      <c r="G318" s="71">
        <f t="shared" si="45"/>
        <v>0</v>
      </c>
      <c r="H318" s="71">
        <f t="shared" si="35"/>
        <v>40000</v>
      </c>
      <c r="I318" s="71">
        <f t="shared" si="45"/>
        <v>33000</v>
      </c>
      <c r="J318" s="71">
        <f t="shared" si="45"/>
        <v>0</v>
      </c>
      <c r="K318" s="71">
        <f t="shared" si="42"/>
        <v>33000</v>
      </c>
      <c r="L318" s="71">
        <f t="shared" si="45"/>
        <v>27000</v>
      </c>
      <c r="M318" s="71">
        <f t="shared" si="45"/>
        <v>0</v>
      </c>
      <c r="N318" s="71">
        <f t="shared" si="43"/>
        <v>27000</v>
      </c>
      <c r="O318" s="48"/>
    </row>
    <row r="319" spans="1:15" ht="36">
      <c r="A319" s="72" t="s">
        <v>224</v>
      </c>
      <c r="B319" s="135"/>
      <c r="C319" s="114"/>
      <c r="D319" s="65" t="s">
        <v>225</v>
      </c>
      <c r="E319" s="65"/>
      <c r="F319" s="71">
        <f t="shared" si="45"/>
        <v>40000</v>
      </c>
      <c r="G319" s="71">
        <f t="shared" si="45"/>
        <v>0</v>
      </c>
      <c r="H319" s="71">
        <f t="shared" si="35"/>
        <v>40000</v>
      </c>
      <c r="I319" s="71">
        <f t="shared" si="45"/>
        <v>33000</v>
      </c>
      <c r="J319" s="71">
        <f t="shared" si="45"/>
        <v>0</v>
      </c>
      <c r="K319" s="71">
        <f t="shared" si="42"/>
        <v>33000</v>
      </c>
      <c r="L319" s="71">
        <f t="shared" si="45"/>
        <v>27000</v>
      </c>
      <c r="M319" s="71">
        <f t="shared" si="45"/>
        <v>0</v>
      </c>
      <c r="N319" s="71">
        <f t="shared" si="43"/>
        <v>27000</v>
      </c>
      <c r="O319" s="48"/>
    </row>
    <row r="320" spans="1:15" ht="48">
      <c r="A320" s="72" t="s">
        <v>226</v>
      </c>
      <c r="B320" s="135"/>
      <c r="C320" s="114"/>
      <c r="D320" s="115" t="s">
        <v>227</v>
      </c>
      <c r="E320" s="65"/>
      <c r="F320" s="71">
        <f t="shared" si="45"/>
        <v>40000</v>
      </c>
      <c r="G320" s="71">
        <f t="shared" si="45"/>
        <v>0</v>
      </c>
      <c r="H320" s="71">
        <f t="shared" si="35"/>
        <v>40000</v>
      </c>
      <c r="I320" s="71">
        <f t="shared" si="45"/>
        <v>33000</v>
      </c>
      <c r="J320" s="71">
        <f t="shared" si="45"/>
        <v>0</v>
      </c>
      <c r="K320" s="71">
        <f t="shared" si="42"/>
        <v>33000</v>
      </c>
      <c r="L320" s="71">
        <f t="shared" si="45"/>
        <v>27000</v>
      </c>
      <c r="M320" s="71">
        <f t="shared" si="45"/>
        <v>0</v>
      </c>
      <c r="N320" s="71">
        <f t="shared" si="43"/>
        <v>27000</v>
      </c>
      <c r="O320" s="48"/>
    </row>
    <row r="321" spans="1:15" ht="36">
      <c r="A321" s="72" t="s">
        <v>358</v>
      </c>
      <c r="B321" s="135"/>
      <c r="C321" s="114"/>
      <c r="D321" s="115"/>
      <c r="E321" s="65" t="s">
        <v>315</v>
      </c>
      <c r="F321" s="73">
        <v>40000</v>
      </c>
      <c r="G321" s="73">
        <v>0</v>
      </c>
      <c r="H321" s="71">
        <f t="shared" si="35"/>
        <v>40000</v>
      </c>
      <c r="I321" s="73">
        <v>33000</v>
      </c>
      <c r="J321" s="73">
        <v>0</v>
      </c>
      <c r="K321" s="71">
        <f t="shared" si="42"/>
        <v>33000</v>
      </c>
      <c r="L321" s="73">
        <v>27000</v>
      </c>
      <c r="M321" s="73">
        <v>0</v>
      </c>
      <c r="N321" s="71">
        <f t="shared" si="43"/>
        <v>27000</v>
      </c>
      <c r="O321" s="48"/>
    </row>
    <row r="322" spans="1:15" ht="12.75">
      <c r="A322" s="72" t="s">
        <v>36</v>
      </c>
      <c r="B322" s="135"/>
      <c r="C322" s="114" t="s">
        <v>35</v>
      </c>
      <c r="D322" s="115"/>
      <c r="E322" s="115"/>
      <c r="F322" s="73">
        <f aca="true" t="shared" si="46" ref="F322:M324">F323</f>
        <v>278000</v>
      </c>
      <c r="G322" s="73">
        <f t="shared" si="46"/>
        <v>0</v>
      </c>
      <c r="H322" s="71">
        <f t="shared" si="35"/>
        <v>278000</v>
      </c>
      <c r="I322" s="73">
        <f t="shared" si="46"/>
        <v>285000</v>
      </c>
      <c r="J322" s="73">
        <f t="shared" si="46"/>
        <v>0</v>
      </c>
      <c r="K322" s="71">
        <f t="shared" si="42"/>
        <v>285000</v>
      </c>
      <c r="L322" s="73">
        <f t="shared" si="46"/>
        <v>0</v>
      </c>
      <c r="M322" s="73">
        <f t="shared" si="46"/>
        <v>0</v>
      </c>
      <c r="N322" s="71">
        <f t="shared" si="43"/>
        <v>0</v>
      </c>
      <c r="O322" s="48"/>
    </row>
    <row r="323" spans="1:15" ht="24">
      <c r="A323" s="72" t="s">
        <v>102</v>
      </c>
      <c r="B323" s="135"/>
      <c r="C323" s="114"/>
      <c r="D323" s="65" t="s">
        <v>103</v>
      </c>
      <c r="E323" s="65"/>
      <c r="F323" s="73">
        <f t="shared" si="46"/>
        <v>278000</v>
      </c>
      <c r="G323" s="73">
        <f t="shared" si="46"/>
        <v>0</v>
      </c>
      <c r="H323" s="71">
        <f t="shared" si="35"/>
        <v>278000</v>
      </c>
      <c r="I323" s="73">
        <f t="shared" si="46"/>
        <v>285000</v>
      </c>
      <c r="J323" s="73">
        <f t="shared" si="46"/>
        <v>0</v>
      </c>
      <c r="K323" s="71">
        <f t="shared" si="42"/>
        <v>285000</v>
      </c>
      <c r="L323" s="73">
        <f t="shared" si="46"/>
        <v>0</v>
      </c>
      <c r="M323" s="73">
        <f t="shared" si="46"/>
        <v>0</v>
      </c>
      <c r="N323" s="71">
        <f t="shared" si="43"/>
        <v>0</v>
      </c>
      <c r="O323" s="48"/>
    </row>
    <row r="324" spans="1:15" ht="24">
      <c r="A324" s="88" t="s">
        <v>228</v>
      </c>
      <c r="B324" s="135"/>
      <c r="C324" s="114"/>
      <c r="D324" s="115" t="s">
        <v>229</v>
      </c>
      <c r="E324" s="65"/>
      <c r="F324" s="73">
        <f t="shared" si="46"/>
        <v>278000</v>
      </c>
      <c r="G324" s="73">
        <f t="shared" si="46"/>
        <v>0</v>
      </c>
      <c r="H324" s="71">
        <f t="shared" si="35"/>
        <v>278000</v>
      </c>
      <c r="I324" s="73">
        <f t="shared" si="46"/>
        <v>285000</v>
      </c>
      <c r="J324" s="73">
        <f t="shared" si="46"/>
        <v>0</v>
      </c>
      <c r="K324" s="71">
        <f t="shared" si="42"/>
        <v>285000</v>
      </c>
      <c r="L324" s="73">
        <f t="shared" si="46"/>
        <v>0</v>
      </c>
      <c r="M324" s="73">
        <f t="shared" si="46"/>
        <v>0</v>
      </c>
      <c r="N324" s="71">
        <f t="shared" si="43"/>
        <v>0</v>
      </c>
      <c r="O324" s="48"/>
    </row>
    <row r="325" spans="1:15" ht="36">
      <c r="A325" s="72" t="s">
        <v>358</v>
      </c>
      <c r="B325" s="135"/>
      <c r="C325" s="114"/>
      <c r="D325" s="115"/>
      <c r="E325" s="65" t="s">
        <v>315</v>
      </c>
      <c r="F325" s="73">
        <v>278000</v>
      </c>
      <c r="G325" s="73">
        <v>0</v>
      </c>
      <c r="H325" s="71">
        <f t="shared" si="35"/>
        <v>278000</v>
      </c>
      <c r="I325" s="73">
        <v>285000</v>
      </c>
      <c r="J325" s="73">
        <v>0</v>
      </c>
      <c r="K325" s="71">
        <f t="shared" si="42"/>
        <v>285000</v>
      </c>
      <c r="L325" s="73">
        <v>0</v>
      </c>
      <c r="M325" s="73">
        <v>0</v>
      </c>
      <c r="N325" s="71">
        <f t="shared" si="43"/>
        <v>0</v>
      </c>
      <c r="O325" s="48"/>
    </row>
    <row r="326" spans="1:15" ht="12.75">
      <c r="A326" s="72" t="s">
        <v>38</v>
      </c>
      <c r="B326" s="135"/>
      <c r="C326" s="114" t="s">
        <v>37</v>
      </c>
      <c r="D326" s="115"/>
      <c r="E326" s="115"/>
      <c r="F326" s="71">
        <f>F327</f>
        <v>1030000</v>
      </c>
      <c r="G326" s="71">
        <f>G327</f>
        <v>0</v>
      </c>
      <c r="H326" s="71">
        <f t="shared" si="35"/>
        <v>1030000</v>
      </c>
      <c r="I326" s="71">
        <f>I327</f>
        <v>1330000</v>
      </c>
      <c r="J326" s="71">
        <f>J327</f>
        <v>0</v>
      </c>
      <c r="K326" s="71">
        <f t="shared" si="42"/>
        <v>1330000</v>
      </c>
      <c r="L326" s="71">
        <f>L327</f>
        <v>1530000</v>
      </c>
      <c r="M326" s="71">
        <f>M327</f>
        <v>0</v>
      </c>
      <c r="N326" s="71">
        <f t="shared" si="43"/>
        <v>1530000</v>
      </c>
      <c r="O326" s="48"/>
    </row>
    <row r="327" spans="1:15" ht="24">
      <c r="A327" s="72" t="s">
        <v>102</v>
      </c>
      <c r="B327" s="135"/>
      <c r="C327" s="114"/>
      <c r="D327" s="65" t="s">
        <v>103</v>
      </c>
      <c r="E327" s="65"/>
      <c r="F327" s="71">
        <f>F328</f>
        <v>1030000</v>
      </c>
      <c r="G327" s="71">
        <f>G328</f>
        <v>0</v>
      </c>
      <c r="H327" s="71">
        <f t="shared" si="35"/>
        <v>1030000</v>
      </c>
      <c r="I327" s="71">
        <f>I328</f>
        <v>1330000</v>
      </c>
      <c r="J327" s="71">
        <f>J328</f>
        <v>0</v>
      </c>
      <c r="K327" s="71">
        <f t="shared" si="42"/>
        <v>1330000</v>
      </c>
      <c r="L327" s="71">
        <f>L328</f>
        <v>1530000</v>
      </c>
      <c r="M327" s="71">
        <f>M328</f>
        <v>0</v>
      </c>
      <c r="N327" s="71">
        <f t="shared" si="43"/>
        <v>1530000</v>
      </c>
      <c r="O327" s="48"/>
    </row>
    <row r="328" spans="1:15" ht="36">
      <c r="A328" s="72" t="s">
        <v>294</v>
      </c>
      <c r="B328" s="135"/>
      <c r="C328" s="94"/>
      <c r="D328" s="115" t="s">
        <v>124</v>
      </c>
      <c r="E328" s="65"/>
      <c r="F328" s="71">
        <f>F330+F329</f>
        <v>1030000</v>
      </c>
      <c r="G328" s="71">
        <f>G330+G329</f>
        <v>0</v>
      </c>
      <c r="H328" s="71">
        <f t="shared" si="35"/>
        <v>1030000</v>
      </c>
      <c r="I328" s="71">
        <f>I330+I329</f>
        <v>1330000</v>
      </c>
      <c r="J328" s="71">
        <f>J330+J329</f>
        <v>0</v>
      </c>
      <c r="K328" s="71">
        <f t="shared" si="42"/>
        <v>1330000</v>
      </c>
      <c r="L328" s="71">
        <f>L330+L329</f>
        <v>1530000</v>
      </c>
      <c r="M328" s="71">
        <f>M330+M329</f>
        <v>0</v>
      </c>
      <c r="N328" s="71">
        <f t="shared" si="43"/>
        <v>1530000</v>
      </c>
      <c r="O328" s="48"/>
    </row>
    <row r="329" spans="1:15" ht="36">
      <c r="A329" s="72" t="s">
        <v>358</v>
      </c>
      <c r="B329" s="135"/>
      <c r="C329" s="94"/>
      <c r="D329" s="115"/>
      <c r="E329" s="65" t="s">
        <v>315</v>
      </c>
      <c r="F329" s="71">
        <v>30000</v>
      </c>
      <c r="G329" s="71">
        <v>0</v>
      </c>
      <c r="H329" s="71">
        <f t="shared" si="35"/>
        <v>30000</v>
      </c>
      <c r="I329" s="71">
        <v>30000</v>
      </c>
      <c r="J329" s="71">
        <v>0</v>
      </c>
      <c r="K329" s="71">
        <f t="shared" si="42"/>
        <v>30000</v>
      </c>
      <c r="L329" s="71">
        <v>30000</v>
      </c>
      <c r="M329" s="71">
        <v>0</v>
      </c>
      <c r="N329" s="71">
        <f t="shared" si="43"/>
        <v>30000</v>
      </c>
      <c r="O329" s="48"/>
    </row>
    <row r="330" spans="1:15" ht="48">
      <c r="A330" s="72" t="s">
        <v>383</v>
      </c>
      <c r="B330" s="135"/>
      <c r="C330" s="94"/>
      <c r="D330" s="115"/>
      <c r="E330" s="65" t="s">
        <v>322</v>
      </c>
      <c r="F330" s="73">
        <v>1000000</v>
      </c>
      <c r="G330" s="73">
        <v>0</v>
      </c>
      <c r="H330" s="71">
        <f t="shared" si="35"/>
        <v>1000000</v>
      </c>
      <c r="I330" s="73">
        <v>1300000</v>
      </c>
      <c r="J330" s="73">
        <v>0</v>
      </c>
      <c r="K330" s="71">
        <f t="shared" si="42"/>
        <v>1300000</v>
      </c>
      <c r="L330" s="73">
        <v>1500000</v>
      </c>
      <c r="M330" s="73">
        <v>0</v>
      </c>
      <c r="N330" s="71">
        <f t="shared" si="43"/>
        <v>1500000</v>
      </c>
      <c r="O330" s="48"/>
    </row>
    <row r="331" spans="1:15" ht="12.75">
      <c r="A331" s="72" t="s">
        <v>40</v>
      </c>
      <c r="B331" s="135"/>
      <c r="C331" s="114" t="s">
        <v>39</v>
      </c>
      <c r="D331" s="115"/>
      <c r="E331" s="115"/>
      <c r="F331" s="71">
        <f aca="true" t="shared" si="47" ref="F331:M333">F332</f>
        <v>5154000</v>
      </c>
      <c r="G331" s="71">
        <f t="shared" si="47"/>
        <v>0</v>
      </c>
      <c r="H331" s="71">
        <f aca="true" t="shared" si="48" ref="H331:H384">G331+F331</f>
        <v>5154000</v>
      </c>
      <c r="I331" s="71">
        <f t="shared" si="47"/>
        <v>4157000</v>
      </c>
      <c r="J331" s="71">
        <f t="shared" si="47"/>
        <v>0</v>
      </c>
      <c r="K331" s="71">
        <f t="shared" si="42"/>
        <v>4157000</v>
      </c>
      <c r="L331" s="71">
        <f t="shared" si="47"/>
        <v>3510000</v>
      </c>
      <c r="M331" s="71">
        <f t="shared" si="47"/>
        <v>0</v>
      </c>
      <c r="N331" s="71">
        <f t="shared" si="43"/>
        <v>3510000</v>
      </c>
      <c r="O331" s="48"/>
    </row>
    <row r="332" spans="1:15" ht="12.75">
      <c r="A332" s="72" t="s">
        <v>231</v>
      </c>
      <c r="B332" s="135"/>
      <c r="C332" s="114"/>
      <c r="D332" s="65">
        <v>3170000</v>
      </c>
      <c r="E332" s="65"/>
      <c r="F332" s="71">
        <f t="shared" si="47"/>
        <v>5154000</v>
      </c>
      <c r="G332" s="71">
        <f t="shared" si="47"/>
        <v>0</v>
      </c>
      <c r="H332" s="71">
        <f t="shared" si="48"/>
        <v>5154000</v>
      </c>
      <c r="I332" s="71">
        <f t="shared" si="47"/>
        <v>4157000</v>
      </c>
      <c r="J332" s="71">
        <f t="shared" si="47"/>
        <v>0</v>
      </c>
      <c r="K332" s="71">
        <f t="shared" si="42"/>
        <v>4157000</v>
      </c>
      <c r="L332" s="71">
        <f t="shared" si="47"/>
        <v>3510000</v>
      </c>
      <c r="M332" s="71">
        <f t="shared" si="47"/>
        <v>0</v>
      </c>
      <c r="N332" s="71">
        <f t="shared" si="43"/>
        <v>3510000</v>
      </c>
      <c r="O332" s="48"/>
    </row>
    <row r="333" spans="1:15" ht="36">
      <c r="A333" s="72" t="s">
        <v>232</v>
      </c>
      <c r="B333" s="135"/>
      <c r="C333" s="114"/>
      <c r="D333" s="115">
        <v>3170100</v>
      </c>
      <c r="E333" s="65"/>
      <c r="F333" s="71">
        <f t="shared" si="47"/>
        <v>5154000</v>
      </c>
      <c r="G333" s="71">
        <f t="shared" si="47"/>
        <v>0</v>
      </c>
      <c r="H333" s="71">
        <f t="shared" si="48"/>
        <v>5154000</v>
      </c>
      <c r="I333" s="71">
        <f t="shared" si="47"/>
        <v>4157000</v>
      </c>
      <c r="J333" s="71">
        <f t="shared" si="47"/>
        <v>0</v>
      </c>
      <c r="K333" s="71">
        <f t="shared" si="42"/>
        <v>4157000</v>
      </c>
      <c r="L333" s="71">
        <f t="shared" si="47"/>
        <v>3510000</v>
      </c>
      <c r="M333" s="71">
        <f t="shared" si="47"/>
        <v>0</v>
      </c>
      <c r="N333" s="71">
        <f t="shared" si="43"/>
        <v>3510000</v>
      </c>
      <c r="O333" s="48"/>
    </row>
    <row r="334" spans="1:15" ht="48">
      <c r="A334" s="72" t="s">
        <v>383</v>
      </c>
      <c r="B334" s="135"/>
      <c r="C334" s="114"/>
      <c r="D334" s="115"/>
      <c r="E334" s="65" t="s">
        <v>322</v>
      </c>
      <c r="F334" s="73">
        <v>5154000</v>
      </c>
      <c r="G334" s="73">
        <v>0</v>
      </c>
      <c r="H334" s="71">
        <f t="shared" si="48"/>
        <v>5154000</v>
      </c>
      <c r="I334" s="73">
        <v>4157000</v>
      </c>
      <c r="J334" s="73">
        <v>0</v>
      </c>
      <c r="K334" s="71">
        <f t="shared" si="42"/>
        <v>4157000</v>
      </c>
      <c r="L334" s="73">
        <v>3510000</v>
      </c>
      <c r="M334" s="73">
        <v>0</v>
      </c>
      <c r="N334" s="71">
        <f t="shared" si="43"/>
        <v>3510000</v>
      </c>
      <c r="O334" s="48"/>
    </row>
    <row r="335" spans="1:15" ht="12.75">
      <c r="A335" s="72" t="s">
        <v>42</v>
      </c>
      <c r="B335" s="135"/>
      <c r="C335" s="114" t="s">
        <v>41</v>
      </c>
      <c r="D335" s="115"/>
      <c r="E335" s="115"/>
      <c r="F335" s="73">
        <f aca="true" t="shared" si="49" ref="F335:M337">F336</f>
        <v>67772000</v>
      </c>
      <c r="G335" s="73">
        <f t="shared" si="49"/>
        <v>0</v>
      </c>
      <c r="H335" s="71">
        <f t="shared" si="48"/>
        <v>67772000</v>
      </c>
      <c r="I335" s="73">
        <f t="shared" si="49"/>
        <v>85603000</v>
      </c>
      <c r="J335" s="73">
        <f t="shared" si="49"/>
        <v>0</v>
      </c>
      <c r="K335" s="71">
        <f t="shared" si="42"/>
        <v>85603000</v>
      </c>
      <c r="L335" s="73">
        <f t="shared" si="49"/>
        <v>95804600</v>
      </c>
      <c r="M335" s="73">
        <f t="shared" si="49"/>
        <v>0</v>
      </c>
      <c r="N335" s="71">
        <f t="shared" si="43"/>
        <v>95804600</v>
      </c>
      <c r="O335" s="48"/>
    </row>
    <row r="336" spans="1:15" ht="12.75">
      <c r="A336" s="72" t="s">
        <v>233</v>
      </c>
      <c r="B336" s="135"/>
      <c r="C336" s="114"/>
      <c r="D336" s="65" t="s">
        <v>234</v>
      </c>
      <c r="E336" s="65"/>
      <c r="F336" s="73">
        <f t="shared" si="49"/>
        <v>67772000</v>
      </c>
      <c r="G336" s="73">
        <f t="shared" si="49"/>
        <v>0</v>
      </c>
      <c r="H336" s="71">
        <f t="shared" si="48"/>
        <v>67772000</v>
      </c>
      <c r="I336" s="73">
        <f t="shared" si="49"/>
        <v>85603000</v>
      </c>
      <c r="J336" s="73">
        <f t="shared" si="49"/>
        <v>0</v>
      </c>
      <c r="K336" s="71">
        <f t="shared" si="42"/>
        <v>85603000</v>
      </c>
      <c r="L336" s="73">
        <f t="shared" si="49"/>
        <v>95804600</v>
      </c>
      <c r="M336" s="73">
        <f t="shared" si="49"/>
        <v>0</v>
      </c>
      <c r="N336" s="71">
        <f t="shared" si="43"/>
        <v>95804600</v>
      </c>
      <c r="O336" s="48"/>
    </row>
    <row r="337" spans="1:15" ht="72">
      <c r="A337" s="72" t="s">
        <v>235</v>
      </c>
      <c r="B337" s="135"/>
      <c r="C337" s="114"/>
      <c r="D337" s="115" t="s">
        <v>236</v>
      </c>
      <c r="E337" s="65"/>
      <c r="F337" s="73">
        <f t="shared" si="49"/>
        <v>67772000</v>
      </c>
      <c r="G337" s="73">
        <f t="shared" si="49"/>
        <v>0</v>
      </c>
      <c r="H337" s="71">
        <f t="shared" si="48"/>
        <v>67772000</v>
      </c>
      <c r="I337" s="73">
        <f t="shared" si="49"/>
        <v>85603000</v>
      </c>
      <c r="J337" s="73">
        <f t="shared" si="49"/>
        <v>0</v>
      </c>
      <c r="K337" s="71">
        <f t="shared" si="42"/>
        <v>85603000</v>
      </c>
      <c r="L337" s="73">
        <f t="shared" si="49"/>
        <v>95804600</v>
      </c>
      <c r="M337" s="73">
        <f t="shared" si="49"/>
        <v>0</v>
      </c>
      <c r="N337" s="71">
        <f t="shared" si="43"/>
        <v>95804600</v>
      </c>
      <c r="O337" s="48"/>
    </row>
    <row r="338" spans="1:15" ht="24">
      <c r="A338" s="72" t="s">
        <v>317</v>
      </c>
      <c r="B338" s="135"/>
      <c r="C338" s="114"/>
      <c r="D338" s="115"/>
      <c r="E338" s="65" t="s">
        <v>315</v>
      </c>
      <c r="F338" s="73">
        <f>61611000+6161000</f>
        <v>67772000</v>
      </c>
      <c r="G338" s="73">
        <v>0</v>
      </c>
      <c r="H338" s="71">
        <f t="shared" si="48"/>
        <v>67772000</v>
      </c>
      <c r="I338" s="73">
        <f>83032000+1355000+1216000</f>
        <v>85603000</v>
      </c>
      <c r="J338" s="73">
        <v>0</v>
      </c>
      <c r="K338" s="71">
        <f t="shared" si="42"/>
        <v>85603000</v>
      </c>
      <c r="L338" s="73">
        <f>93841000+797600+1166000</f>
        <v>95804600</v>
      </c>
      <c r="M338" s="73">
        <v>0</v>
      </c>
      <c r="N338" s="71">
        <f t="shared" si="43"/>
        <v>95804600</v>
      </c>
      <c r="O338" s="48"/>
    </row>
    <row r="339" spans="1:15" ht="24">
      <c r="A339" s="72" t="s">
        <v>44</v>
      </c>
      <c r="B339" s="135"/>
      <c r="C339" s="114" t="s">
        <v>43</v>
      </c>
      <c r="D339" s="115"/>
      <c r="E339" s="115"/>
      <c r="F339" s="71">
        <f>F349+F352+F340+F343</f>
        <v>975700</v>
      </c>
      <c r="G339" s="71">
        <f>G349+G352+G340+G343</f>
        <v>0</v>
      </c>
      <c r="H339" s="71">
        <f t="shared" si="48"/>
        <v>975700</v>
      </c>
      <c r="I339" s="71">
        <f>I349+I352+I340+I343</f>
        <v>401200</v>
      </c>
      <c r="J339" s="71">
        <f>J349+J352+J340+J343</f>
        <v>0</v>
      </c>
      <c r="K339" s="71">
        <f t="shared" si="42"/>
        <v>401200</v>
      </c>
      <c r="L339" s="71">
        <f>L349+L352+L340+L343</f>
        <v>463600</v>
      </c>
      <c r="M339" s="71">
        <f>M349+M352+M340+M343</f>
        <v>0</v>
      </c>
      <c r="N339" s="71">
        <f t="shared" si="43"/>
        <v>463600</v>
      </c>
      <c r="O339" s="48"/>
    </row>
    <row r="340" spans="1:15" ht="24">
      <c r="A340" s="72" t="s">
        <v>237</v>
      </c>
      <c r="B340" s="135"/>
      <c r="C340" s="114"/>
      <c r="D340" s="65" t="s">
        <v>238</v>
      </c>
      <c r="E340" s="65"/>
      <c r="F340" s="71">
        <f>F341</f>
        <v>349000</v>
      </c>
      <c r="G340" s="71">
        <f>G341</f>
        <v>0</v>
      </c>
      <c r="H340" s="71">
        <f t="shared" si="48"/>
        <v>349000</v>
      </c>
      <c r="I340" s="71">
        <f>I341</f>
        <v>181000</v>
      </c>
      <c r="J340" s="71">
        <f>J341</f>
        <v>0</v>
      </c>
      <c r="K340" s="71">
        <f t="shared" si="42"/>
        <v>181000</v>
      </c>
      <c r="L340" s="71">
        <f>L341</f>
        <v>237000</v>
      </c>
      <c r="M340" s="71">
        <f>M341</f>
        <v>0</v>
      </c>
      <c r="N340" s="71">
        <f t="shared" si="43"/>
        <v>237000</v>
      </c>
      <c r="O340" s="48"/>
    </row>
    <row r="341" spans="1:15" ht="36">
      <c r="A341" s="72" t="s">
        <v>239</v>
      </c>
      <c r="B341" s="135"/>
      <c r="C341" s="114"/>
      <c r="D341" s="115" t="s">
        <v>434</v>
      </c>
      <c r="E341" s="65"/>
      <c r="F341" s="71">
        <f>F342</f>
        <v>349000</v>
      </c>
      <c r="G341" s="71">
        <f>G342</f>
        <v>0</v>
      </c>
      <c r="H341" s="71">
        <f t="shared" si="48"/>
        <v>349000</v>
      </c>
      <c r="I341" s="71">
        <f>I342</f>
        <v>181000</v>
      </c>
      <c r="J341" s="71">
        <f>J342</f>
        <v>0</v>
      </c>
      <c r="K341" s="71">
        <f t="shared" si="42"/>
        <v>181000</v>
      </c>
      <c r="L341" s="71">
        <f>L342</f>
        <v>237000</v>
      </c>
      <c r="M341" s="71">
        <f>M342</f>
        <v>0</v>
      </c>
      <c r="N341" s="71">
        <f t="shared" si="43"/>
        <v>237000</v>
      </c>
      <c r="O341" s="48"/>
    </row>
    <row r="342" spans="1:15" ht="48">
      <c r="A342" s="72" t="s">
        <v>323</v>
      </c>
      <c r="B342" s="135"/>
      <c r="C342" s="114"/>
      <c r="D342" s="115"/>
      <c r="E342" s="65" t="s">
        <v>322</v>
      </c>
      <c r="F342" s="71">
        <v>349000</v>
      </c>
      <c r="G342" s="71">
        <v>0</v>
      </c>
      <c r="H342" s="71">
        <f t="shared" si="48"/>
        <v>349000</v>
      </c>
      <c r="I342" s="71">
        <v>181000</v>
      </c>
      <c r="J342" s="71">
        <v>0</v>
      </c>
      <c r="K342" s="71">
        <f t="shared" si="42"/>
        <v>181000</v>
      </c>
      <c r="L342" s="71">
        <v>237000</v>
      </c>
      <c r="M342" s="71">
        <v>0</v>
      </c>
      <c r="N342" s="71">
        <f t="shared" si="43"/>
        <v>237000</v>
      </c>
      <c r="O342" s="48"/>
    </row>
    <row r="343" spans="1:15" ht="12.75">
      <c r="A343" s="72" t="s">
        <v>163</v>
      </c>
      <c r="B343" s="135"/>
      <c r="C343" s="114"/>
      <c r="D343" s="65" t="s">
        <v>164</v>
      </c>
      <c r="E343" s="65"/>
      <c r="F343" s="71">
        <f>F344</f>
        <v>250000</v>
      </c>
      <c r="G343" s="71">
        <f>G344</f>
        <v>0</v>
      </c>
      <c r="H343" s="71">
        <f t="shared" si="48"/>
        <v>250000</v>
      </c>
      <c r="I343" s="71">
        <f>I344</f>
        <v>160000</v>
      </c>
      <c r="J343" s="71">
        <f>J344</f>
        <v>0</v>
      </c>
      <c r="K343" s="71">
        <f t="shared" si="42"/>
        <v>160000</v>
      </c>
      <c r="L343" s="71">
        <f>L344</f>
        <v>160000</v>
      </c>
      <c r="M343" s="71">
        <f>M344</f>
        <v>0</v>
      </c>
      <c r="N343" s="71">
        <f t="shared" si="43"/>
        <v>160000</v>
      </c>
      <c r="O343" s="48"/>
    </row>
    <row r="344" spans="1:15" ht="60">
      <c r="A344" s="72" t="s">
        <v>324</v>
      </c>
      <c r="B344" s="135"/>
      <c r="C344" s="114"/>
      <c r="D344" s="65" t="s">
        <v>325</v>
      </c>
      <c r="E344" s="65"/>
      <c r="F344" s="71">
        <f>F345+F347</f>
        <v>250000</v>
      </c>
      <c r="G344" s="71">
        <f>G345+G347</f>
        <v>0</v>
      </c>
      <c r="H344" s="71">
        <f t="shared" si="48"/>
        <v>250000</v>
      </c>
      <c r="I344" s="71">
        <f>I345+I347</f>
        <v>160000</v>
      </c>
      <c r="J344" s="71">
        <f>J345+J347</f>
        <v>0</v>
      </c>
      <c r="K344" s="71">
        <f t="shared" si="42"/>
        <v>160000</v>
      </c>
      <c r="L344" s="71">
        <f>L345+L347</f>
        <v>160000</v>
      </c>
      <c r="M344" s="71">
        <f>M345+M347</f>
        <v>0</v>
      </c>
      <c r="N344" s="71">
        <f t="shared" si="43"/>
        <v>160000</v>
      </c>
      <c r="O344" s="48"/>
    </row>
    <row r="345" spans="1:15" ht="96">
      <c r="A345" s="72" t="s">
        <v>326</v>
      </c>
      <c r="B345" s="135"/>
      <c r="C345" s="114"/>
      <c r="D345" s="115" t="s">
        <v>320</v>
      </c>
      <c r="E345" s="65"/>
      <c r="F345" s="71">
        <f>F346</f>
        <v>50000</v>
      </c>
      <c r="G345" s="71">
        <f>G346</f>
        <v>0</v>
      </c>
      <c r="H345" s="71">
        <f t="shared" si="48"/>
        <v>50000</v>
      </c>
      <c r="I345" s="71">
        <f>I346</f>
        <v>50000</v>
      </c>
      <c r="J345" s="71">
        <f>J346</f>
        <v>0</v>
      </c>
      <c r="K345" s="71">
        <f t="shared" si="42"/>
        <v>50000</v>
      </c>
      <c r="L345" s="71">
        <f>L346</f>
        <v>50000</v>
      </c>
      <c r="M345" s="71">
        <f>M346</f>
        <v>0</v>
      </c>
      <c r="N345" s="71">
        <f t="shared" si="43"/>
        <v>50000</v>
      </c>
      <c r="O345" s="48"/>
    </row>
    <row r="346" spans="1:15" ht="48">
      <c r="A346" s="72" t="s">
        <v>323</v>
      </c>
      <c r="B346" s="135"/>
      <c r="C346" s="114"/>
      <c r="D346" s="115"/>
      <c r="E346" s="65" t="s">
        <v>322</v>
      </c>
      <c r="F346" s="71">
        <v>50000</v>
      </c>
      <c r="G346" s="71">
        <v>0</v>
      </c>
      <c r="H346" s="71">
        <f t="shared" si="48"/>
        <v>50000</v>
      </c>
      <c r="I346" s="71">
        <v>50000</v>
      </c>
      <c r="J346" s="71">
        <v>0</v>
      </c>
      <c r="K346" s="71">
        <f t="shared" si="42"/>
        <v>50000</v>
      </c>
      <c r="L346" s="71">
        <v>50000</v>
      </c>
      <c r="M346" s="71">
        <v>0</v>
      </c>
      <c r="N346" s="71">
        <f t="shared" si="43"/>
        <v>50000</v>
      </c>
      <c r="O346" s="48"/>
    </row>
    <row r="347" spans="1:15" ht="96">
      <c r="A347" s="72" t="s">
        <v>327</v>
      </c>
      <c r="B347" s="135"/>
      <c r="C347" s="114"/>
      <c r="D347" s="115" t="s">
        <v>321</v>
      </c>
      <c r="E347" s="65"/>
      <c r="F347" s="71">
        <f>F348</f>
        <v>200000</v>
      </c>
      <c r="G347" s="71">
        <f>G348</f>
        <v>0</v>
      </c>
      <c r="H347" s="71">
        <f t="shared" si="48"/>
        <v>200000</v>
      </c>
      <c r="I347" s="71">
        <f>I348</f>
        <v>110000</v>
      </c>
      <c r="J347" s="71">
        <f>J348</f>
        <v>0</v>
      </c>
      <c r="K347" s="71">
        <f t="shared" si="42"/>
        <v>110000</v>
      </c>
      <c r="L347" s="71">
        <f>L348</f>
        <v>110000</v>
      </c>
      <c r="M347" s="71">
        <f>M348</f>
        <v>0</v>
      </c>
      <c r="N347" s="71">
        <f t="shared" si="43"/>
        <v>110000</v>
      </c>
      <c r="O347" s="48"/>
    </row>
    <row r="348" spans="1:15" ht="48">
      <c r="A348" s="72" t="s">
        <v>323</v>
      </c>
      <c r="B348" s="135"/>
      <c r="C348" s="114"/>
      <c r="D348" s="115"/>
      <c r="E348" s="65" t="s">
        <v>322</v>
      </c>
      <c r="F348" s="71">
        <f>110000+90000</f>
        <v>200000</v>
      </c>
      <c r="G348" s="71">
        <v>0</v>
      </c>
      <c r="H348" s="71">
        <f t="shared" si="48"/>
        <v>200000</v>
      </c>
      <c r="I348" s="71">
        <v>110000</v>
      </c>
      <c r="J348" s="71">
        <v>0</v>
      </c>
      <c r="K348" s="71">
        <f t="shared" si="42"/>
        <v>110000</v>
      </c>
      <c r="L348" s="71">
        <v>110000</v>
      </c>
      <c r="M348" s="71">
        <v>0</v>
      </c>
      <c r="N348" s="71">
        <f t="shared" si="43"/>
        <v>110000</v>
      </c>
      <c r="O348" s="48"/>
    </row>
    <row r="349" spans="1:15" ht="12.75">
      <c r="A349" s="72" t="s">
        <v>123</v>
      </c>
      <c r="B349" s="135"/>
      <c r="C349" s="114"/>
      <c r="D349" s="65">
        <v>5220000</v>
      </c>
      <c r="E349" s="65"/>
      <c r="F349" s="71">
        <f>F350</f>
        <v>267000</v>
      </c>
      <c r="G349" s="71">
        <f>G350</f>
        <v>0</v>
      </c>
      <c r="H349" s="71">
        <f t="shared" si="48"/>
        <v>267000</v>
      </c>
      <c r="I349" s="71">
        <f>I350</f>
        <v>0</v>
      </c>
      <c r="J349" s="71">
        <f>J350</f>
        <v>0</v>
      </c>
      <c r="K349" s="71">
        <f t="shared" si="42"/>
        <v>0</v>
      </c>
      <c r="L349" s="71">
        <f>L350</f>
        <v>0</v>
      </c>
      <c r="M349" s="71">
        <f>M350</f>
        <v>0</v>
      </c>
      <c r="N349" s="71">
        <f t="shared" si="43"/>
        <v>0</v>
      </c>
      <c r="O349" s="48"/>
    </row>
    <row r="350" spans="1:15" ht="48">
      <c r="A350" s="72" t="s">
        <v>429</v>
      </c>
      <c r="B350" s="135"/>
      <c r="C350" s="114"/>
      <c r="D350" s="115" t="s">
        <v>241</v>
      </c>
      <c r="E350" s="65"/>
      <c r="F350" s="73">
        <f>F351</f>
        <v>267000</v>
      </c>
      <c r="G350" s="73">
        <f>G351</f>
        <v>0</v>
      </c>
      <c r="H350" s="71">
        <f t="shared" si="48"/>
        <v>267000</v>
      </c>
      <c r="I350" s="73">
        <f>I351</f>
        <v>0</v>
      </c>
      <c r="J350" s="73">
        <f>J351</f>
        <v>0</v>
      </c>
      <c r="K350" s="71">
        <f t="shared" si="42"/>
        <v>0</v>
      </c>
      <c r="L350" s="73">
        <f>L351</f>
        <v>0</v>
      </c>
      <c r="M350" s="73">
        <f>M351</f>
        <v>0</v>
      </c>
      <c r="N350" s="71">
        <f t="shared" si="43"/>
        <v>0</v>
      </c>
      <c r="O350" s="48"/>
    </row>
    <row r="351" spans="1:15" ht="24">
      <c r="A351" s="72" t="s">
        <v>317</v>
      </c>
      <c r="B351" s="135"/>
      <c r="C351" s="114"/>
      <c r="D351" s="115"/>
      <c r="E351" s="65" t="s">
        <v>315</v>
      </c>
      <c r="F351" s="73">
        <f>160200+106800</f>
        <v>267000</v>
      </c>
      <c r="G351" s="73">
        <v>0</v>
      </c>
      <c r="H351" s="71">
        <f t="shared" si="48"/>
        <v>267000</v>
      </c>
      <c r="I351" s="73">
        <v>0</v>
      </c>
      <c r="J351" s="73">
        <v>0</v>
      </c>
      <c r="K351" s="71">
        <f t="shared" si="42"/>
        <v>0</v>
      </c>
      <c r="L351" s="73">
        <v>0</v>
      </c>
      <c r="M351" s="73">
        <v>0</v>
      </c>
      <c r="N351" s="71">
        <f t="shared" si="43"/>
        <v>0</v>
      </c>
      <c r="O351" s="48"/>
    </row>
    <row r="352" spans="1:15" ht="24">
      <c r="A352" s="72" t="s">
        <v>102</v>
      </c>
      <c r="B352" s="135"/>
      <c r="C352" s="114"/>
      <c r="D352" s="65" t="s">
        <v>103</v>
      </c>
      <c r="E352" s="65"/>
      <c r="F352" s="71">
        <f>F353+F355</f>
        <v>109700</v>
      </c>
      <c r="G352" s="71">
        <f>G353+G355</f>
        <v>0</v>
      </c>
      <c r="H352" s="71">
        <f t="shared" si="48"/>
        <v>109700</v>
      </c>
      <c r="I352" s="71">
        <f>I353+I355</f>
        <v>60200</v>
      </c>
      <c r="J352" s="71">
        <f>J353+J355</f>
        <v>0</v>
      </c>
      <c r="K352" s="71">
        <f t="shared" si="42"/>
        <v>60200</v>
      </c>
      <c r="L352" s="71">
        <f>L353+L355</f>
        <v>66600</v>
      </c>
      <c r="M352" s="71">
        <f>M353+M355</f>
        <v>0</v>
      </c>
      <c r="N352" s="71">
        <f t="shared" si="43"/>
        <v>66600</v>
      </c>
      <c r="O352" s="48"/>
    </row>
    <row r="353" spans="1:15" ht="24">
      <c r="A353" s="72" t="s">
        <v>388</v>
      </c>
      <c r="B353" s="135"/>
      <c r="C353" s="114"/>
      <c r="D353" s="115" t="s">
        <v>242</v>
      </c>
      <c r="E353" s="65"/>
      <c r="F353" s="71">
        <f>F354</f>
        <v>54700</v>
      </c>
      <c r="G353" s="71">
        <f>G354</f>
        <v>0</v>
      </c>
      <c r="H353" s="71">
        <f t="shared" si="48"/>
        <v>54700</v>
      </c>
      <c r="I353" s="71">
        <f>I354</f>
        <v>60200</v>
      </c>
      <c r="J353" s="71">
        <f>J354</f>
        <v>0</v>
      </c>
      <c r="K353" s="71">
        <f t="shared" si="42"/>
        <v>60200</v>
      </c>
      <c r="L353" s="71">
        <f>L354</f>
        <v>66600</v>
      </c>
      <c r="M353" s="71">
        <f>M354</f>
        <v>0</v>
      </c>
      <c r="N353" s="71">
        <f t="shared" si="43"/>
        <v>66600</v>
      </c>
      <c r="O353" s="48"/>
    </row>
    <row r="354" spans="1:15" ht="48">
      <c r="A354" s="72" t="s">
        <v>383</v>
      </c>
      <c r="B354" s="135"/>
      <c r="C354" s="114"/>
      <c r="D354" s="115"/>
      <c r="E354" s="65" t="s">
        <v>322</v>
      </c>
      <c r="F354" s="73">
        <v>54700</v>
      </c>
      <c r="G354" s="73">
        <v>0</v>
      </c>
      <c r="H354" s="71">
        <f t="shared" si="48"/>
        <v>54700</v>
      </c>
      <c r="I354" s="73">
        <v>60200</v>
      </c>
      <c r="J354" s="73">
        <v>0</v>
      </c>
      <c r="K354" s="71">
        <f t="shared" si="42"/>
        <v>60200</v>
      </c>
      <c r="L354" s="73">
        <v>66600</v>
      </c>
      <c r="M354" s="73">
        <v>0</v>
      </c>
      <c r="N354" s="71">
        <f t="shared" si="43"/>
        <v>66600</v>
      </c>
      <c r="O354" s="48"/>
    </row>
    <row r="355" spans="1:15" ht="36">
      <c r="A355" s="72" t="s">
        <v>243</v>
      </c>
      <c r="B355" s="135"/>
      <c r="C355" s="114"/>
      <c r="D355" s="115" t="s">
        <v>244</v>
      </c>
      <c r="E355" s="65"/>
      <c r="F355" s="71">
        <f>F357+F356</f>
        <v>55000</v>
      </c>
      <c r="G355" s="71">
        <f>G357+G356</f>
        <v>0</v>
      </c>
      <c r="H355" s="71">
        <f t="shared" si="48"/>
        <v>55000</v>
      </c>
      <c r="I355" s="71">
        <f>I357+I356</f>
        <v>0</v>
      </c>
      <c r="J355" s="71">
        <f>J357+J356</f>
        <v>0</v>
      </c>
      <c r="K355" s="71">
        <f t="shared" si="42"/>
        <v>0</v>
      </c>
      <c r="L355" s="71">
        <f>L357+L356</f>
        <v>0</v>
      </c>
      <c r="M355" s="71">
        <f>M357+M356</f>
        <v>0</v>
      </c>
      <c r="N355" s="71">
        <f t="shared" si="43"/>
        <v>0</v>
      </c>
      <c r="O355" s="48"/>
    </row>
    <row r="356" spans="1:15" ht="36">
      <c r="A356" s="72" t="s">
        <v>358</v>
      </c>
      <c r="B356" s="135"/>
      <c r="C356" s="114"/>
      <c r="D356" s="115"/>
      <c r="E356" s="65" t="s">
        <v>315</v>
      </c>
      <c r="F356" s="71">
        <v>50000</v>
      </c>
      <c r="G356" s="71">
        <v>0</v>
      </c>
      <c r="H356" s="71">
        <f t="shared" si="48"/>
        <v>50000</v>
      </c>
      <c r="I356" s="71">
        <v>0</v>
      </c>
      <c r="J356" s="71">
        <v>0</v>
      </c>
      <c r="K356" s="71">
        <f t="shared" si="42"/>
        <v>0</v>
      </c>
      <c r="L356" s="71">
        <v>0</v>
      </c>
      <c r="M356" s="71">
        <v>0</v>
      </c>
      <c r="N356" s="71">
        <f t="shared" si="43"/>
        <v>0</v>
      </c>
      <c r="O356" s="48"/>
    </row>
    <row r="357" spans="1:15" ht="48">
      <c r="A357" s="72" t="s">
        <v>383</v>
      </c>
      <c r="B357" s="135"/>
      <c r="C357" s="114"/>
      <c r="D357" s="115"/>
      <c r="E357" s="65" t="s">
        <v>322</v>
      </c>
      <c r="F357" s="73">
        <v>5000</v>
      </c>
      <c r="G357" s="73">
        <v>0</v>
      </c>
      <c r="H357" s="71">
        <f t="shared" si="48"/>
        <v>5000</v>
      </c>
      <c r="I357" s="73">
        <v>0</v>
      </c>
      <c r="J357" s="73">
        <v>0</v>
      </c>
      <c r="K357" s="71">
        <f t="shared" si="42"/>
        <v>0</v>
      </c>
      <c r="L357" s="73">
        <v>0</v>
      </c>
      <c r="M357" s="73">
        <v>0</v>
      </c>
      <c r="N357" s="71">
        <f t="shared" si="43"/>
        <v>0</v>
      </c>
      <c r="O357" s="48"/>
    </row>
    <row r="358" spans="1:15" ht="12.75">
      <c r="A358" s="72" t="s">
        <v>48</v>
      </c>
      <c r="B358" s="135"/>
      <c r="C358" s="114" t="s">
        <v>47</v>
      </c>
      <c r="D358" s="115"/>
      <c r="E358" s="115"/>
      <c r="F358" s="71">
        <f aca="true" t="shared" si="50" ref="F358:G360">F359</f>
        <v>1500000</v>
      </c>
      <c r="G358" s="71">
        <f t="shared" si="50"/>
        <v>0</v>
      </c>
      <c r="H358" s="71">
        <f t="shared" si="48"/>
        <v>1500000</v>
      </c>
      <c r="I358" s="71">
        <f aca="true" t="shared" si="51" ref="I358:J360">I359</f>
        <v>807000</v>
      </c>
      <c r="J358" s="71">
        <f t="shared" si="51"/>
        <v>0</v>
      </c>
      <c r="K358" s="71">
        <f t="shared" si="42"/>
        <v>807000</v>
      </c>
      <c r="L358" s="71">
        <f aca="true" t="shared" si="52" ref="L358:M360">L359</f>
        <v>682000</v>
      </c>
      <c r="M358" s="71">
        <f t="shared" si="52"/>
        <v>0</v>
      </c>
      <c r="N358" s="71">
        <f t="shared" si="43"/>
        <v>682000</v>
      </c>
      <c r="O358" s="48"/>
    </row>
    <row r="359" spans="1:15" ht="12.75">
      <c r="A359" s="72" t="s">
        <v>245</v>
      </c>
      <c r="B359" s="135"/>
      <c r="C359" s="114"/>
      <c r="D359" s="65">
        <v>3510000</v>
      </c>
      <c r="E359" s="65"/>
      <c r="F359" s="71">
        <f t="shared" si="50"/>
        <v>1500000</v>
      </c>
      <c r="G359" s="71">
        <f t="shared" si="50"/>
        <v>0</v>
      </c>
      <c r="H359" s="71">
        <f t="shared" si="48"/>
        <v>1500000</v>
      </c>
      <c r="I359" s="71">
        <f t="shared" si="51"/>
        <v>807000</v>
      </c>
      <c r="J359" s="71">
        <f t="shared" si="51"/>
        <v>0</v>
      </c>
      <c r="K359" s="71">
        <f t="shared" si="42"/>
        <v>807000</v>
      </c>
      <c r="L359" s="71">
        <f t="shared" si="52"/>
        <v>682000</v>
      </c>
      <c r="M359" s="71">
        <f t="shared" si="52"/>
        <v>0</v>
      </c>
      <c r="N359" s="71">
        <f t="shared" si="43"/>
        <v>682000</v>
      </c>
      <c r="O359" s="48"/>
    </row>
    <row r="360" spans="1:15" ht="24">
      <c r="A360" s="72" t="s">
        <v>246</v>
      </c>
      <c r="B360" s="135"/>
      <c r="C360" s="114"/>
      <c r="D360" s="115">
        <v>3510500</v>
      </c>
      <c r="E360" s="65"/>
      <c r="F360" s="71">
        <f t="shared" si="50"/>
        <v>1500000</v>
      </c>
      <c r="G360" s="71">
        <f t="shared" si="50"/>
        <v>0</v>
      </c>
      <c r="H360" s="71">
        <f t="shared" si="48"/>
        <v>1500000</v>
      </c>
      <c r="I360" s="71">
        <f t="shared" si="51"/>
        <v>807000</v>
      </c>
      <c r="J360" s="71">
        <f t="shared" si="51"/>
        <v>0</v>
      </c>
      <c r="K360" s="71">
        <f t="shared" si="42"/>
        <v>807000</v>
      </c>
      <c r="L360" s="71">
        <f t="shared" si="52"/>
        <v>682000</v>
      </c>
      <c r="M360" s="71">
        <f t="shared" si="52"/>
        <v>0</v>
      </c>
      <c r="N360" s="71">
        <f t="shared" si="43"/>
        <v>682000</v>
      </c>
      <c r="O360" s="48"/>
    </row>
    <row r="361" spans="1:15" ht="36">
      <c r="A361" s="72" t="s">
        <v>382</v>
      </c>
      <c r="B361" s="135"/>
      <c r="C361" s="114"/>
      <c r="D361" s="115"/>
      <c r="E361" s="65" t="s">
        <v>381</v>
      </c>
      <c r="F361" s="73">
        <v>1500000</v>
      </c>
      <c r="G361" s="73">
        <v>0</v>
      </c>
      <c r="H361" s="71">
        <f t="shared" si="48"/>
        <v>1500000</v>
      </c>
      <c r="I361" s="73">
        <v>807000</v>
      </c>
      <c r="J361" s="73">
        <v>0</v>
      </c>
      <c r="K361" s="71">
        <f t="shared" si="42"/>
        <v>807000</v>
      </c>
      <c r="L361" s="73">
        <v>682000</v>
      </c>
      <c r="M361" s="73">
        <v>0</v>
      </c>
      <c r="N361" s="71">
        <f t="shared" si="43"/>
        <v>682000</v>
      </c>
      <c r="O361" s="48"/>
    </row>
    <row r="362" spans="1:15" ht="36">
      <c r="A362" s="72" t="s">
        <v>50</v>
      </c>
      <c r="B362" s="135"/>
      <c r="C362" s="114" t="s">
        <v>49</v>
      </c>
      <c r="D362" s="121"/>
      <c r="E362" s="121"/>
      <c r="F362" s="71">
        <f aca="true" t="shared" si="53" ref="F362:G368">F363</f>
        <v>400000</v>
      </c>
      <c r="G362" s="71">
        <f t="shared" si="53"/>
        <v>0</v>
      </c>
      <c r="H362" s="71">
        <f t="shared" si="48"/>
        <v>400000</v>
      </c>
      <c r="I362" s="71">
        <f aca="true" t="shared" si="54" ref="I362:J368">I363</f>
        <v>160000</v>
      </c>
      <c r="J362" s="71">
        <f t="shared" si="54"/>
        <v>0</v>
      </c>
      <c r="K362" s="71">
        <f t="shared" si="42"/>
        <v>160000</v>
      </c>
      <c r="L362" s="71">
        <f aca="true" t="shared" si="55" ref="L362:M368">L363</f>
        <v>100000</v>
      </c>
      <c r="M362" s="71">
        <f t="shared" si="55"/>
        <v>0</v>
      </c>
      <c r="N362" s="71">
        <f t="shared" si="43"/>
        <v>100000</v>
      </c>
      <c r="O362" s="48"/>
    </row>
    <row r="363" spans="1:15" ht="24">
      <c r="A363" s="72" t="s">
        <v>102</v>
      </c>
      <c r="B363" s="135"/>
      <c r="C363" s="114"/>
      <c r="D363" s="65" t="s">
        <v>103</v>
      </c>
      <c r="E363" s="65"/>
      <c r="F363" s="73">
        <f t="shared" si="53"/>
        <v>400000</v>
      </c>
      <c r="G363" s="73">
        <f t="shared" si="53"/>
        <v>0</v>
      </c>
      <c r="H363" s="71">
        <f t="shared" si="48"/>
        <v>400000</v>
      </c>
      <c r="I363" s="73">
        <f t="shared" si="54"/>
        <v>160000</v>
      </c>
      <c r="J363" s="73">
        <f t="shared" si="54"/>
        <v>0</v>
      </c>
      <c r="K363" s="71">
        <f t="shared" si="42"/>
        <v>160000</v>
      </c>
      <c r="L363" s="73">
        <f t="shared" si="55"/>
        <v>100000</v>
      </c>
      <c r="M363" s="73">
        <f t="shared" si="55"/>
        <v>0</v>
      </c>
      <c r="N363" s="71">
        <f t="shared" si="43"/>
        <v>100000</v>
      </c>
      <c r="O363" s="48"/>
    </row>
    <row r="364" spans="1:15" ht="36">
      <c r="A364" s="72" t="s">
        <v>250</v>
      </c>
      <c r="B364" s="135"/>
      <c r="C364" s="114"/>
      <c r="D364" s="115" t="s">
        <v>251</v>
      </c>
      <c r="E364" s="65"/>
      <c r="F364" s="73">
        <f t="shared" si="53"/>
        <v>400000</v>
      </c>
      <c r="G364" s="73">
        <f t="shared" si="53"/>
        <v>0</v>
      </c>
      <c r="H364" s="71">
        <f t="shared" si="48"/>
        <v>400000</v>
      </c>
      <c r="I364" s="73">
        <f t="shared" si="54"/>
        <v>160000</v>
      </c>
      <c r="J364" s="73">
        <f t="shared" si="54"/>
        <v>0</v>
      </c>
      <c r="K364" s="71">
        <f t="shared" si="42"/>
        <v>160000</v>
      </c>
      <c r="L364" s="73">
        <f t="shared" si="55"/>
        <v>100000</v>
      </c>
      <c r="M364" s="73">
        <f t="shared" si="55"/>
        <v>0</v>
      </c>
      <c r="N364" s="71">
        <f t="shared" si="43"/>
        <v>100000</v>
      </c>
      <c r="O364" s="48"/>
    </row>
    <row r="365" spans="1:15" ht="60">
      <c r="A365" s="72" t="s">
        <v>387</v>
      </c>
      <c r="B365" s="135"/>
      <c r="C365" s="114"/>
      <c r="D365" s="115"/>
      <c r="E365" s="65" t="s">
        <v>386</v>
      </c>
      <c r="F365" s="73">
        <v>400000</v>
      </c>
      <c r="G365" s="73">
        <v>0</v>
      </c>
      <c r="H365" s="71">
        <f t="shared" si="48"/>
        <v>400000</v>
      </c>
      <c r="I365" s="73">
        <v>160000</v>
      </c>
      <c r="J365" s="73">
        <v>0</v>
      </c>
      <c r="K365" s="71">
        <f aca="true" t="shared" si="56" ref="K365:K434">J365+I365</f>
        <v>160000</v>
      </c>
      <c r="L365" s="73">
        <v>100000</v>
      </c>
      <c r="M365" s="73">
        <v>0</v>
      </c>
      <c r="N365" s="71">
        <f aca="true" t="shared" si="57" ref="N365:N434">M365+L365</f>
        <v>100000</v>
      </c>
      <c r="O365" s="48"/>
    </row>
    <row r="366" spans="1:15" ht="12.75" customHeight="1" hidden="1">
      <c r="A366" s="72" t="s">
        <v>54</v>
      </c>
      <c r="B366" s="135"/>
      <c r="C366" s="114" t="s">
        <v>53</v>
      </c>
      <c r="D366" s="121"/>
      <c r="E366" s="121"/>
      <c r="F366" s="71">
        <f t="shared" si="53"/>
        <v>0</v>
      </c>
      <c r="G366" s="71">
        <f t="shared" si="53"/>
        <v>0</v>
      </c>
      <c r="H366" s="71">
        <f>G366+F366</f>
        <v>0</v>
      </c>
      <c r="I366" s="71">
        <f t="shared" si="54"/>
        <v>0</v>
      </c>
      <c r="J366" s="71">
        <f t="shared" si="54"/>
        <v>0</v>
      </c>
      <c r="K366" s="71">
        <f t="shared" si="56"/>
        <v>0</v>
      </c>
      <c r="L366" s="71">
        <f t="shared" si="55"/>
        <v>1500000</v>
      </c>
      <c r="M366" s="71">
        <f t="shared" si="55"/>
        <v>0</v>
      </c>
      <c r="N366" s="71">
        <f t="shared" si="57"/>
        <v>1500000</v>
      </c>
      <c r="O366" s="48"/>
    </row>
    <row r="367" spans="1:15" ht="24" customHeight="1" hidden="1">
      <c r="A367" s="72" t="s">
        <v>102</v>
      </c>
      <c r="B367" s="135"/>
      <c r="C367" s="114"/>
      <c r="D367" s="65" t="s">
        <v>103</v>
      </c>
      <c r="E367" s="65"/>
      <c r="F367" s="73">
        <f t="shared" si="53"/>
        <v>0</v>
      </c>
      <c r="G367" s="73">
        <f t="shared" si="53"/>
        <v>0</v>
      </c>
      <c r="H367" s="71">
        <f>G367+F367</f>
        <v>0</v>
      </c>
      <c r="I367" s="73">
        <f t="shared" si="54"/>
        <v>0</v>
      </c>
      <c r="J367" s="73">
        <f t="shared" si="54"/>
        <v>0</v>
      </c>
      <c r="K367" s="71">
        <f t="shared" si="56"/>
        <v>0</v>
      </c>
      <c r="L367" s="73">
        <f t="shared" si="55"/>
        <v>1500000</v>
      </c>
      <c r="M367" s="73">
        <f t="shared" si="55"/>
        <v>0</v>
      </c>
      <c r="N367" s="71">
        <f t="shared" si="57"/>
        <v>1500000</v>
      </c>
      <c r="O367" s="48"/>
    </row>
    <row r="368" spans="1:15" ht="36" customHeight="1" hidden="1">
      <c r="A368" s="72" t="s">
        <v>406</v>
      </c>
      <c r="B368" s="135"/>
      <c r="C368" s="114"/>
      <c r="D368" s="115" t="s">
        <v>124</v>
      </c>
      <c r="E368" s="65"/>
      <c r="F368" s="73">
        <f t="shared" si="53"/>
        <v>0</v>
      </c>
      <c r="G368" s="73">
        <f t="shared" si="53"/>
        <v>0</v>
      </c>
      <c r="H368" s="71">
        <f>G368+F368</f>
        <v>0</v>
      </c>
      <c r="I368" s="73">
        <f t="shared" si="54"/>
        <v>0</v>
      </c>
      <c r="J368" s="73">
        <f t="shared" si="54"/>
        <v>0</v>
      </c>
      <c r="K368" s="71">
        <f t="shared" si="56"/>
        <v>0</v>
      </c>
      <c r="L368" s="73">
        <f t="shared" si="55"/>
        <v>1500000</v>
      </c>
      <c r="M368" s="73">
        <f t="shared" si="55"/>
        <v>0</v>
      </c>
      <c r="N368" s="71">
        <f t="shared" si="57"/>
        <v>1500000</v>
      </c>
      <c r="O368" s="48"/>
    </row>
    <row r="369" spans="1:15" ht="60" customHeight="1" hidden="1">
      <c r="A369" s="72" t="s">
        <v>387</v>
      </c>
      <c r="B369" s="135"/>
      <c r="C369" s="114"/>
      <c r="D369" s="115"/>
      <c r="E369" s="65" t="s">
        <v>386</v>
      </c>
      <c r="F369" s="73">
        <v>0</v>
      </c>
      <c r="G369" s="73">
        <v>0</v>
      </c>
      <c r="H369" s="71">
        <f>G369+F369</f>
        <v>0</v>
      </c>
      <c r="I369" s="73">
        <v>0</v>
      </c>
      <c r="J369" s="73">
        <v>0</v>
      </c>
      <c r="K369" s="71">
        <f>J369+I369</f>
        <v>0</v>
      </c>
      <c r="L369" s="73">
        <v>1500000</v>
      </c>
      <c r="M369" s="73">
        <v>0</v>
      </c>
      <c r="N369" s="71">
        <f>M369+L369</f>
        <v>1500000</v>
      </c>
      <c r="O369" s="48"/>
    </row>
    <row r="370" spans="1:15" ht="12.75" customHeight="1" hidden="1">
      <c r="A370" s="72" t="s">
        <v>56</v>
      </c>
      <c r="B370" s="135"/>
      <c r="C370" s="114" t="s">
        <v>55</v>
      </c>
      <c r="D370" s="115"/>
      <c r="E370" s="115"/>
      <c r="F370" s="73">
        <f>F371+F374</f>
        <v>0</v>
      </c>
      <c r="G370" s="73">
        <f aca="true" t="shared" si="58" ref="G370:M370">G371+G374</f>
        <v>0</v>
      </c>
      <c r="H370" s="71">
        <f t="shared" si="48"/>
        <v>0</v>
      </c>
      <c r="I370" s="73">
        <f t="shared" si="58"/>
        <v>2260000</v>
      </c>
      <c r="J370" s="73">
        <f t="shared" si="58"/>
        <v>0</v>
      </c>
      <c r="K370" s="71">
        <f t="shared" si="56"/>
        <v>2260000</v>
      </c>
      <c r="L370" s="73">
        <f t="shared" si="58"/>
        <v>3296000</v>
      </c>
      <c r="M370" s="73">
        <f t="shared" si="58"/>
        <v>0</v>
      </c>
      <c r="N370" s="71">
        <f t="shared" si="57"/>
        <v>3296000</v>
      </c>
      <c r="O370" s="48"/>
    </row>
    <row r="371" spans="1:15" ht="12.75" customHeight="1" hidden="1">
      <c r="A371" s="72" t="s">
        <v>123</v>
      </c>
      <c r="B371" s="135"/>
      <c r="C371" s="114"/>
      <c r="D371" s="74" t="s">
        <v>136</v>
      </c>
      <c r="E371" s="74"/>
      <c r="F371" s="75">
        <f>F372</f>
        <v>0</v>
      </c>
      <c r="G371" s="75">
        <f>G372</f>
        <v>0</v>
      </c>
      <c r="H371" s="71">
        <f t="shared" si="48"/>
        <v>0</v>
      </c>
      <c r="I371" s="75">
        <f>I372</f>
        <v>2034000</v>
      </c>
      <c r="J371" s="75">
        <f>J372</f>
        <v>0</v>
      </c>
      <c r="K371" s="71">
        <f t="shared" si="56"/>
        <v>2034000</v>
      </c>
      <c r="L371" s="75">
        <f>L372</f>
        <v>2966000</v>
      </c>
      <c r="M371" s="75">
        <f>M372</f>
        <v>0</v>
      </c>
      <c r="N371" s="71">
        <f t="shared" si="57"/>
        <v>2966000</v>
      </c>
      <c r="O371" s="48"/>
    </row>
    <row r="372" spans="1:15" ht="36" customHeight="1" hidden="1">
      <c r="A372" s="78" t="s">
        <v>165</v>
      </c>
      <c r="B372" s="135"/>
      <c r="C372" s="114"/>
      <c r="D372" s="96" t="s">
        <v>340</v>
      </c>
      <c r="E372" s="74"/>
      <c r="F372" s="75">
        <f>F373</f>
        <v>0</v>
      </c>
      <c r="G372" s="75">
        <f>G373</f>
        <v>0</v>
      </c>
      <c r="H372" s="71">
        <f>G372+F372</f>
        <v>0</v>
      </c>
      <c r="I372" s="75">
        <f>I373</f>
        <v>2034000</v>
      </c>
      <c r="J372" s="75">
        <f>J373</f>
        <v>0</v>
      </c>
      <c r="K372" s="71">
        <f t="shared" si="56"/>
        <v>2034000</v>
      </c>
      <c r="L372" s="75">
        <f>L373</f>
        <v>2966000</v>
      </c>
      <c r="M372" s="75">
        <f>M373</f>
        <v>0</v>
      </c>
      <c r="N372" s="71">
        <f t="shared" si="57"/>
        <v>2966000</v>
      </c>
      <c r="O372" s="48"/>
    </row>
    <row r="373" spans="1:15" ht="36" customHeight="1" hidden="1">
      <c r="A373" s="78" t="s">
        <v>405</v>
      </c>
      <c r="B373" s="135"/>
      <c r="C373" s="114"/>
      <c r="D373" s="96"/>
      <c r="E373" s="74" t="s">
        <v>404</v>
      </c>
      <c r="F373" s="75">
        <v>0</v>
      </c>
      <c r="G373" s="75">
        <v>0</v>
      </c>
      <c r="H373" s="71">
        <f>G373+F373</f>
        <v>0</v>
      </c>
      <c r="I373" s="75">
        <f>2034000</f>
        <v>2034000</v>
      </c>
      <c r="J373" s="75">
        <v>0</v>
      </c>
      <c r="K373" s="71">
        <f t="shared" si="56"/>
        <v>2034000</v>
      </c>
      <c r="L373" s="75">
        <f>2966000</f>
        <v>2966000</v>
      </c>
      <c r="M373" s="75">
        <v>0</v>
      </c>
      <c r="N373" s="71">
        <f t="shared" si="57"/>
        <v>2966000</v>
      </c>
      <c r="O373" s="48"/>
    </row>
    <row r="374" spans="1:15" ht="24" customHeight="1" hidden="1">
      <c r="A374" s="72" t="s">
        <v>102</v>
      </c>
      <c r="B374" s="135"/>
      <c r="C374" s="114"/>
      <c r="D374" s="74" t="s">
        <v>103</v>
      </c>
      <c r="E374" s="74"/>
      <c r="F374" s="75">
        <f>F375</f>
        <v>0</v>
      </c>
      <c r="G374" s="75">
        <f>G375</f>
        <v>0</v>
      </c>
      <c r="H374" s="71">
        <f>G374+F374</f>
        <v>0</v>
      </c>
      <c r="I374" s="75">
        <f>I375</f>
        <v>226000</v>
      </c>
      <c r="J374" s="75">
        <f>J375</f>
        <v>0</v>
      </c>
      <c r="K374" s="71">
        <f t="shared" si="56"/>
        <v>226000</v>
      </c>
      <c r="L374" s="75">
        <f>L375</f>
        <v>330000</v>
      </c>
      <c r="M374" s="75">
        <f>M375</f>
        <v>0</v>
      </c>
      <c r="N374" s="71">
        <f t="shared" si="57"/>
        <v>330000</v>
      </c>
      <c r="O374" s="48"/>
    </row>
    <row r="375" spans="1:15" ht="24" customHeight="1" hidden="1">
      <c r="A375" s="78" t="s">
        <v>248</v>
      </c>
      <c r="B375" s="135"/>
      <c r="C375" s="114"/>
      <c r="D375" s="96" t="s">
        <v>403</v>
      </c>
      <c r="E375" s="74"/>
      <c r="F375" s="75">
        <f>F376</f>
        <v>0</v>
      </c>
      <c r="G375" s="75">
        <f>G376</f>
        <v>0</v>
      </c>
      <c r="H375" s="71">
        <f>G375+F375</f>
        <v>0</v>
      </c>
      <c r="I375" s="75">
        <f>I376</f>
        <v>226000</v>
      </c>
      <c r="J375" s="75">
        <f>J376</f>
        <v>0</v>
      </c>
      <c r="K375" s="71">
        <f t="shared" si="56"/>
        <v>226000</v>
      </c>
      <c r="L375" s="75">
        <f>L376</f>
        <v>330000</v>
      </c>
      <c r="M375" s="75">
        <f>M376</f>
        <v>0</v>
      </c>
      <c r="N375" s="71">
        <f t="shared" si="57"/>
        <v>330000</v>
      </c>
      <c r="O375" s="48"/>
    </row>
    <row r="376" spans="1:15" ht="36" customHeight="1" hidden="1">
      <c r="A376" s="78" t="s">
        <v>405</v>
      </c>
      <c r="B376" s="135"/>
      <c r="C376" s="114"/>
      <c r="D376" s="96"/>
      <c r="E376" s="74" t="s">
        <v>404</v>
      </c>
      <c r="F376" s="75">
        <v>0</v>
      </c>
      <c r="G376" s="75">
        <v>0</v>
      </c>
      <c r="H376" s="71">
        <f>G376+F376</f>
        <v>0</v>
      </c>
      <c r="I376" s="75">
        <v>226000</v>
      </c>
      <c r="J376" s="75">
        <v>0</v>
      </c>
      <c r="K376" s="71">
        <f t="shared" si="56"/>
        <v>226000</v>
      </c>
      <c r="L376" s="75">
        <v>330000</v>
      </c>
      <c r="M376" s="75">
        <v>0</v>
      </c>
      <c r="N376" s="71">
        <f t="shared" si="57"/>
        <v>330000</v>
      </c>
      <c r="O376" s="48"/>
    </row>
    <row r="377" spans="1:15" ht="12.75">
      <c r="A377" s="72" t="s">
        <v>64</v>
      </c>
      <c r="B377" s="135"/>
      <c r="C377" s="114" t="s">
        <v>63</v>
      </c>
      <c r="D377" s="115"/>
      <c r="E377" s="115"/>
      <c r="F377" s="73">
        <f aca="true" t="shared" si="59" ref="F377:M379">F378</f>
        <v>1000000</v>
      </c>
      <c r="G377" s="73">
        <f t="shared" si="59"/>
        <v>0</v>
      </c>
      <c r="H377" s="71">
        <f t="shared" si="48"/>
        <v>1000000</v>
      </c>
      <c r="I377" s="73">
        <f t="shared" si="59"/>
        <v>1000000</v>
      </c>
      <c r="J377" s="73">
        <f t="shared" si="59"/>
        <v>0</v>
      </c>
      <c r="K377" s="71">
        <f t="shared" si="56"/>
        <v>1000000</v>
      </c>
      <c r="L377" s="73">
        <f t="shared" si="59"/>
        <v>0</v>
      </c>
      <c r="M377" s="73">
        <f t="shared" si="59"/>
        <v>0</v>
      </c>
      <c r="N377" s="71">
        <f t="shared" si="57"/>
        <v>0</v>
      </c>
      <c r="O377" s="48"/>
    </row>
    <row r="378" spans="1:15" ht="24">
      <c r="A378" s="72" t="s">
        <v>102</v>
      </c>
      <c r="B378" s="135"/>
      <c r="C378" s="114"/>
      <c r="D378" s="65" t="s">
        <v>103</v>
      </c>
      <c r="E378" s="65"/>
      <c r="F378" s="73">
        <f t="shared" si="59"/>
        <v>1000000</v>
      </c>
      <c r="G378" s="73">
        <f t="shared" si="59"/>
        <v>0</v>
      </c>
      <c r="H378" s="71">
        <f t="shared" si="48"/>
        <v>1000000</v>
      </c>
      <c r="I378" s="73">
        <f t="shared" si="59"/>
        <v>1000000</v>
      </c>
      <c r="J378" s="73">
        <f t="shared" si="59"/>
        <v>0</v>
      </c>
      <c r="K378" s="71">
        <f t="shared" si="56"/>
        <v>1000000</v>
      </c>
      <c r="L378" s="73">
        <f t="shared" si="59"/>
        <v>0</v>
      </c>
      <c r="M378" s="73">
        <f t="shared" si="59"/>
        <v>0</v>
      </c>
      <c r="N378" s="71">
        <f t="shared" si="57"/>
        <v>0</v>
      </c>
      <c r="O378" s="48"/>
    </row>
    <row r="379" spans="1:15" ht="36">
      <c r="A379" s="72" t="s">
        <v>294</v>
      </c>
      <c r="B379" s="135"/>
      <c r="C379" s="114"/>
      <c r="D379" s="115" t="s">
        <v>124</v>
      </c>
      <c r="E379" s="65"/>
      <c r="F379" s="73">
        <f t="shared" si="59"/>
        <v>1000000</v>
      </c>
      <c r="G379" s="73">
        <f t="shared" si="59"/>
        <v>0</v>
      </c>
      <c r="H379" s="71">
        <f t="shared" si="48"/>
        <v>1000000</v>
      </c>
      <c r="I379" s="73">
        <f t="shared" si="59"/>
        <v>1000000</v>
      </c>
      <c r="J379" s="73">
        <f t="shared" si="59"/>
        <v>0</v>
      </c>
      <c r="K379" s="71">
        <f t="shared" si="56"/>
        <v>1000000</v>
      </c>
      <c r="L379" s="73">
        <f t="shared" si="59"/>
        <v>0</v>
      </c>
      <c r="M379" s="73">
        <f t="shared" si="59"/>
        <v>0</v>
      </c>
      <c r="N379" s="71">
        <f t="shared" si="57"/>
        <v>0</v>
      </c>
      <c r="O379" s="48"/>
    </row>
    <row r="380" spans="1:15" ht="60">
      <c r="A380" s="72" t="s">
        <v>385</v>
      </c>
      <c r="B380" s="135"/>
      <c r="C380" s="114"/>
      <c r="D380" s="115"/>
      <c r="E380" s="65" t="s">
        <v>384</v>
      </c>
      <c r="F380" s="73">
        <v>1000000</v>
      </c>
      <c r="G380" s="73">
        <v>0</v>
      </c>
      <c r="H380" s="71">
        <f t="shared" si="48"/>
        <v>1000000</v>
      </c>
      <c r="I380" s="73">
        <v>1000000</v>
      </c>
      <c r="J380" s="73">
        <v>0</v>
      </c>
      <c r="K380" s="71">
        <f t="shared" si="56"/>
        <v>1000000</v>
      </c>
      <c r="L380" s="73">
        <v>0</v>
      </c>
      <c r="M380" s="73">
        <v>0</v>
      </c>
      <c r="N380" s="71">
        <f t="shared" si="57"/>
        <v>0</v>
      </c>
      <c r="O380" s="48"/>
    </row>
    <row r="381" spans="1:15" ht="12.75">
      <c r="A381" s="72" t="s">
        <v>70</v>
      </c>
      <c r="B381" s="135"/>
      <c r="C381" s="114">
        <v>1003</v>
      </c>
      <c r="D381" s="115"/>
      <c r="E381" s="115"/>
      <c r="F381" s="71">
        <f>F385+F391+F388+F382</f>
        <v>96300</v>
      </c>
      <c r="G381" s="71">
        <f aca="true" t="shared" si="60" ref="G381:M381">G385+G391+G388+G382</f>
        <v>12800</v>
      </c>
      <c r="H381" s="71">
        <f t="shared" si="48"/>
        <v>109100</v>
      </c>
      <c r="I381" s="71">
        <f t="shared" si="60"/>
        <v>1496300</v>
      </c>
      <c r="J381" s="71">
        <f t="shared" si="60"/>
        <v>12000</v>
      </c>
      <c r="K381" s="71">
        <f t="shared" si="56"/>
        <v>1508300</v>
      </c>
      <c r="L381" s="71">
        <f t="shared" si="60"/>
        <v>1796300</v>
      </c>
      <c r="M381" s="71">
        <f t="shared" si="60"/>
        <v>12000</v>
      </c>
      <c r="N381" s="71">
        <f t="shared" si="57"/>
        <v>1808300</v>
      </c>
      <c r="O381" s="48"/>
    </row>
    <row r="382" spans="1:15" ht="84" customHeight="1" hidden="1">
      <c r="A382" s="72" t="s">
        <v>252</v>
      </c>
      <c r="B382" s="135"/>
      <c r="C382" s="114"/>
      <c r="D382" s="65" t="s">
        <v>253</v>
      </c>
      <c r="E382" s="65"/>
      <c r="F382" s="71">
        <f>F383</f>
        <v>0</v>
      </c>
      <c r="G382" s="71">
        <f aca="true" t="shared" si="61" ref="G382:M383">G383</f>
        <v>0</v>
      </c>
      <c r="H382" s="71">
        <f t="shared" si="48"/>
        <v>0</v>
      </c>
      <c r="I382" s="71">
        <f t="shared" si="61"/>
        <v>1400000</v>
      </c>
      <c r="J382" s="71">
        <f t="shared" si="61"/>
        <v>0</v>
      </c>
      <c r="K382" s="71">
        <f t="shared" si="56"/>
        <v>1400000</v>
      </c>
      <c r="L382" s="71">
        <f t="shared" si="61"/>
        <v>1700000</v>
      </c>
      <c r="M382" s="71">
        <f t="shared" si="61"/>
        <v>0</v>
      </c>
      <c r="N382" s="71">
        <f t="shared" si="57"/>
        <v>1700000</v>
      </c>
      <c r="O382" s="48"/>
    </row>
    <row r="383" spans="1:15" ht="72" customHeight="1" hidden="1">
      <c r="A383" s="72" t="s">
        <v>401</v>
      </c>
      <c r="B383" s="135"/>
      <c r="C383" s="114"/>
      <c r="D383" s="115" t="s">
        <v>254</v>
      </c>
      <c r="E383" s="65"/>
      <c r="F383" s="71">
        <f>F384</f>
        <v>0</v>
      </c>
      <c r="G383" s="71">
        <f t="shared" si="61"/>
        <v>0</v>
      </c>
      <c r="H383" s="71">
        <f t="shared" si="48"/>
        <v>0</v>
      </c>
      <c r="I383" s="71">
        <f t="shared" si="61"/>
        <v>1400000</v>
      </c>
      <c r="J383" s="71">
        <f t="shared" si="61"/>
        <v>0</v>
      </c>
      <c r="K383" s="71">
        <f t="shared" si="56"/>
        <v>1400000</v>
      </c>
      <c r="L383" s="71">
        <f t="shared" si="61"/>
        <v>1700000</v>
      </c>
      <c r="M383" s="71">
        <f t="shared" si="61"/>
        <v>0</v>
      </c>
      <c r="N383" s="71">
        <f t="shared" si="57"/>
        <v>1700000</v>
      </c>
      <c r="O383" s="48"/>
    </row>
    <row r="384" spans="1:15" ht="24" customHeight="1" hidden="1">
      <c r="A384" s="72" t="s">
        <v>402</v>
      </c>
      <c r="B384" s="135"/>
      <c r="C384" s="114"/>
      <c r="D384" s="115"/>
      <c r="E384" s="65" t="s">
        <v>369</v>
      </c>
      <c r="F384" s="71">
        <v>0</v>
      </c>
      <c r="G384" s="71">
        <v>0</v>
      </c>
      <c r="H384" s="71">
        <f t="shared" si="48"/>
        <v>0</v>
      </c>
      <c r="I384" s="71">
        <v>1400000</v>
      </c>
      <c r="J384" s="71">
        <v>0</v>
      </c>
      <c r="K384" s="71">
        <f t="shared" si="56"/>
        <v>1400000</v>
      </c>
      <c r="L384" s="71">
        <v>1700000</v>
      </c>
      <c r="M384" s="71">
        <v>0</v>
      </c>
      <c r="N384" s="71">
        <f t="shared" si="57"/>
        <v>1700000</v>
      </c>
      <c r="O384" s="48"/>
    </row>
    <row r="385" spans="1:15" ht="12.75">
      <c r="A385" s="72" t="s">
        <v>143</v>
      </c>
      <c r="B385" s="135"/>
      <c r="C385" s="114"/>
      <c r="D385" s="65">
        <v>5050000</v>
      </c>
      <c r="E385" s="65"/>
      <c r="F385" s="71">
        <f>F386</f>
        <v>0</v>
      </c>
      <c r="G385" s="71">
        <f>G386</f>
        <v>12800</v>
      </c>
      <c r="H385" s="71">
        <f aca="true" t="shared" si="62" ref="H385:H434">G385+F385</f>
        <v>12800</v>
      </c>
      <c r="I385" s="71">
        <f>I386</f>
        <v>0</v>
      </c>
      <c r="J385" s="71">
        <f>J386</f>
        <v>12000</v>
      </c>
      <c r="K385" s="71">
        <f t="shared" si="56"/>
        <v>12000</v>
      </c>
      <c r="L385" s="71">
        <f>L386</f>
        <v>0</v>
      </c>
      <c r="M385" s="71">
        <f>M386</f>
        <v>12000</v>
      </c>
      <c r="N385" s="71">
        <f t="shared" si="57"/>
        <v>12000</v>
      </c>
      <c r="O385" s="48"/>
    </row>
    <row r="386" spans="1:15" ht="24">
      <c r="A386" s="72" t="s">
        <v>127</v>
      </c>
      <c r="B386" s="135"/>
      <c r="C386" s="114"/>
      <c r="D386" s="115" t="s">
        <v>255</v>
      </c>
      <c r="E386" s="65"/>
      <c r="F386" s="71">
        <f>F387</f>
        <v>0</v>
      </c>
      <c r="G386" s="71">
        <f>G387</f>
        <v>12800</v>
      </c>
      <c r="H386" s="71">
        <f t="shared" si="62"/>
        <v>12800</v>
      </c>
      <c r="I386" s="71">
        <f>I387</f>
        <v>0</v>
      </c>
      <c r="J386" s="71">
        <f>J387</f>
        <v>12000</v>
      </c>
      <c r="K386" s="71">
        <f t="shared" si="56"/>
        <v>12000</v>
      </c>
      <c r="L386" s="71">
        <f>L387</f>
        <v>0</v>
      </c>
      <c r="M386" s="71">
        <f>M387</f>
        <v>12000</v>
      </c>
      <c r="N386" s="71">
        <f t="shared" si="57"/>
        <v>12000</v>
      </c>
      <c r="O386" s="48"/>
    </row>
    <row r="387" spans="1:15" ht="36">
      <c r="A387" s="72" t="s">
        <v>333</v>
      </c>
      <c r="B387" s="135"/>
      <c r="C387" s="114"/>
      <c r="D387" s="115"/>
      <c r="E387" s="65" t="s">
        <v>334</v>
      </c>
      <c r="F387" s="71">
        <v>0</v>
      </c>
      <c r="G387" s="71">
        <v>12800</v>
      </c>
      <c r="H387" s="71">
        <f t="shared" si="62"/>
        <v>12800</v>
      </c>
      <c r="I387" s="71">
        <v>0</v>
      </c>
      <c r="J387" s="71">
        <v>12000</v>
      </c>
      <c r="K387" s="71">
        <f t="shared" si="56"/>
        <v>12000</v>
      </c>
      <c r="L387" s="71">
        <v>0</v>
      </c>
      <c r="M387" s="71">
        <v>12000</v>
      </c>
      <c r="N387" s="71">
        <f t="shared" si="57"/>
        <v>12000</v>
      </c>
      <c r="O387" s="48"/>
    </row>
    <row r="388" spans="1:15" ht="24">
      <c r="A388" s="72" t="s">
        <v>256</v>
      </c>
      <c r="B388" s="135"/>
      <c r="C388" s="114"/>
      <c r="D388" s="65" t="s">
        <v>145</v>
      </c>
      <c r="E388" s="65"/>
      <c r="F388" s="73">
        <f>F389</f>
        <v>9600</v>
      </c>
      <c r="G388" s="73">
        <f>G389</f>
        <v>0</v>
      </c>
      <c r="H388" s="71">
        <f t="shared" si="62"/>
        <v>9600</v>
      </c>
      <c r="I388" s="73">
        <f>I389</f>
        <v>9600</v>
      </c>
      <c r="J388" s="73">
        <f>J389</f>
        <v>0</v>
      </c>
      <c r="K388" s="71">
        <f t="shared" si="56"/>
        <v>9600</v>
      </c>
      <c r="L388" s="73">
        <f>L389</f>
        <v>9600</v>
      </c>
      <c r="M388" s="73">
        <f>M389</f>
        <v>0</v>
      </c>
      <c r="N388" s="71">
        <f t="shared" si="57"/>
        <v>9600</v>
      </c>
      <c r="O388" s="48"/>
    </row>
    <row r="389" spans="1:15" ht="24">
      <c r="A389" s="72" t="s">
        <v>127</v>
      </c>
      <c r="B389" s="135"/>
      <c r="C389" s="114"/>
      <c r="D389" s="115" t="s">
        <v>146</v>
      </c>
      <c r="E389" s="65"/>
      <c r="F389" s="73">
        <f>F390</f>
        <v>9600</v>
      </c>
      <c r="G389" s="73">
        <f>G390</f>
        <v>0</v>
      </c>
      <c r="H389" s="71">
        <f t="shared" si="62"/>
        <v>9600</v>
      </c>
      <c r="I389" s="73">
        <f>I390</f>
        <v>9600</v>
      </c>
      <c r="J389" s="73">
        <f>J390</f>
        <v>0</v>
      </c>
      <c r="K389" s="71">
        <f t="shared" si="56"/>
        <v>9600</v>
      </c>
      <c r="L389" s="73">
        <f>L390</f>
        <v>9600</v>
      </c>
      <c r="M389" s="73">
        <f>M390</f>
        <v>0</v>
      </c>
      <c r="N389" s="71">
        <f t="shared" si="57"/>
        <v>9600</v>
      </c>
      <c r="O389" s="48"/>
    </row>
    <row r="390" spans="1:15" ht="120">
      <c r="A390" s="72" t="s">
        <v>393</v>
      </c>
      <c r="B390" s="135"/>
      <c r="C390" s="114"/>
      <c r="D390" s="115"/>
      <c r="E390" s="65" t="s">
        <v>392</v>
      </c>
      <c r="F390" s="73">
        <v>9600</v>
      </c>
      <c r="G390" s="73">
        <v>0</v>
      </c>
      <c r="H390" s="71">
        <f t="shared" si="62"/>
        <v>9600</v>
      </c>
      <c r="I390" s="73">
        <v>9600</v>
      </c>
      <c r="J390" s="73">
        <v>0</v>
      </c>
      <c r="K390" s="71">
        <f t="shared" si="56"/>
        <v>9600</v>
      </c>
      <c r="L390" s="73">
        <v>9600</v>
      </c>
      <c r="M390" s="73">
        <v>0</v>
      </c>
      <c r="N390" s="71">
        <f t="shared" si="57"/>
        <v>9600</v>
      </c>
      <c r="O390" s="48"/>
    </row>
    <row r="391" spans="1:15" ht="12.75">
      <c r="A391" s="72" t="s">
        <v>123</v>
      </c>
      <c r="B391" s="135"/>
      <c r="C391" s="114"/>
      <c r="D391" s="65">
        <v>5220000</v>
      </c>
      <c r="E391" s="65"/>
      <c r="F391" s="71">
        <f>F392</f>
        <v>86700</v>
      </c>
      <c r="G391" s="71">
        <f>G392</f>
        <v>0</v>
      </c>
      <c r="H391" s="71">
        <f t="shared" si="62"/>
        <v>86700</v>
      </c>
      <c r="I391" s="71">
        <f>I392</f>
        <v>86700</v>
      </c>
      <c r="J391" s="71">
        <f>J392</f>
        <v>0</v>
      </c>
      <c r="K391" s="71">
        <f t="shared" si="56"/>
        <v>86700</v>
      </c>
      <c r="L391" s="71">
        <f>L392</f>
        <v>86700</v>
      </c>
      <c r="M391" s="71">
        <f>M392</f>
        <v>0</v>
      </c>
      <c r="N391" s="71">
        <f t="shared" si="57"/>
        <v>86700</v>
      </c>
      <c r="O391" s="48"/>
    </row>
    <row r="392" spans="1:15" ht="72">
      <c r="A392" s="72" t="s">
        <v>430</v>
      </c>
      <c r="B392" s="135"/>
      <c r="C392" s="114"/>
      <c r="D392" s="115" t="s">
        <v>332</v>
      </c>
      <c r="E392" s="65"/>
      <c r="F392" s="71">
        <f>F393</f>
        <v>86700</v>
      </c>
      <c r="G392" s="71">
        <f>G393</f>
        <v>0</v>
      </c>
      <c r="H392" s="71">
        <f t="shared" si="62"/>
        <v>86700</v>
      </c>
      <c r="I392" s="71">
        <f>I393</f>
        <v>86700</v>
      </c>
      <c r="J392" s="71">
        <f>J393</f>
        <v>0</v>
      </c>
      <c r="K392" s="71">
        <f t="shared" si="56"/>
        <v>86700</v>
      </c>
      <c r="L392" s="71">
        <f>L393</f>
        <v>86700</v>
      </c>
      <c r="M392" s="71">
        <f>M393</f>
        <v>0</v>
      </c>
      <c r="N392" s="71">
        <f t="shared" si="57"/>
        <v>86700</v>
      </c>
      <c r="O392" s="48"/>
    </row>
    <row r="393" spans="1:15" ht="36">
      <c r="A393" s="72" t="s">
        <v>333</v>
      </c>
      <c r="B393" s="135"/>
      <c r="C393" s="114"/>
      <c r="D393" s="115"/>
      <c r="E393" s="65" t="s">
        <v>334</v>
      </c>
      <c r="F393" s="71">
        <f>78000+8700</f>
        <v>86700</v>
      </c>
      <c r="G393" s="71">
        <v>0</v>
      </c>
      <c r="H393" s="71">
        <f t="shared" si="62"/>
        <v>86700</v>
      </c>
      <c r="I393" s="71">
        <f>78000+8700</f>
        <v>86700</v>
      </c>
      <c r="J393" s="71">
        <v>0</v>
      </c>
      <c r="K393" s="71">
        <f t="shared" si="56"/>
        <v>86700</v>
      </c>
      <c r="L393" s="71">
        <f>78000+8700</f>
        <v>86700</v>
      </c>
      <c r="M393" s="71">
        <v>0</v>
      </c>
      <c r="N393" s="71">
        <f t="shared" si="57"/>
        <v>86700</v>
      </c>
      <c r="O393" s="48"/>
    </row>
    <row r="394" spans="1:15" ht="12.75">
      <c r="A394" s="72" t="s">
        <v>125</v>
      </c>
      <c r="B394" s="135"/>
      <c r="C394" s="114">
        <v>1004</v>
      </c>
      <c r="D394" s="115"/>
      <c r="E394" s="115"/>
      <c r="F394" s="71">
        <f>F398+F395</f>
        <v>44000</v>
      </c>
      <c r="G394" s="71">
        <f>G398+G395</f>
        <v>1080000</v>
      </c>
      <c r="H394" s="71">
        <f t="shared" si="62"/>
        <v>1124000</v>
      </c>
      <c r="I394" s="71">
        <f>I398+I395</f>
        <v>40000</v>
      </c>
      <c r="J394" s="71">
        <f>J398+J395</f>
        <v>1922400</v>
      </c>
      <c r="K394" s="71">
        <f t="shared" si="56"/>
        <v>1962400</v>
      </c>
      <c r="L394" s="71">
        <f>L398+L395</f>
        <v>48000</v>
      </c>
      <c r="M394" s="71">
        <f>M398+M395</f>
        <v>1080000</v>
      </c>
      <c r="N394" s="71">
        <f t="shared" si="57"/>
        <v>1128000</v>
      </c>
      <c r="O394" s="48"/>
    </row>
    <row r="395" spans="1:15" ht="12.75">
      <c r="A395" s="72" t="s">
        <v>143</v>
      </c>
      <c r="B395" s="135"/>
      <c r="C395" s="114"/>
      <c r="D395" s="65" t="s">
        <v>367</v>
      </c>
      <c r="E395" s="65"/>
      <c r="F395" s="71">
        <f>F396</f>
        <v>0</v>
      </c>
      <c r="G395" s="71">
        <f>G396</f>
        <v>1080000</v>
      </c>
      <c r="H395" s="71">
        <f t="shared" si="62"/>
        <v>1080000</v>
      </c>
      <c r="I395" s="71">
        <f>I396</f>
        <v>0</v>
      </c>
      <c r="J395" s="71">
        <f>J396</f>
        <v>1922400</v>
      </c>
      <c r="K395" s="71">
        <f t="shared" si="56"/>
        <v>1922400</v>
      </c>
      <c r="L395" s="71">
        <f>L396</f>
        <v>0</v>
      </c>
      <c r="M395" s="71">
        <f>M396</f>
        <v>1080000</v>
      </c>
      <c r="N395" s="71">
        <f t="shared" si="57"/>
        <v>1080000</v>
      </c>
      <c r="O395" s="48"/>
    </row>
    <row r="396" spans="1:15" ht="72">
      <c r="A396" s="72" t="s">
        <v>304</v>
      </c>
      <c r="B396" s="135"/>
      <c r="C396" s="114"/>
      <c r="D396" s="115" t="s">
        <v>368</v>
      </c>
      <c r="E396" s="65"/>
      <c r="F396" s="71">
        <f>F397</f>
        <v>0</v>
      </c>
      <c r="G396" s="71">
        <f>G397</f>
        <v>1080000</v>
      </c>
      <c r="H396" s="71">
        <f t="shared" si="62"/>
        <v>1080000</v>
      </c>
      <c r="I396" s="71">
        <f>I397</f>
        <v>0</v>
      </c>
      <c r="J396" s="71">
        <f>J397</f>
        <v>1922400</v>
      </c>
      <c r="K396" s="71">
        <f t="shared" si="56"/>
        <v>1922400</v>
      </c>
      <c r="L396" s="71">
        <f>L397</f>
        <v>0</v>
      </c>
      <c r="M396" s="71">
        <f>M397</f>
        <v>1080000</v>
      </c>
      <c r="N396" s="71">
        <f t="shared" si="57"/>
        <v>1080000</v>
      </c>
      <c r="O396" s="48"/>
    </row>
    <row r="397" spans="1:15" ht="24">
      <c r="A397" s="72" t="s">
        <v>370</v>
      </c>
      <c r="B397" s="135"/>
      <c r="C397" s="114"/>
      <c r="D397" s="115"/>
      <c r="E397" s="65" t="s">
        <v>369</v>
      </c>
      <c r="F397" s="71">
        <v>0</v>
      </c>
      <c r="G397" s="71">
        <v>1080000</v>
      </c>
      <c r="H397" s="71">
        <f t="shared" si="62"/>
        <v>1080000</v>
      </c>
      <c r="I397" s="71">
        <v>0</v>
      </c>
      <c r="J397" s="71">
        <f>842400+1080000</f>
        <v>1922400</v>
      </c>
      <c r="K397" s="71">
        <f t="shared" si="56"/>
        <v>1922400</v>
      </c>
      <c r="L397" s="71">
        <v>0</v>
      </c>
      <c r="M397" s="71">
        <f>0+1080000</f>
        <v>1080000</v>
      </c>
      <c r="N397" s="71">
        <f t="shared" si="57"/>
        <v>1080000</v>
      </c>
      <c r="O397" s="48"/>
    </row>
    <row r="398" spans="1:15" ht="24">
      <c r="A398" s="72" t="s">
        <v>102</v>
      </c>
      <c r="B398" s="135"/>
      <c r="C398" s="114"/>
      <c r="D398" s="65" t="s">
        <v>103</v>
      </c>
      <c r="E398" s="65"/>
      <c r="F398" s="71">
        <f>F399</f>
        <v>44000</v>
      </c>
      <c r="G398" s="71">
        <f>G399</f>
        <v>0</v>
      </c>
      <c r="H398" s="71">
        <f t="shared" si="62"/>
        <v>44000</v>
      </c>
      <c r="I398" s="71">
        <f>I399</f>
        <v>40000</v>
      </c>
      <c r="J398" s="71">
        <f>J399</f>
        <v>0</v>
      </c>
      <c r="K398" s="71">
        <f t="shared" si="56"/>
        <v>40000</v>
      </c>
      <c r="L398" s="71">
        <f>L399</f>
        <v>48000</v>
      </c>
      <c r="M398" s="71">
        <f>M399</f>
        <v>0</v>
      </c>
      <c r="N398" s="71">
        <f t="shared" si="57"/>
        <v>48000</v>
      </c>
      <c r="O398" s="48"/>
    </row>
    <row r="399" spans="1:15" ht="36">
      <c r="A399" s="72" t="s">
        <v>375</v>
      </c>
      <c r="B399" s="135"/>
      <c r="C399" s="114"/>
      <c r="D399" s="115" t="s">
        <v>126</v>
      </c>
      <c r="E399" s="65"/>
      <c r="F399" s="71">
        <f>F400</f>
        <v>44000</v>
      </c>
      <c r="G399" s="71">
        <f>G400</f>
        <v>0</v>
      </c>
      <c r="H399" s="71">
        <f t="shared" si="62"/>
        <v>44000</v>
      </c>
      <c r="I399" s="71">
        <f>I400</f>
        <v>40000</v>
      </c>
      <c r="J399" s="71">
        <f>J400</f>
        <v>0</v>
      </c>
      <c r="K399" s="71">
        <f t="shared" si="56"/>
        <v>40000</v>
      </c>
      <c r="L399" s="71">
        <f>L400</f>
        <v>48000</v>
      </c>
      <c r="M399" s="71">
        <f>M400</f>
        <v>0</v>
      </c>
      <c r="N399" s="71">
        <f t="shared" si="57"/>
        <v>48000</v>
      </c>
      <c r="O399" s="48"/>
    </row>
    <row r="400" spans="1:15" ht="36">
      <c r="A400" s="72" t="s">
        <v>358</v>
      </c>
      <c r="B400" s="135"/>
      <c r="C400" s="114"/>
      <c r="D400" s="115"/>
      <c r="E400" s="65" t="s">
        <v>315</v>
      </c>
      <c r="F400" s="73">
        <v>44000</v>
      </c>
      <c r="G400" s="73">
        <v>0</v>
      </c>
      <c r="H400" s="71">
        <f t="shared" si="62"/>
        <v>44000</v>
      </c>
      <c r="I400" s="73">
        <v>40000</v>
      </c>
      <c r="J400" s="73">
        <v>0</v>
      </c>
      <c r="K400" s="71">
        <f t="shared" si="56"/>
        <v>40000</v>
      </c>
      <c r="L400" s="73">
        <v>48000</v>
      </c>
      <c r="M400" s="73">
        <v>0</v>
      </c>
      <c r="N400" s="71">
        <f t="shared" si="57"/>
        <v>48000</v>
      </c>
      <c r="O400" s="48"/>
    </row>
    <row r="401" spans="1:15" ht="24">
      <c r="A401" s="72" t="s">
        <v>72</v>
      </c>
      <c r="B401" s="135"/>
      <c r="C401" s="114">
        <v>1006</v>
      </c>
      <c r="D401" s="115"/>
      <c r="E401" s="115"/>
      <c r="F401" s="71">
        <f aca="true" t="shared" si="63" ref="F401:M403">F402</f>
        <v>45000</v>
      </c>
      <c r="G401" s="71">
        <f t="shared" si="63"/>
        <v>0</v>
      </c>
      <c r="H401" s="71">
        <f t="shared" si="62"/>
        <v>45000</v>
      </c>
      <c r="I401" s="71">
        <f t="shared" si="63"/>
        <v>45000</v>
      </c>
      <c r="J401" s="71">
        <f t="shared" si="63"/>
        <v>0</v>
      </c>
      <c r="K401" s="71">
        <f t="shared" si="56"/>
        <v>45000</v>
      </c>
      <c r="L401" s="71">
        <f t="shared" si="63"/>
        <v>0</v>
      </c>
      <c r="M401" s="71">
        <f t="shared" si="63"/>
        <v>0</v>
      </c>
      <c r="N401" s="71">
        <f t="shared" si="57"/>
        <v>0</v>
      </c>
      <c r="O401" s="48"/>
    </row>
    <row r="402" spans="1:15" ht="24">
      <c r="A402" s="72" t="s">
        <v>102</v>
      </c>
      <c r="B402" s="135"/>
      <c r="C402" s="114"/>
      <c r="D402" s="65" t="s">
        <v>103</v>
      </c>
      <c r="E402" s="65"/>
      <c r="F402" s="71">
        <f t="shared" si="63"/>
        <v>45000</v>
      </c>
      <c r="G402" s="71">
        <f t="shared" si="63"/>
        <v>0</v>
      </c>
      <c r="H402" s="71">
        <f t="shared" si="62"/>
        <v>45000</v>
      </c>
      <c r="I402" s="71">
        <f t="shared" si="63"/>
        <v>45000</v>
      </c>
      <c r="J402" s="71">
        <f t="shared" si="63"/>
        <v>0</v>
      </c>
      <c r="K402" s="71">
        <f t="shared" si="56"/>
        <v>45000</v>
      </c>
      <c r="L402" s="71">
        <f t="shared" si="63"/>
        <v>0</v>
      </c>
      <c r="M402" s="71">
        <f t="shared" si="63"/>
        <v>0</v>
      </c>
      <c r="N402" s="71">
        <f t="shared" si="57"/>
        <v>0</v>
      </c>
      <c r="O402" s="48"/>
    </row>
    <row r="403" spans="1:15" ht="48">
      <c r="A403" s="72" t="s">
        <v>259</v>
      </c>
      <c r="B403" s="135"/>
      <c r="C403" s="114"/>
      <c r="D403" s="115" t="s">
        <v>128</v>
      </c>
      <c r="E403" s="65"/>
      <c r="F403" s="71">
        <f t="shared" si="63"/>
        <v>45000</v>
      </c>
      <c r="G403" s="71">
        <f t="shared" si="63"/>
        <v>0</v>
      </c>
      <c r="H403" s="71">
        <f t="shared" si="62"/>
        <v>45000</v>
      </c>
      <c r="I403" s="71">
        <f t="shared" si="63"/>
        <v>45000</v>
      </c>
      <c r="J403" s="71">
        <f t="shared" si="63"/>
        <v>0</v>
      </c>
      <c r="K403" s="71">
        <f t="shared" si="56"/>
        <v>45000</v>
      </c>
      <c r="L403" s="71">
        <f t="shared" si="63"/>
        <v>0</v>
      </c>
      <c r="M403" s="71">
        <f t="shared" si="63"/>
        <v>0</v>
      </c>
      <c r="N403" s="71">
        <f t="shared" si="57"/>
        <v>0</v>
      </c>
      <c r="O403" s="48"/>
    </row>
    <row r="404" spans="1:15" ht="48">
      <c r="A404" s="72" t="s">
        <v>383</v>
      </c>
      <c r="B404" s="135"/>
      <c r="C404" s="114"/>
      <c r="D404" s="115"/>
      <c r="E404" s="65" t="s">
        <v>322</v>
      </c>
      <c r="F404" s="73">
        <v>45000</v>
      </c>
      <c r="G404" s="73">
        <v>0</v>
      </c>
      <c r="H404" s="71">
        <f t="shared" si="62"/>
        <v>45000</v>
      </c>
      <c r="I404" s="73">
        <v>45000</v>
      </c>
      <c r="J404" s="73">
        <v>0</v>
      </c>
      <c r="K404" s="71">
        <f t="shared" si="56"/>
        <v>45000</v>
      </c>
      <c r="L404" s="73">
        <v>0</v>
      </c>
      <c r="M404" s="73">
        <v>0</v>
      </c>
      <c r="N404" s="71">
        <f t="shared" si="57"/>
        <v>0</v>
      </c>
      <c r="O404" s="48"/>
    </row>
    <row r="405" spans="1:15" ht="12.75">
      <c r="A405" s="72" t="s">
        <v>75</v>
      </c>
      <c r="B405" s="135"/>
      <c r="C405" s="114" t="s">
        <v>74</v>
      </c>
      <c r="D405" s="115"/>
      <c r="E405" s="115"/>
      <c r="F405" s="71">
        <f aca="true" t="shared" si="64" ref="F405:M407">F406</f>
        <v>320000</v>
      </c>
      <c r="G405" s="71">
        <f t="shared" si="64"/>
        <v>0</v>
      </c>
      <c r="H405" s="71">
        <f t="shared" si="62"/>
        <v>320000</v>
      </c>
      <c r="I405" s="71">
        <f t="shared" si="64"/>
        <v>243000</v>
      </c>
      <c r="J405" s="71">
        <f t="shared" si="64"/>
        <v>0</v>
      </c>
      <c r="K405" s="71">
        <f t="shared" si="56"/>
        <v>243000</v>
      </c>
      <c r="L405" s="71">
        <f t="shared" si="64"/>
        <v>0</v>
      </c>
      <c r="M405" s="71">
        <f t="shared" si="64"/>
        <v>0</v>
      </c>
      <c r="N405" s="71">
        <f t="shared" si="57"/>
        <v>0</v>
      </c>
      <c r="O405" s="48"/>
    </row>
    <row r="406" spans="1:15" ht="24">
      <c r="A406" s="72" t="s">
        <v>102</v>
      </c>
      <c r="B406" s="135"/>
      <c r="C406" s="114"/>
      <c r="D406" s="65" t="s">
        <v>103</v>
      </c>
      <c r="E406" s="65"/>
      <c r="F406" s="71">
        <f>F407+F409</f>
        <v>320000</v>
      </c>
      <c r="G406" s="71">
        <f>G407+G409</f>
        <v>0</v>
      </c>
      <c r="H406" s="71">
        <f t="shared" si="62"/>
        <v>320000</v>
      </c>
      <c r="I406" s="71">
        <f>I407+I409</f>
        <v>243000</v>
      </c>
      <c r="J406" s="71">
        <f>J407+J409</f>
        <v>0</v>
      </c>
      <c r="K406" s="71">
        <f t="shared" si="56"/>
        <v>243000</v>
      </c>
      <c r="L406" s="71">
        <f>L407+L409</f>
        <v>0</v>
      </c>
      <c r="M406" s="71">
        <f>M407+M409</f>
        <v>0</v>
      </c>
      <c r="N406" s="71">
        <f t="shared" si="57"/>
        <v>0</v>
      </c>
      <c r="O406" s="48"/>
    </row>
    <row r="407" spans="1:15" ht="36">
      <c r="A407" s="72" t="s">
        <v>260</v>
      </c>
      <c r="B407" s="135"/>
      <c r="C407" s="114"/>
      <c r="D407" s="115" t="s">
        <v>261</v>
      </c>
      <c r="E407" s="65"/>
      <c r="F407" s="71">
        <f t="shared" si="64"/>
        <v>230000</v>
      </c>
      <c r="G407" s="71">
        <f t="shared" si="64"/>
        <v>0</v>
      </c>
      <c r="H407" s="71">
        <f t="shared" si="62"/>
        <v>230000</v>
      </c>
      <c r="I407" s="71">
        <f t="shared" si="64"/>
        <v>243000</v>
      </c>
      <c r="J407" s="71">
        <f t="shared" si="64"/>
        <v>0</v>
      </c>
      <c r="K407" s="71">
        <f t="shared" si="56"/>
        <v>243000</v>
      </c>
      <c r="L407" s="71">
        <f t="shared" si="64"/>
        <v>0</v>
      </c>
      <c r="M407" s="71">
        <f t="shared" si="64"/>
        <v>0</v>
      </c>
      <c r="N407" s="71">
        <f t="shared" si="57"/>
        <v>0</v>
      </c>
      <c r="O407" s="48"/>
    </row>
    <row r="408" spans="1:15" ht="36">
      <c r="A408" s="72" t="s">
        <v>358</v>
      </c>
      <c r="B408" s="135"/>
      <c r="C408" s="114"/>
      <c r="D408" s="115"/>
      <c r="E408" s="65" t="s">
        <v>315</v>
      </c>
      <c r="F408" s="73">
        <v>230000</v>
      </c>
      <c r="G408" s="73">
        <v>0</v>
      </c>
      <c r="H408" s="71">
        <f t="shared" si="62"/>
        <v>230000</v>
      </c>
      <c r="I408" s="73">
        <v>243000</v>
      </c>
      <c r="J408" s="73">
        <v>0</v>
      </c>
      <c r="K408" s="71">
        <f t="shared" si="56"/>
        <v>243000</v>
      </c>
      <c r="L408" s="73">
        <v>0</v>
      </c>
      <c r="M408" s="73">
        <v>0</v>
      </c>
      <c r="N408" s="71">
        <f t="shared" si="57"/>
        <v>0</v>
      </c>
      <c r="O408" s="48"/>
    </row>
    <row r="409" spans="1:15" ht="36">
      <c r="A409" s="72" t="s">
        <v>294</v>
      </c>
      <c r="B409" s="135"/>
      <c r="C409" s="94"/>
      <c r="D409" s="115" t="s">
        <v>124</v>
      </c>
      <c r="E409" s="65"/>
      <c r="F409" s="73">
        <f>F410</f>
        <v>90000</v>
      </c>
      <c r="G409" s="73">
        <f>G410</f>
        <v>0</v>
      </c>
      <c r="H409" s="71">
        <f t="shared" si="62"/>
        <v>90000</v>
      </c>
      <c r="I409" s="73">
        <f>I410</f>
        <v>0</v>
      </c>
      <c r="J409" s="73">
        <f>J410</f>
        <v>0</v>
      </c>
      <c r="K409" s="71">
        <f t="shared" si="56"/>
        <v>0</v>
      </c>
      <c r="L409" s="73">
        <f>L410</f>
        <v>0</v>
      </c>
      <c r="M409" s="73">
        <f>M410</f>
        <v>0</v>
      </c>
      <c r="N409" s="71">
        <f t="shared" si="57"/>
        <v>0</v>
      </c>
      <c r="O409" s="48"/>
    </row>
    <row r="410" spans="1:15" ht="60">
      <c r="A410" s="72" t="s">
        <v>387</v>
      </c>
      <c r="B410" s="135"/>
      <c r="C410" s="94"/>
      <c r="D410" s="115"/>
      <c r="E410" s="65" t="s">
        <v>386</v>
      </c>
      <c r="F410" s="73">
        <v>90000</v>
      </c>
      <c r="G410" s="73">
        <v>0</v>
      </c>
      <c r="H410" s="71">
        <f t="shared" si="62"/>
        <v>90000</v>
      </c>
      <c r="I410" s="73">
        <v>0</v>
      </c>
      <c r="J410" s="73">
        <v>0</v>
      </c>
      <c r="K410" s="71">
        <f t="shared" si="56"/>
        <v>0</v>
      </c>
      <c r="L410" s="73">
        <v>0</v>
      </c>
      <c r="M410" s="73">
        <v>0</v>
      </c>
      <c r="N410" s="71">
        <f t="shared" si="57"/>
        <v>0</v>
      </c>
      <c r="O410" s="48"/>
    </row>
    <row r="411" spans="1:15" ht="24" hidden="1">
      <c r="A411" s="72" t="s">
        <v>394</v>
      </c>
      <c r="B411" s="135"/>
      <c r="C411" s="114">
        <v>1105</v>
      </c>
      <c r="D411" s="115"/>
      <c r="E411" s="94"/>
      <c r="F411" s="73">
        <f aca="true" t="shared" si="65" ref="F411:G413">F412</f>
        <v>0</v>
      </c>
      <c r="G411" s="73">
        <f t="shared" si="65"/>
        <v>0</v>
      </c>
      <c r="H411" s="71">
        <f t="shared" si="62"/>
        <v>0</v>
      </c>
      <c r="I411" s="73">
        <f aca="true" t="shared" si="66" ref="I411:J413">I412</f>
        <v>0</v>
      </c>
      <c r="J411" s="73">
        <f t="shared" si="66"/>
        <v>0</v>
      </c>
      <c r="K411" s="71">
        <f t="shared" si="56"/>
        <v>0</v>
      </c>
      <c r="L411" s="73">
        <f aca="true" t="shared" si="67" ref="L411:M413">L412</f>
        <v>0</v>
      </c>
      <c r="M411" s="73">
        <f t="shared" si="67"/>
        <v>0</v>
      </c>
      <c r="N411" s="71">
        <f t="shared" si="57"/>
        <v>0</v>
      </c>
      <c r="O411" s="48"/>
    </row>
    <row r="412" spans="1:15" ht="36" hidden="1">
      <c r="A412" s="72" t="s">
        <v>399</v>
      </c>
      <c r="B412" s="135"/>
      <c r="C412" s="114"/>
      <c r="D412" s="65" t="s">
        <v>396</v>
      </c>
      <c r="E412" s="80"/>
      <c r="F412" s="73">
        <f t="shared" si="65"/>
        <v>0</v>
      </c>
      <c r="G412" s="73">
        <f t="shared" si="65"/>
        <v>0</v>
      </c>
      <c r="H412" s="71">
        <f t="shared" si="62"/>
        <v>0</v>
      </c>
      <c r="I412" s="73">
        <f t="shared" si="66"/>
        <v>0</v>
      </c>
      <c r="J412" s="73">
        <f t="shared" si="66"/>
        <v>0</v>
      </c>
      <c r="K412" s="71">
        <f t="shared" si="56"/>
        <v>0</v>
      </c>
      <c r="L412" s="73">
        <f t="shared" si="67"/>
        <v>0</v>
      </c>
      <c r="M412" s="73">
        <f t="shared" si="67"/>
        <v>0</v>
      </c>
      <c r="N412" s="71">
        <f t="shared" si="57"/>
        <v>0</v>
      </c>
      <c r="O412" s="48"/>
    </row>
    <row r="413" spans="1:15" ht="48" hidden="1">
      <c r="A413" s="72" t="s">
        <v>398</v>
      </c>
      <c r="B413" s="135"/>
      <c r="C413" s="114"/>
      <c r="D413" s="115" t="s">
        <v>397</v>
      </c>
      <c r="E413" s="65"/>
      <c r="F413" s="73">
        <f t="shared" si="65"/>
        <v>0</v>
      </c>
      <c r="G413" s="73">
        <f t="shared" si="65"/>
        <v>0</v>
      </c>
      <c r="H413" s="71">
        <f t="shared" si="62"/>
        <v>0</v>
      </c>
      <c r="I413" s="73">
        <f t="shared" si="66"/>
        <v>0</v>
      </c>
      <c r="J413" s="73">
        <f t="shared" si="66"/>
        <v>0</v>
      </c>
      <c r="K413" s="71">
        <f t="shared" si="56"/>
        <v>0</v>
      </c>
      <c r="L413" s="73">
        <f t="shared" si="67"/>
        <v>0</v>
      </c>
      <c r="M413" s="73">
        <f t="shared" si="67"/>
        <v>0</v>
      </c>
      <c r="N413" s="71">
        <f t="shared" si="57"/>
        <v>0</v>
      </c>
      <c r="O413" s="48"/>
    </row>
    <row r="414" spans="1:15" ht="60" hidden="1">
      <c r="A414" s="72" t="s">
        <v>387</v>
      </c>
      <c r="B414" s="135"/>
      <c r="C414" s="114"/>
      <c r="D414" s="115"/>
      <c r="E414" s="65" t="s">
        <v>386</v>
      </c>
      <c r="F414" s="73">
        <v>0</v>
      </c>
      <c r="G414" s="73">
        <v>0</v>
      </c>
      <c r="H414" s="71">
        <f t="shared" si="62"/>
        <v>0</v>
      </c>
      <c r="I414" s="73">
        <v>0</v>
      </c>
      <c r="J414" s="73">
        <v>0</v>
      </c>
      <c r="K414" s="71">
        <f t="shared" si="56"/>
        <v>0</v>
      </c>
      <c r="L414" s="73">
        <v>0</v>
      </c>
      <c r="M414" s="73">
        <v>0</v>
      </c>
      <c r="N414" s="71">
        <f t="shared" si="57"/>
        <v>0</v>
      </c>
      <c r="O414" s="48"/>
    </row>
    <row r="415" spans="1:15" ht="12.75">
      <c r="A415" s="72" t="s">
        <v>79</v>
      </c>
      <c r="B415" s="136"/>
      <c r="C415" s="108" t="s">
        <v>78</v>
      </c>
      <c r="D415" s="138"/>
      <c r="E415" s="139"/>
      <c r="F415" s="73">
        <f>F416</f>
        <v>720000</v>
      </c>
      <c r="G415" s="73">
        <f aca="true" t="shared" si="68" ref="G415:M417">G416</f>
        <v>0</v>
      </c>
      <c r="H415" s="71">
        <f t="shared" si="62"/>
        <v>720000</v>
      </c>
      <c r="I415" s="73">
        <f t="shared" si="68"/>
        <v>720000</v>
      </c>
      <c r="J415" s="73">
        <f t="shared" si="68"/>
        <v>0</v>
      </c>
      <c r="K415" s="71">
        <f t="shared" si="56"/>
        <v>720000</v>
      </c>
      <c r="L415" s="73">
        <f t="shared" si="68"/>
        <v>720000</v>
      </c>
      <c r="M415" s="73">
        <f t="shared" si="68"/>
        <v>0</v>
      </c>
      <c r="N415" s="71">
        <f t="shared" si="57"/>
        <v>720000</v>
      </c>
      <c r="O415" s="48"/>
    </row>
    <row r="416" spans="1:15" ht="12.75">
      <c r="A416" s="72" t="s">
        <v>77</v>
      </c>
      <c r="B416" s="136"/>
      <c r="C416" s="109"/>
      <c r="D416" s="65" t="s">
        <v>414</v>
      </c>
      <c r="E416" s="65"/>
      <c r="F416" s="73">
        <f>F417</f>
        <v>720000</v>
      </c>
      <c r="G416" s="73">
        <f t="shared" si="68"/>
        <v>0</v>
      </c>
      <c r="H416" s="71">
        <f t="shared" si="62"/>
        <v>720000</v>
      </c>
      <c r="I416" s="73">
        <f t="shared" si="68"/>
        <v>720000</v>
      </c>
      <c r="J416" s="73">
        <f t="shared" si="68"/>
        <v>0</v>
      </c>
      <c r="K416" s="71">
        <f t="shared" si="56"/>
        <v>720000</v>
      </c>
      <c r="L416" s="73">
        <f t="shared" si="68"/>
        <v>720000</v>
      </c>
      <c r="M416" s="73">
        <f t="shared" si="68"/>
        <v>0</v>
      </c>
      <c r="N416" s="71">
        <f t="shared" si="57"/>
        <v>720000</v>
      </c>
      <c r="O416" s="48"/>
    </row>
    <row r="417" spans="1:15" ht="24">
      <c r="A417" s="72" t="s">
        <v>416</v>
      </c>
      <c r="B417" s="136"/>
      <c r="C417" s="109"/>
      <c r="D417" s="111" t="s">
        <v>415</v>
      </c>
      <c r="E417" s="65"/>
      <c r="F417" s="73">
        <f>F418</f>
        <v>720000</v>
      </c>
      <c r="G417" s="73">
        <f t="shared" si="68"/>
        <v>0</v>
      </c>
      <c r="H417" s="71">
        <f t="shared" si="62"/>
        <v>720000</v>
      </c>
      <c r="I417" s="73">
        <f t="shared" si="68"/>
        <v>720000</v>
      </c>
      <c r="J417" s="73">
        <f t="shared" si="68"/>
        <v>0</v>
      </c>
      <c r="K417" s="71">
        <f t="shared" si="56"/>
        <v>720000</v>
      </c>
      <c r="L417" s="73">
        <f t="shared" si="68"/>
        <v>720000</v>
      </c>
      <c r="M417" s="73">
        <f t="shared" si="68"/>
        <v>0</v>
      </c>
      <c r="N417" s="71">
        <f t="shared" si="57"/>
        <v>720000</v>
      </c>
      <c r="O417" s="48"/>
    </row>
    <row r="418" spans="1:15" ht="72">
      <c r="A418" s="90" t="s">
        <v>418</v>
      </c>
      <c r="B418" s="110"/>
      <c r="C418" s="137"/>
      <c r="D418" s="133"/>
      <c r="E418" s="89" t="s">
        <v>417</v>
      </c>
      <c r="F418" s="73">
        <v>720000</v>
      </c>
      <c r="G418" s="73">
        <v>0</v>
      </c>
      <c r="H418" s="71">
        <f t="shared" si="62"/>
        <v>720000</v>
      </c>
      <c r="I418" s="73">
        <v>720000</v>
      </c>
      <c r="J418" s="73">
        <v>0</v>
      </c>
      <c r="K418" s="71">
        <f t="shared" si="56"/>
        <v>720000</v>
      </c>
      <c r="L418" s="73">
        <v>720000</v>
      </c>
      <c r="M418" s="73">
        <v>0</v>
      </c>
      <c r="N418" s="71">
        <f t="shared" si="57"/>
        <v>720000</v>
      </c>
      <c r="O418" s="48"/>
    </row>
    <row r="419" spans="1:15" ht="38.25">
      <c r="A419" s="68" t="s">
        <v>265</v>
      </c>
      <c r="B419" s="140">
        <v>825</v>
      </c>
      <c r="C419" s="116"/>
      <c r="D419" s="116"/>
      <c r="E419" s="116"/>
      <c r="F419" s="69">
        <f>F420</f>
        <v>31000</v>
      </c>
      <c r="G419" s="69">
        <f>G420</f>
        <v>0</v>
      </c>
      <c r="H419" s="69">
        <f t="shared" si="62"/>
        <v>31000</v>
      </c>
      <c r="I419" s="69">
        <f>I420</f>
        <v>26000</v>
      </c>
      <c r="J419" s="69">
        <f>J420</f>
        <v>0</v>
      </c>
      <c r="K419" s="69">
        <f t="shared" si="56"/>
        <v>26000</v>
      </c>
      <c r="L419" s="69">
        <f>L420</f>
        <v>22000</v>
      </c>
      <c r="M419" s="69">
        <f>M420</f>
        <v>0</v>
      </c>
      <c r="N419" s="69">
        <f t="shared" si="57"/>
        <v>22000</v>
      </c>
      <c r="O419" s="48"/>
    </row>
    <row r="420" spans="1:15" ht="60">
      <c r="A420" s="26" t="s">
        <v>14</v>
      </c>
      <c r="B420" s="127"/>
      <c r="C420" s="117" t="s">
        <v>13</v>
      </c>
      <c r="D420" s="118"/>
      <c r="E420" s="118"/>
      <c r="F420" s="47">
        <f>F421</f>
        <v>31000</v>
      </c>
      <c r="G420" s="47">
        <f>G421</f>
        <v>0</v>
      </c>
      <c r="H420" s="47">
        <f t="shared" si="62"/>
        <v>31000</v>
      </c>
      <c r="I420" s="47">
        <f>I421</f>
        <v>26000</v>
      </c>
      <c r="J420" s="47">
        <f>J421</f>
        <v>0</v>
      </c>
      <c r="K420" s="47">
        <f t="shared" si="56"/>
        <v>26000</v>
      </c>
      <c r="L420" s="47">
        <f>L421</f>
        <v>22000</v>
      </c>
      <c r="M420" s="47">
        <f>M421</f>
        <v>0</v>
      </c>
      <c r="N420" s="47">
        <f t="shared" si="57"/>
        <v>22000</v>
      </c>
      <c r="O420" s="48"/>
    </row>
    <row r="421" spans="1:15" ht="48">
      <c r="A421" s="26" t="s">
        <v>266</v>
      </c>
      <c r="B421" s="127"/>
      <c r="C421" s="117"/>
      <c r="D421" s="49" t="s">
        <v>119</v>
      </c>
      <c r="E421" s="49"/>
      <c r="F421" s="47">
        <f>F422+F424</f>
        <v>31000</v>
      </c>
      <c r="G421" s="47">
        <f>G422+G424</f>
        <v>0</v>
      </c>
      <c r="H421" s="47">
        <f t="shared" si="62"/>
        <v>31000</v>
      </c>
      <c r="I421" s="47">
        <f>I422+I424</f>
        <v>26000</v>
      </c>
      <c r="J421" s="47">
        <f>J422+J424</f>
        <v>0</v>
      </c>
      <c r="K421" s="47">
        <f t="shared" si="56"/>
        <v>26000</v>
      </c>
      <c r="L421" s="47">
        <f>L422+L424</f>
        <v>22000</v>
      </c>
      <c r="M421" s="47">
        <f>M422+M424</f>
        <v>0</v>
      </c>
      <c r="N421" s="47">
        <f t="shared" si="57"/>
        <v>22000</v>
      </c>
      <c r="O421" s="48"/>
    </row>
    <row r="422" spans="1:15" ht="24">
      <c r="A422" s="26" t="s">
        <v>267</v>
      </c>
      <c r="B422" s="127"/>
      <c r="C422" s="117"/>
      <c r="D422" s="118" t="s">
        <v>268</v>
      </c>
      <c r="E422" s="49"/>
      <c r="F422" s="47">
        <f>F423</f>
        <v>9000</v>
      </c>
      <c r="G422" s="47">
        <f>G423</f>
        <v>0</v>
      </c>
      <c r="H422" s="47">
        <f t="shared" si="62"/>
        <v>9000</v>
      </c>
      <c r="I422" s="47">
        <f>I423</f>
        <v>7500</v>
      </c>
      <c r="J422" s="47">
        <f>J423</f>
        <v>0</v>
      </c>
      <c r="K422" s="47">
        <f t="shared" si="56"/>
        <v>7500</v>
      </c>
      <c r="L422" s="47">
        <f>L423</f>
        <v>6400</v>
      </c>
      <c r="M422" s="47">
        <f>M423</f>
        <v>0</v>
      </c>
      <c r="N422" s="47">
        <f t="shared" si="57"/>
        <v>6400</v>
      </c>
      <c r="O422" s="48"/>
    </row>
    <row r="423" spans="1:15" ht="24">
      <c r="A423" s="26" t="s">
        <v>357</v>
      </c>
      <c r="B423" s="127"/>
      <c r="C423" s="117"/>
      <c r="D423" s="118"/>
      <c r="E423" s="49" t="s">
        <v>352</v>
      </c>
      <c r="F423" s="50">
        <v>9000</v>
      </c>
      <c r="G423" s="50">
        <v>0</v>
      </c>
      <c r="H423" s="47">
        <f t="shared" si="62"/>
        <v>9000</v>
      </c>
      <c r="I423" s="50">
        <v>7500</v>
      </c>
      <c r="J423" s="50">
        <v>0</v>
      </c>
      <c r="K423" s="47">
        <f t="shared" si="56"/>
        <v>7500</v>
      </c>
      <c r="L423" s="50">
        <v>6400</v>
      </c>
      <c r="M423" s="50">
        <v>0</v>
      </c>
      <c r="N423" s="47">
        <f t="shared" si="57"/>
        <v>6400</v>
      </c>
      <c r="O423" s="48"/>
    </row>
    <row r="424" spans="1:15" ht="24">
      <c r="A424" s="26" t="s">
        <v>269</v>
      </c>
      <c r="B424" s="127"/>
      <c r="C424" s="117"/>
      <c r="D424" s="118" t="s">
        <v>270</v>
      </c>
      <c r="E424" s="51"/>
      <c r="F424" s="47">
        <f>F425</f>
        <v>22000</v>
      </c>
      <c r="G424" s="47">
        <f>G425</f>
        <v>0</v>
      </c>
      <c r="H424" s="47">
        <f t="shared" si="62"/>
        <v>22000</v>
      </c>
      <c r="I424" s="47">
        <f>I425</f>
        <v>18500</v>
      </c>
      <c r="J424" s="47">
        <f>J425</f>
        <v>0</v>
      </c>
      <c r="K424" s="47">
        <f t="shared" si="56"/>
        <v>18500</v>
      </c>
      <c r="L424" s="47">
        <f>L425</f>
        <v>15600</v>
      </c>
      <c r="M424" s="47">
        <f>M425</f>
        <v>0</v>
      </c>
      <c r="N424" s="47">
        <f t="shared" si="57"/>
        <v>15600</v>
      </c>
      <c r="O424" s="48"/>
    </row>
    <row r="425" spans="1:15" ht="24">
      <c r="A425" s="26" t="s">
        <v>357</v>
      </c>
      <c r="B425" s="127"/>
      <c r="C425" s="117"/>
      <c r="D425" s="118"/>
      <c r="E425" s="49" t="s">
        <v>352</v>
      </c>
      <c r="F425" s="50">
        <v>22000</v>
      </c>
      <c r="G425" s="50">
        <v>0</v>
      </c>
      <c r="H425" s="47">
        <f t="shared" si="62"/>
        <v>22000</v>
      </c>
      <c r="I425" s="50">
        <v>18500</v>
      </c>
      <c r="J425" s="50">
        <v>0</v>
      </c>
      <c r="K425" s="47">
        <f t="shared" si="56"/>
        <v>18500</v>
      </c>
      <c r="L425" s="50">
        <v>15600</v>
      </c>
      <c r="M425" s="50">
        <v>0</v>
      </c>
      <c r="N425" s="47">
        <f t="shared" si="57"/>
        <v>15600</v>
      </c>
      <c r="O425" s="48"/>
    </row>
    <row r="426" spans="1:15" ht="38.25">
      <c r="A426" s="44" t="s">
        <v>271</v>
      </c>
      <c r="B426" s="127">
        <v>826</v>
      </c>
      <c r="C426" s="128" t="s">
        <v>432</v>
      </c>
      <c r="D426" s="128"/>
      <c r="E426" s="128"/>
      <c r="F426" s="47">
        <f>F427</f>
        <v>510000</v>
      </c>
      <c r="G426" s="47">
        <f>G427</f>
        <v>0</v>
      </c>
      <c r="H426" s="47">
        <f t="shared" si="62"/>
        <v>510000</v>
      </c>
      <c r="I426" s="47">
        <f>I427</f>
        <v>412000</v>
      </c>
      <c r="J426" s="47">
        <f>J427</f>
        <v>0</v>
      </c>
      <c r="K426" s="47">
        <f t="shared" si="56"/>
        <v>412000</v>
      </c>
      <c r="L426" s="47">
        <f>L427</f>
        <v>348000</v>
      </c>
      <c r="M426" s="47">
        <f>M427</f>
        <v>0</v>
      </c>
      <c r="N426" s="47">
        <f t="shared" si="57"/>
        <v>348000</v>
      </c>
      <c r="O426" s="48"/>
    </row>
    <row r="427" spans="1:15" ht="48">
      <c r="A427" s="26" t="s">
        <v>18</v>
      </c>
      <c r="B427" s="127"/>
      <c r="C427" s="117" t="s">
        <v>17</v>
      </c>
      <c r="D427" s="118"/>
      <c r="E427" s="118"/>
      <c r="F427" s="47">
        <f>F428+F433</f>
        <v>510000</v>
      </c>
      <c r="G427" s="47">
        <f>G428+G433</f>
        <v>0</v>
      </c>
      <c r="H427" s="47">
        <f t="shared" si="62"/>
        <v>510000</v>
      </c>
      <c r="I427" s="47">
        <f>I428+I433</f>
        <v>412000</v>
      </c>
      <c r="J427" s="47">
        <f>J428+J433</f>
        <v>0</v>
      </c>
      <c r="K427" s="47">
        <f t="shared" si="56"/>
        <v>412000</v>
      </c>
      <c r="L427" s="47">
        <f>L428+L433</f>
        <v>348000</v>
      </c>
      <c r="M427" s="47">
        <f>M428+M433</f>
        <v>0</v>
      </c>
      <c r="N427" s="47">
        <f t="shared" si="57"/>
        <v>348000</v>
      </c>
      <c r="O427" s="48"/>
    </row>
    <row r="428" spans="1:15" ht="12.75">
      <c r="A428" s="26" t="s">
        <v>120</v>
      </c>
      <c r="B428" s="127"/>
      <c r="C428" s="117"/>
      <c r="D428" s="118" t="s">
        <v>121</v>
      </c>
      <c r="E428" s="49"/>
      <c r="F428" s="47">
        <f>SUM(F429:F432)</f>
        <v>14000</v>
      </c>
      <c r="G428" s="47">
        <f>SUM(G429:G432)</f>
        <v>0</v>
      </c>
      <c r="H428" s="47">
        <f t="shared" si="62"/>
        <v>14000</v>
      </c>
      <c r="I428" s="47">
        <f>SUM(I429:I432)</f>
        <v>11000</v>
      </c>
      <c r="J428" s="47">
        <f>SUM(J429:J432)</f>
        <v>0</v>
      </c>
      <c r="K428" s="47">
        <f t="shared" si="56"/>
        <v>11000</v>
      </c>
      <c r="L428" s="47">
        <f>SUM(L429:L432)</f>
        <v>9000</v>
      </c>
      <c r="M428" s="47">
        <f>SUM(M429:M432)</f>
        <v>0</v>
      </c>
      <c r="N428" s="47">
        <f t="shared" si="57"/>
        <v>9000</v>
      </c>
      <c r="O428" s="48"/>
    </row>
    <row r="429" spans="1:15" ht="36">
      <c r="A429" s="26" t="s">
        <v>345</v>
      </c>
      <c r="B429" s="127"/>
      <c r="C429" s="117"/>
      <c r="D429" s="118"/>
      <c r="E429" s="49" t="s">
        <v>344</v>
      </c>
      <c r="F429" s="47">
        <v>4000</v>
      </c>
      <c r="G429" s="47">
        <v>0</v>
      </c>
      <c r="H429" s="47">
        <f t="shared" si="62"/>
        <v>4000</v>
      </c>
      <c r="I429" s="47">
        <v>3000</v>
      </c>
      <c r="J429" s="47">
        <v>0</v>
      </c>
      <c r="K429" s="47">
        <f t="shared" si="56"/>
        <v>3000</v>
      </c>
      <c r="L429" s="47">
        <v>2300</v>
      </c>
      <c r="M429" s="47">
        <v>0</v>
      </c>
      <c r="N429" s="47">
        <f t="shared" si="57"/>
        <v>2300</v>
      </c>
      <c r="O429" s="48"/>
    </row>
    <row r="430" spans="1:15" ht="36">
      <c r="A430" s="26" t="s">
        <v>358</v>
      </c>
      <c r="B430" s="127"/>
      <c r="C430" s="117"/>
      <c r="D430" s="118"/>
      <c r="E430" s="49" t="s">
        <v>315</v>
      </c>
      <c r="F430" s="47">
        <v>8600</v>
      </c>
      <c r="G430" s="47">
        <v>0</v>
      </c>
      <c r="H430" s="47">
        <f t="shared" si="62"/>
        <v>8600</v>
      </c>
      <c r="I430" s="47">
        <v>6900</v>
      </c>
      <c r="J430" s="47">
        <v>0</v>
      </c>
      <c r="K430" s="47">
        <f t="shared" si="56"/>
        <v>6900</v>
      </c>
      <c r="L430" s="47">
        <v>5700</v>
      </c>
      <c r="M430" s="47">
        <v>0</v>
      </c>
      <c r="N430" s="47">
        <f t="shared" si="57"/>
        <v>5700</v>
      </c>
      <c r="O430" s="48"/>
    </row>
    <row r="431" spans="1:15" ht="24">
      <c r="A431" s="26" t="s">
        <v>374</v>
      </c>
      <c r="B431" s="127"/>
      <c r="C431" s="117"/>
      <c r="D431" s="118"/>
      <c r="E431" s="49" t="s">
        <v>353</v>
      </c>
      <c r="F431" s="47">
        <v>400</v>
      </c>
      <c r="G431" s="47">
        <v>0</v>
      </c>
      <c r="H431" s="47">
        <f t="shared" si="62"/>
        <v>400</v>
      </c>
      <c r="I431" s="47">
        <v>300</v>
      </c>
      <c r="J431" s="47">
        <v>0</v>
      </c>
      <c r="K431" s="47">
        <f t="shared" si="56"/>
        <v>300</v>
      </c>
      <c r="L431" s="47">
        <v>300</v>
      </c>
      <c r="M431" s="47">
        <v>0</v>
      </c>
      <c r="N431" s="47">
        <f t="shared" si="57"/>
        <v>300</v>
      </c>
      <c r="O431" s="48"/>
    </row>
    <row r="432" spans="1:15" ht="24">
      <c r="A432" s="26" t="s">
        <v>355</v>
      </c>
      <c r="B432" s="127"/>
      <c r="C432" s="117"/>
      <c r="D432" s="118"/>
      <c r="E432" s="49" t="s">
        <v>354</v>
      </c>
      <c r="F432" s="50">
        <v>1000</v>
      </c>
      <c r="G432" s="50">
        <v>0</v>
      </c>
      <c r="H432" s="47">
        <f t="shared" si="62"/>
        <v>1000</v>
      </c>
      <c r="I432" s="50">
        <v>800</v>
      </c>
      <c r="J432" s="50">
        <v>0</v>
      </c>
      <c r="K432" s="47">
        <f t="shared" si="56"/>
        <v>800</v>
      </c>
      <c r="L432" s="50">
        <v>700</v>
      </c>
      <c r="M432" s="50">
        <v>0</v>
      </c>
      <c r="N432" s="47">
        <f t="shared" si="57"/>
        <v>700</v>
      </c>
      <c r="O432" s="48"/>
    </row>
    <row r="433" spans="1:15" ht="36">
      <c r="A433" s="26" t="s">
        <v>272</v>
      </c>
      <c r="B433" s="127"/>
      <c r="C433" s="117"/>
      <c r="D433" s="118" t="s">
        <v>273</v>
      </c>
      <c r="E433" s="49"/>
      <c r="F433" s="47">
        <f>F434</f>
        <v>496000</v>
      </c>
      <c r="G433" s="47">
        <f>G434</f>
        <v>0</v>
      </c>
      <c r="H433" s="47">
        <f t="shared" si="62"/>
        <v>496000</v>
      </c>
      <c r="I433" s="47">
        <f>I434</f>
        <v>401000</v>
      </c>
      <c r="J433" s="47">
        <f>J434</f>
        <v>0</v>
      </c>
      <c r="K433" s="47">
        <f t="shared" si="56"/>
        <v>401000</v>
      </c>
      <c r="L433" s="47">
        <f>L434</f>
        <v>339000</v>
      </c>
      <c r="M433" s="47">
        <f>M434</f>
        <v>0</v>
      </c>
      <c r="N433" s="47">
        <f t="shared" si="57"/>
        <v>339000</v>
      </c>
      <c r="O433" s="48"/>
    </row>
    <row r="434" spans="1:15" ht="12.75">
      <c r="A434" s="26" t="s">
        <v>356</v>
      </c>
      <c r="B434" s="127"/>
      <c r="C434" s="117"/>
      <c r="D434" s="118"/>
      <c r="E434" s="49" t="s">
        <v>351</v>
      </c>
      <c r="F434" s="50">
        <v>496000</v>
      </c>
      <c r="G434" s="50">
        <v>0</v>
      </c>
      <c r="H434" s="47">
        <f t="shared" si="62"/>
        <v>496000</v>
      </c>
      <c r="I434" s="50">
        <v>401000</v>
      </c>
      <c r="J434" s="50">
        <v>0</v>
      </c>
      <c r="K434" s="47">
        <f t="shared" si="56"/>
        <v>401000</v>
      </c>
      <c r="L434" s="50">
        <v>339000</v>
      </c>
      <c r="M434" s="50">
        <v>0</v>
      </c>
      <c r="N434" s="47">
        <f t="shared" si="57"/>
        <v>339000</v>
      </c>
      <c r="O434" s="48"/>
    </row>
    <row r="435" spans="1:15" ht="21" customHeight="1" hidden="1">
      <c r="A435" s="126" t="s">
        <v>274</v>
      </c>
      <c r="B435" s="126"/>
      <c r="C435" s="126"/>
      <c r="D435" s="126"/>
      <c r="E435" s="126"/>
      <c r="F435" s="91">
        <f aca="true" t="shared" si="69" ref="F435:N435">F426+F419+F269+F198+F141+F63+F10</f>
        <v>224512004</v>
      </c>
      <c r="G435" s="91">
        <f t="shared" si="69"/>
        <v>176274628</v>
      </c>
      <c r="H435" s="91">
        <f t="shared" si="69"/>
        <v>400786632</v>
      </c>
      <c r="I435" s="91">
        <f t="shared" si="69"/>
        <v>211464008</v>
      </c>
      <c r="J435" s="91">
        <f t="shared" si="69"/>
        <v>169190866</v>
      </c>
      <c r="K435" s="91">
        <f t="shared" si="69"/>
        <v>380654874</v>
      </c>
      <c r="L435" s="91">
        <f t="shared" si="69"/>
        <v>216915300</v>
      </c>
      <c r="M435" s="91">
        <f t="shared" si="69"/>
        <v>166193666</v>
      </c>
      <c r="N435" s="91">
        <f t="shared" si="69"/>
        <v>383108966</v>
      </c>
      <c r="O435" s="48"/>
    </row>
    <row r="436" spans="1:15" ht="19.5" customHeight="1" hidden="1">
      <c r="A436" s="130" t="s">
        <v>301</v>
      </c>
      <c r="B436" s="131"/>
      <c r="C436" s="131"/>
      <c r="D436" s="131"/>
      <c r="E436" s="132"/>
      <c r="F436" s="50">
        <v>0</v>
      </c>
      <c r="G436" s="50">
        <v>0</v>
      </c>
      <c r="H436" s="47">
        <f>G436+F436</f>
        <v>0</v>
      </c>
      <c r="I436" s="50">
        <f>9691000+49000</f>
        <v>9740000</v>
      </c>
      <c r="J436" s="50">
        <v>0</v>
      </c>
      <c r="K436" s="47">
        <f>J436+I436</f>
        <v>9740000</v>
      </c>
      <c r="L436" s="50">
        <f>20024000+99000</f>
        <v>20123000</v>
      </c>
      <c r="M436" s="50">
        <v>0</v>
      </c>
      <c r="N436" s="47">
        <f>M436+L436</f>
        <v>20123000</v>
      </c>
      <c r="O436" s="48"/>
    </row>
    <row r="437" spans="1:15" ht="24" customHeight="1">
      <c r="A437" s="129" t="s">
        <v>275</v>
      </c>
      <c r="B437" s="129"/>
      <c r="C437" s="129"/>
      <c r="D437" s="129"/>
      <c r="E437" s="129"/>
      <c r="F437" s="87">
        <f>F435+F436</f>
        <v>224512004</v>
      </c>
      <c r="G437" s="87">
        <f>G435+G436</f>
        <v>176274628</v>
      </c>
      <c r="H437" s="87">
        <f>H435+H436</f>
        <v>400786632</v>
      </c>
      <c r="I437" s="87">
        <f aca="true" t="shared" si="70" ref="I437:N437">I435+I436</f>
        <v>221204008</v>
      </c>
      <c r="J437" s="87">
        <f t="shared" si="70"/>
        <v>169190866</v>
      </c>
      <c r="K437" s="87">
        <f t="shared" si="70"/>
        <v>390394874</v>
      </c>
      <c r="L437" s="87">
        <f t="shared" si="70"/>
        <v>237038300</v>
      </c>
      <c r="M437" s="87">
        <f t="shared" si="70"/>
        <v>166193666</v>
      </c>
      <c r="N437" s="87">
        <f t="shared" si="70"/>
        <v>403231966</v>
      </c>
      <c r="O437" s="48"/>
    </row>
    <row r="438" spans="5:14" ht="17.25" customHeight="1" hidden="1">
      <c r="E438" s="56"/>
      <c r="F438" s="81">
        <f>116257900+16261000+90227938+2160000</f>
        <v>224906838</v>
      </c>
      <c r="G438" s="81">
        <v>176507714</v>
      </c>
      <c r="H438" s="81">
        <f>G438+F438</f>
        <v>401414552</v>
      </c>
      <c r="I438" s="81">
        <f>K438-J438</f>
        <v>219180508</v>
      </c>
      <c r="J438" s="81">
        <v>168430866</v>
      </c>
      <c r="K438" s="81">
        <v>387611374</v>
      </c>
      <c r="L438" s="81">
        <f>N438-M438</f>
        <v>235053300</v>
      </c>
      <c r="M438" s="81">
        <v>165418366</v>
      </c>
      <c r="N438" s="81">
        <v>400471666</v>
      </c>
    </row>
    <row r="439" spans="1:14" ht="12.75" hidden="1">
      <c r="A439" s="2"/>
      <c r="C439" s="32"/>
      <c r="D439" s="32"/>
      <c r="E439" s="32"/>
      <c r="F439" s="81">
        <f>F438-F435</f>
        <v>394834</v>
      </c>
      <c r="G439" s="81">
        <f>G438-G435</f>
        <v>233086</v>
      </c>
      <c r="H439" s="81">
        <f>H438-H435</f>
        <v>627920</v>
      </c>
      <c r="I439" s="81">
        <f aca="true" t="shared" si="71" ref="I439:N439">I438-I435</f>
        <v>7716500</v>
      </c>
      <c r="J439" s="81">
        <f t="shared" si="71"/>
        <v>-760000</v>
      </c>
      <c r="K439" s="81">
        <f t="shared" si="71"/>
        <v>6956500</v>
      </c>
      <c r="L439" s="81">
        <f t="shared" si="71"/>
        <v>18138000</v>
      </c>
      <c r="M439" s="81">
        <f t="shared" si="71"/>
        <v>-775300</v>
      </c>
      <c r="N439" s="81">
        <f t="shared" si="71"/>
        <v>17362700</v>
      </c>
    </row>
    <row r="440" spans="1:14" ht="39" customHeight="1">
      <c r="A440" s="99" t="s">
        <v>90</v>
      </c>
      <c r="B440" s="99"/>
      <c r="G440" s="64"/>
      <c r="H440" s="64"/>
      <c r="I440" s="57"/>
      <c r="J440" s="57"/>
      <c r="K440" s="57"/>
      <c r="L440" s="57"/>
      <c r="M440" s="57"/>
      <c r="N440" s="57"/>
    </row>
    <row r="441" spans="1:11" s="33" customFormat="1" ht="2.25" customHeight="1">
      <c r="A441" s="38"/>
      <c r="B441" s="2"/>
      <c r="C441" s="2"/>
      <c r="D441" s="2"/>
      <c r="E441" s="2"/>
      <c r="F441" s="2"/>
      <c r="G441" s="32"/>
      <c r="H441" s="32"/>
      <c r="I441" s="32"/>
      <c r="J441" s="32"/>
      <c r="K441" s="32"/>
    </row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>
      <c r="A455" s="2"/>
    </row>
    <row r="456" ht="12.75" hidden="1">
      <c r="A456" s="2"/>
    </row>
    <row r="457" ht="12.75" hidden="1">
      <c r="A457" s="2"/>
    </row>
    <row r="458" ht="12.75" hidden="1">
      <c r="A458" s="2"/>
    </row>
    <row r="459" ht="12.75" hidden="1">
      <c r="A459" s="2"/>
    </row>
    <row r="460" ht="12.75" hidden="1">
      <c r="A460" s="2"/>
    </row>
    <row r="461" ht="12.75" hidden="1">
      <c r="A461" s="2"/>
    </row>
    <row r="462" ht="12.75" hidden="1">
      <c r="A462" s="2"/>
    </row>
    <row r="463" ht="12.75" hidden="1">
      <c r="A463" s="2"/>
    </row>
    <row r="464" ht="12.75" hidden="1">
      <c r="A464" s="2"/>
    </row>
    <row r="465" ht="12.75" hidden="1">
      <c r="A465" s="2"/>
    </row>
    <row r="466" ht="12.75" hidden="1">
      <c r="A466" s="2"/>
    </row>
    <row r="467" ht="12.75" hidden="1">
      <c r="A467" s="2"/>
    </row>
    <row r="468" ht="12.75" hidden="1">
      <c r="A468" s="2"/>
    </row>
    <row r="469" ht="12.75" hidden="1">
      <c r="A469" s="2"/>
    </row>
    <row r="470" ht="12.75" hidden="1">
      <c r="A470" s="2"/>
    </row>
    <row r="471" ht="12.75" hidden="1">
      <c r="A471" s="2"/>
    </row>
    <row r="472" ht="12.75" hidden="1">
      <c r="A472" s="2"/>
    </row>
    <row r="473" ht="12.75" hidden="1">
      <c r="A473" s="2"/>
    </row>
    <row r="474" ht="12.75" hidden="1">
      <c r="A474" s="2"/>
    </row>
    <row r="475" ht="12.75" hidden="1">
      <c r="A475" s="2"/>
    </row>
    <row r="476" ht="12.75" hidden="1">
      <c r="A476" s="2"/>
    </row>
    <row r="477" ht="12.75" hidden="1">
      <c r="A477" s="2"/>
    </row>
    <row r="478" ht="12.75" hidden="1">
      <c r="A478" s="2"/>
    </row>
    <row r="479" ht="12.75" hidden="1">
      <c r="A479" s="2"/>
    </row>
    <row r="480" ht="12.75" hidden="1">
      <c r="A480" s="2"/>
    </row>
    <row r="481" ht="12.75" hidden="1">
      <c r="A481" s="2"/>
    </row>
    <row r="482" ht="12.75" hidden="1">
      <c r="A482" s="2"/>
    </row>
    <row r="483" ht="12.75" hidden="1">
      <c r="A483" s="2"/>
    </row>
    <row r="484" ht="12.75" hidden="1">
      <c r="A484" s="2"/>
    </row>
    <row r="485" ht="12.75" hidden="1">
      <c r="A485" s="2"/>
    </row>
    <row r="486" ht="12.75" hidden="1">
      <c r="A486" s="2"/>
    </row>
    <row r="487" ht="12.75" hidden="1">
      <c r="A487" s="2"/>
    </row>
    <row r="488" ht="12.75" hidden="1">
      <c r="A488" s="2"/>
    </row>
    <row r="489" ht="12.75" hidden="1">
      <c r="A489" s="2"/>
    </row>
    <row r="490" ht="12.75" hidden="1">
      <c r="A490" s="2"/>
    </row>
    <row r="491" ht="12.75" hidden="1">
      <c r="A491" s="2"/>
    </row>
    <row r="492" ht="12.75" hidden="1">
      <c r="A492" s="2"/>
    </row>
    <row r="493" ht="12.75" hidden="1">
      <c r="A493" s="2"/>
    </row>
    <row r="494" ht="12.75" hidden="1">
      <c r="A494" s="2"/>
    </row>
    <row r="495" ht="12.75" hidden="1">
      <c r="A495" s="2"/>
    </row>
    <row r="496" ht="12.75" hidden="1">
      <c r="A496" s="2"/>
    </row>
    <row r="497" ht="12.75" hidden="1">
      <c r="A497" s="2"/>
    </row>
    <row r="498" ht="12.75" hidden="1">
      <c r="A498" s="2"/>
    </row>
    <row r="499" ht="12.75" hidden="1">
      <c r="A499" s="2"/>
    </row>
    <row r="500" ht="12.75" hidden="1">
      <c r="A500" s="2"/>
    </row>
    <row r="501" ht="12.75" hidden="1">
      <c r="A501" s="2"/>
    </row>
    <row r="502" ht="12.75" hidden="1">
      <c r="A502" s="2"/>
    </row>
    <row r="503" ht="12.75" hidden="1">
      <c r="A503" s="2"/>
    </row>
    <row r="504" ht="12.75" hidden="1">
      <c r="A504" s="2"/>
    </row>
    <row r="505" ht="12.75" hidden="1">
      <c r="A505" s="2"/>
    </row>
    <row r="506" ht="12.75" hidden="1">
      <c r="A506" s="2"/>
    </row>
    <row r="507" ht="12.75" hidden="1">
      <c r="A507" s="2"/>
    </row>
    <row r="508" ht="12.75" hidden="1">
      <c r="A508" s="2"/>
    </row>
    <row r="509" ht="12.75" hidden="1">
      <c r="A509" s="2"/>
    </row>
    <row r="510" ht="12.75" hidden="1">
      <c r="A510" s="2"/>
    </row>
    <row r="511" ht="12.75" hidden="1">
      <c r="A511" s="2"/>
    </row>
    <row r="512" ht="12.75" hidden="1">
      <c r="A512" s="2"/>
    </row>
    <row r="513" ht="12.75" hidden="1">
      <c r="A513" s="2"/>
    </row>
    <row r="514" ht="12.75" hidden="1">
      <c r="A514" s="2"/>
    </row>
    <row r="515" ht="12.75" hidden="1">
      <c r="A515" s="2"/>
    </row>
    <row r="516" ht="12.75" hidden="1">
      <c r="A516" s="2"/>
    </row>
    <row r="517" ht="12.75" hidden="1">
      <c r="A517" s="2"/>
    </row>
    <row r="518" ht="12.75" hidden="1">
      <c r="A518" s="2"/>
    </row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>
      <c r="A526" s="2"/>
    </row>
    <row r="527" ht="12.75" hidden="1">
      <c r="A527" s="2"/>
    </row>
    <row r="528" ht="12.75" hidden="1">
      <c r="A528" s="2"/>
    </row>
    <row r="529" ht="12.75" hidden="1">
      <c r="A529" s="2"/>
    </row>
    <row r="530" ht="12.75" hidden="1">
      <c r="A530" s="2"/>
    </row>
    <row r="531" ht="12.75" hidden="1">
      <c r="A531" s="2"/>
    </row>
    <row r="532" ht="12.75" hidden="1">
      <c r="A532" s="2"/>
    </row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>
      <c r="A546" s="2"/>
    </row>
    <row r="547" ht="12.75" hidden="1">
      <c r="A547" s="2"/>
    </row>
    <row r="548" ht="12.75" hidden="1">
      <c r="A548" s="2"/>
    </row>
    <row r="549" ht="12.75" hidden="1">
      <c r="A549" s="2"/>
    </row>
    <row r="550" ht="12.75" hidden="1">
      <c r="A550" s="2"/>
    </row>
    <row r="551" ht="12.75" hidden="1">
      <c r="A551" s="2"/>
    </row>
    <row r="552" ht="12.75" hidden="1">
      <c r="A552" s="2"/>
    </row>
    <row r="553" ht="12.75" hidden="1">
      <c r="A553" s="2"/>
    </row>
    <row r="554" ht="12.75" hidden="1">
      <c r="A554" s="2"/>
    </row>
    <row r="555" ht="12.75" hidden="1">
      <c r="A555" s="2"/>
    </row>
    <row r="556" ht="12.75" hidden="1">
      <c r="A556" s="2"/>
    </row>
    <row r="557" ht="12.75" hidden="1">
      <c r="A557" s="2"/>
    </row>
    <row r="558" ht="12.75" hidden="1">
      <c r="A558" s="2"/>
    </row>
    <row r="559" ht="12.75" hidden="1">
      <c r="A559" s="2"/>
    </row>
    <row r="560" ht="12.75" hidden="1">
      <c r="A560" s="2"/>
    </row>
    <row r="561" ht="12.75" hidden="1">
      <c r="A561" s="2"/>
    </row>
    <row r="562" ht="12.75" hidden="1">
      <c r="A562" s="2"/>
    </row>
    <row r="563" ht="12.75" hidden="1">
      <c r="A563" s="2"/>
    </row>
    <row r="564" ht="12.75" hidden="1">
      <c r="A564" s="2"/>
    </row>
    <row r="565" ht="12.75" hidden="1">
      <c r="A565" s="2"/>
    </row>
    <row r="566" ht="12.75" hidden="1">
      <c r="A566" s="2"/>
    </row>
    <row r="567" ht="12.75" hidden="1">
      <c r="A567" s="2"/>
    </row>
    <row r="568" ht="12.75" hidden="1">
      <c r="A568" s="2"/>
    </row>
    <row r="569" ht="12.75" hidden="1">
      <c r="A569" s="2"/>
    </row>
    <row r="570" ht="12.75" hidden="1">
      <c r="A570" s="2"/>
    </row>
    <row r="571" ht="12.75" hidden="1">
      <c r="A571" s="2"/>
    </row>
    <row r="572" ht="12.75" hidden="1">
      <c r="A572" s="2"/>
    </row>
    <row r="573" ht="12.75" hidden="1">
      <c r="A573" s="2"/>
    </row>
    <row r="574" ht="12.75" hidden="1">
      <c r="A574" s="2"/>
    </row>
    <row r="575" ht="12.75" hidden="1">
      <c r="A575" s="2"/>
    </row>
    <row r="576" ht="12.75" hidden="1">
      <c r="A576" s="2"/>
    </row>
    <row r="577" ht="12.75" hidden="1">
      <c r="A577" s="2"/>
    </row>
    <row r="578" ht="12.75" hidden="1">
      <c r="A578" s="2"/>
    </row>
    <row r="579" ht="12.75" hidden="1">
      <c r="A579" s="2"/>
    </row>
    <row r="580" ht="12.75" hidden="1">
      <c r="A580" s="2"/>
    </row>
    <row r="581" ht="12.75" hidden="1">
      <c r="A581" s="2"/>
    </row>
    <row r="582" ht="12.75" hidden="1">
      <c r="A582" s="2"/>
    </row>
    <row r="583" ht="12.75" hidden="1">
      <c r="A583" s="2"/>
    </row>
    <row r="584" ht="12.75" hidden="1">
      <c r="A584" s="2"/>
    </row>
    <row r="585" ht="12.75" hidden="1">
      <c r="A585" s="2"/>
    </row>
    <row r="586" ht="12.75" hidden="1">
      <c r="A586" s="2"/>
    </row>
    <row r="587" ht="12.75" hidden="1">
      <c r="A587" s="2"/>
    </row>
    <row r="588" ht="12.75" hidden="1">
      <c r="A588" s="2"/>
    </row>
    <row r="589" ht="12.75" hidden="1">
      <c r="A589" s="2"/>
    </row>
    <row r="590" ht="12.75" hidden="1">
      <c r="A590" s="2"/>
    </row>
    <row r="591" ht="12.75" hidden="1">
      <c r="A591" s="2"/>
    </row>
    <row r="592" ht="12.75" hidden="1">
      <c r="A592" s="2"/>
    </row>
    <row r="593" ht="12.75" hidden="1">
      <c r="A593" s="2"/>
    </row>
    <row r="594" ht="12.75" hidden="1">
      <c r="A594" s="2"/>
    </row>
    <row r="595" ht="12.75" hidden="1">
      <c r="A595" s="2"/>
    </row>
    <row r="596" ht="12.75" hidden="1">
      <c r="A596" s="2"/>
    </row>
    <row r="597" ht="12.75" hidden="1">
      <c r="A597" s="2"/>
    </row>
    <row r="598" ht="12.75" hidden="1">
      <c r="A598" s="2"/>
    </row>
    <row r="599" ht="12.75" hidden="1">
      <c r="A599" s="2"/>
    </row>
    <row r="600" ht="12.75" hidden="1">
      <c r="A600" s="2"/>
    </row>
    <row r="601" ht="12.75" hidden="1">
      <c r="A601" s="2"/>
    </row>
    <row r="602" ht="12.75" hidden="1">
      <c r="A602" s="2"/>
    </row>
    <row r="603" ht="12.75" hidden="1">
      <c r="A603" s="2"/>
    </row>
    <row r="604" ht="12.75" hidden="1">
      <c r="A604" s="2"/>
    </row>
    <row r="605" ht="12.75" hidden="1">
      <c r="A605" s="2"/>
    </row>
    <row r="606" ht="12.75" hidden="1">
      <c r="A606" s="2"/>
    </row>
    <row r="607" ht="12.75" hidden="1">
      <c r="A607" s="2"/>
    </row>
    <row r="608" ht="12.75" hidden="1">
      <c r="A608" s="2"/>
    </row>
    <row r="609" ht="12.75" hidden="1">
      <c r="A609" s="2"/>
    </row>
    <row r="610" ht="12.75" hidden="1">
      <c r="A610" s="2"/>
    </row>
    <row r="611" ht="12.75" hidden="1">
      <c r="A611" s="2"/>
    </row>
    <row r="612" ht="12.75" hidden="1">
      <c r="A612" s="2"/>
    </row>
    <row r="613" ht="12.75" hidden="1">
      <c r="A613" s="2"/>
    </row>
    <row r="614" ht="12.75" hidden="1">
      <c r="A614" s="2"/>
    </row>
    <row r="615" ht="12.75" hidden="1">
      <c r="A615" s="2"/>
    </row>
    <row r="616" ht="12.75" hidden="1">
      <c r="A616" s="2"/>
    </row>
    <row r="617" ht="12.75" hidden="1">
      <c r="A617" s="2"/>
    </row>
    <row r="618" ht="12.75" hidden="1">
      <c r="A618" s="2"/>
    </row>
    <row r="619" ht="12.75" hidden="1">
      <c r="A619" s="2"/>
    </row>
    <row r="620" ht="12.75" hidden="1">
      <c r="A620" s="2"/>
    </row>
    <row r="621" ht="12.75" hidden="1">
      <c r="A621" s="2"/>
    </row>
    <row r="622" ht="12.75" hidden="1">
      <c r="A622" s="2"/>
    </row>
    <row r="623" ht="12.75" hidden="1">
      <c r="A623" s="2"/>
    </row>
    <row r="624" ht="12.75" hidden="1">
      <c r="A624" s="2"/>
    </row>
    <row r="625" ht="12.75" hidden="1">
      <c r="A625" s="2"/>
    </row>
    <row r="626" ht="12.75" hidden="1">
      <c r="A626" s="2"/>
    </row>
    <row r="627" ht="12.75" hidden="1">
      <c r="A627" s="2"/>
    </row>
    <row r="628" ht="12.75" hidden="1">
      <c r="A628" s="2"/>
    </row>
    <row r="629" ht="12.75" hidden="1">
      <c r="A629" s="2"/>
    </row>
    <row r="630" ht="12.75" hidden="1">
      <c r="A630" s="2"/>
    </row>
    <row r="631" ht="12.75" hidden="1">
      <c r="A631" s="2"/>
    </row>
    <row r="632" ht="12.75" hidden="1">
      <c r="A632" s="2"/>
    </row>
    <row r="633" ht="12.75" hidden="1">
      <c r="A633" s="2"/>
    </row>
    <row r="634" ht="12.75" hidden="1">
      <c r="A634" s="2"/>
    </row>
    <row r="635" ht="12.75" hidden="1">
      <c r="A635" s="2"/>
    </row>
    <row r="636" ht="12.75" hidden="1">
      <c r="A636" s="2"/>
    </row>
    <row r="637" ht="12.75" hidden="1">
      <c r="A637" s="2"/>
    </row>
    <row r="638" ht="12.75" hidden="1">
      <c r="A638" s="2"/>
    </row>
    <row r="639" ht="12.75" hidden="1">
      <c r="A639" s="2"/>
    </row>
    <row r="640" ht="12.75" hidden="1">
      <c r="A640" s="2"/>
    </row>
    <row r="641" ht="12.75" hidden="1">
      <c r="A641" s="2"/>
    </row>
    <row r="642" ht="12.75" hidden="1">
      <c r="A642" s="2"/>
    </row>
    <row r="643" ht="12.75" hidden="1">
      <c r="A643" s="2"/>
    </row>
    <row r="644" ht="12.75" hidden="1">
      <c r="A644" s="2"/>
    </row>
    <row r="645" ht="12.75" hidden="1">
      <c r="A645" s="2"/>
    </row>
    <row r="646" ht="12.75" hidden="1">
      <c r="A646" s="2"/>
    </row>
    <row r="647" ht="12.75" hidden="1">
      <c r="A647" s="2"/>
    </row>
    <row r="648" ht="12.75" hidden="1">
      <c r="A648" s="2"/>
    </row>
    <row r="649" ht="12.75" hidden="1">
      <c r="A649" s="2"/>
    </row>
    <row r="650" ht="12.75" hidden="1">
      <c r="A650" s="2"/>
    </row>
    <row r="651" ht="12.75" hidden="1">
      <c r="A651" s="2"/>
    </row>
    <row r="652" ht="12.75" hidden="1">
      <c r="A652" s="2"/>
    </row>
    <row r="653" ht="12.75" hidden="1">
      <c r="A653" s="2"/>
    </row>
    <row r="654" ht="12.75" hidden="1">
      <c r="A654" s="2"/>
    </row>
    <row r="655" ht="12.75" hidden="1">
      <c r="A655" s="2"/>
    </row>
    <row r="656" ht="12.75" hidden="1">
      <c r="A656" s="2"/>
    </row>
    <row r="657" ht="12.75" hidden="1">
      <c r="A657" s="2"/>
    </row>
    <row r="658" ht="12.75" hidden="1">
      <c r="A658" s="2"/>
    </row>
    <row r="659" ht="12.75" hidden="1">
      <c r="A659" s="2"/>
    </row>
    <row r="660" ht="12.75" hidden="1">
      <c r="A660" s="2"/>
    </row>
    <row r="661" ht="12.75" hidden="1">
      <c r="A661" s="2"/>
    </row>
    <row r="662" ht="12.75" hidden="1">
      <c r="A662" s="2"/>
    </row>
    <row r="663" ht="12.75" hidden="1">
      <c r="A663" s="2"/>
    </row>
    <row r="664" ht="12.75" hidden="1">
      <c r="A664" s="2"/>
    </row>
    <row r="665" ht="12.75" hidden="1">
      <c r="A665" s="2"/>
    </row>
    <row r="666" ht="12.75" hidden="1">
      <c r="A666" s="2"/>
    </row>
    <row r="667" ht="12.75" hidden="1">
      <c r="A667" s="2"/>
    </row>
    <row r="668" ht="12.75" hidden="1">
      <c r="A668" s="2"/>
    </row>
    <row r="669" ht="12.75" hidden="1">
      <c r="A669" s="2"/>
    </row>
    <row r="670" ht="12.75" hidden="1">
      <c r="A670" s="2"/>
    </row>
    <row r="671" ht="12.75" hidden="1">
      <c r="A671" s="2"/>
    </row>
    <row r="672" ht="12.75" hidden="1">
      <c r="A672" s="2"/>
    </row>
    <row r="673" ht="12.75" hidden="1">
      <c r="A673" s="2"/>
    </row>
    <row r="674" ht="12.75" hidden="1">
      <c r="A674" s="2"/>
    </row>
    <row r="675" ht="12.75" hidden="1">
      <c r="A675" s="2"/>
    </row>
    <row r="676" ht="12.75" hidden="1">
      <c r="A676" s="2"/>
    </row>
    <row r="677" ht="12.75" hidden="1">
      <c r="A677" s="2"/>
    </row>
    <row r="678" ht="12.75" hidden="1">
      <c r="A678" s="2"/>
    </row>
    <row r="679" ht="12.75" hidden="1">
      <c r="A679" s="2"/>
    </row>
    <row r="680" ht="12.75" hidden="1">
      <c r="A680" s="2"/>
    </row>
    <row r="681" ht="12.75" hidden="1">
      <c r="A681" s="2"/>
    </row>
    <row r="682" ht="12.75" hidden="1">
      <c r="A682" s="2"/>
    </row>
    <row r="683" ht="12.75" hidden="1">
      <c r="A683" s="2"/>
    </row>
    <row r="684" ht="12.75" hidden="1">
      <c r="A684" s="2"/>
    </row>
    <row r="685" ht="12.75" hidden="1">
      <c r="A685" s="2"/>
    </row>
    <row r="686" ht="12.75" hidden="1">
      <c r="A686" s="2"/>
    </row>
    <row r="687" ht="12.75" hidden="1">
      <c r="A687" s="2"/>
    </row>
    <row r="688" ht="12.75" hidden="1">
      <c r="A688" s="2"/>
    </row>
    <row r="689" ht="12.75" hidden="1">
      <c r="A689" s="2"/>
    </row>
    <row r="690" ht="12.75" hidden="1">
      <c r="A690" s="2"/>
    </row>
    <row r="691" ht="12.75" hidden="1">
      <c r="A691" s="2"/>
    </row>
    <row r="692" ht="12.75" hidden="1">
      <c r="A692" s="2"/>
    </row>
    <row r="693" ht="12.75" hidden="1">
      <c r="A693" s="2"/>
    </row>
    <row r="694" ht="12.75" hidden="1">
      <c r="A694" s="2"/>
    </row>
    <row r="695" ht="12.75" hidden="1">
      <c r="A695" s="2"/>
    </row>
    <row r="696" ht="12.75" hidden="1">
      <c r="A696" s="2"/>
    </row>
    <row r="697" ht="12.75" hidden="1">
      <c r="A697" s="2"/>
    </row>
    <row r="698" ht="12.75" hidden="1">
      <c r="A698" s="2"/>
    </row>
    <row r="699" ht="12.75" hidden="1">
      <c r="A699" s="2"/>
    </row>
    <row r="700" ht="12.75" hidden="1">
      <c r="A700" s="2"/>
    </row>
    <row r="701" ht="12.75" hidden="1">
      <c r="A701" s="2"/>
    </row>
    <row r="702" ht="12.75" hidden="1">
      <c r="A702" s="2"/>
    </row>
    <row r="703" ht="12.75" hidden="1">
      <c r="A703" s="2"/>
    </row>
    <row r="704" ht="12.75" hidden="1">
      <c r="A704" s="2"/>
    </row>
    <row r="705" ht="12.75" hidden="1">
      <c r="A705" s="2"/>
    </row>
    <row r="706" ht="12.75" hidden="1">
      <c r="A706" s="2"/>
    </row>
    <row r="707" ht="12.75" hidden="1">
      <c r="A707" s="2"/>
    </row>
    <row r="708" ht="12.75" hidden="1">
      <c r="A708" s="2"/>
    </row>
    <row r="709" ht="12.75" hidden="1">
      <c r="A709" s="2"/>
    </row>
    <row r="710" ht="12.75" hidden="1">
      <c r="A710" s="2"/>
    </row>
    <row r="711" ht="12.75" hidden="1">
      <c r="A711" s="2"/>
    </row>
    <row r="712" ht="12.75" hidden="1">
      <c r="A712" s="2"/>
    </row>
    <row r="713" ht="12.75" hidden="1">
      <c r="A713" s="2"/>
    </row>
    <row r="714" ht="12.75" hidden="1">
      <c r="A714" s="2"/>
    </row>
    <row r="715" ht="12.75" hidden="1">
      <c r="A715" s="2"/>
    </row>
    <row r="716" ht="12.75" hidden="1">
      <c r="A716" s="2"/>
    </row>
    <row r="717" ht="12.75" hidden="1">
      <c r="A717" s="2"/>
    </row>
    <row r="718" ht="12.75" hidden="1">
      <c r="A718" s="2"/>
    </row>
    <row r="719" ht="12.75" hidden="1">
      <c r="A719" s="2"/>
    </row>
    <row r="720" ht="12.75" hidden="1">
      <c r="A720" s="2"/>
    </row>
    <row r="721" ht="12.75" hidden="1">
      <c r="A721" s="2"/>
    </row>
    <row r="722" ht="12.75" hidden="1">
      <c r="A722" s="2"/>
    </row>
    <row r="723" ht="12.75" hidden="1">
      <c r="A723" s="2"/>
    </row>
    <row r="724" ht="12.75" hidden="1">
      <c r="A724" s="2"/>
    </row>
    <row r="725" ht="12.75" hidden="1">
      <c r="A725" s="2"/>
    </row>
    <row r="726" ht="12.75" hidden="1">
      <c r="A726" s="2"/>
    </row>
    <row r="727" ht="12.75" hidden="1">
      <c r="A727" s="2"/>
    </row>
    <row r="728" ht="12.75" hidden="1">
      <c r="A728" s="2"/>
    </row>
    <row r="729" ht="12.75" hidden="1">
      <c r="A729" s="2"/>
    </row>
    <row r="730" ht="12.75" hidden="1">
      <c r="A730" s="2"/>
    </row>
    <row r="731" ht="12.75" hidden="1">
      <c r="A731" s="2"/>
    </row>
    <row r="732" ht="12.75" hidden="1">
      <c r="A732" s="2"/>
    </row>
    <row r="733" ht="12.75" hidden="1">
      <c r="A733" s="2"/>
    </row>
    <row r="734" ht="12.75" hidden="1">
      <c r="A734" s="2"/>
    </row>
    <row r="735" ht="12.75" hidden="1">
      <c r="A735" s="2"/>
    </row>
    <row r="736" ht="12.75" hidden="1">
      <c r="A736" s="2"/>
    </row>
    <row r="737" ht="12.75" hidden="1">
      <c r="A737" s="2"/>
    </row>
    <row r="738" ht="12.75" hidden="1">
      <c r="A738" s="2"/>
    </row>
    <row r="739" ht="12.75" hidden="1">
      <c r="A739" s="2"/>
    </row>
    <row r="740" ht="12.75" hidden="1">
      <c r="A740" s="2"/>
    </row>
    <row r="741" ht="12.75" hidden="1">
      <c r="A741" s="2"/>
    </row>
    <row r="742" ht="12.75" hidden="1">
      <c r="A742" s="2"/>
    </row>
    <row r="743" ht="12.75" hidden="1">
      <c r="A743" s="2"/>
    </row>
    <row r="744" ht="12.75" hidden="1">
      <c r="A744" s="2"/>
    </row>
    <row r="745" ht="12.75" hidden="1">
      <c r="A745" s="2"/>
    </row>
    <row r="746" ht="12.75" hidden="1">
      <c r="A746" s="2"/>
    </row>
    <row r="747" ht="12.75" hidden="1">
      <c r="A747" s="2"/>
    </row>
    <row r="748" ht="12.75" hidden="1">
      <c r="A748" s="2"/>
    </row>
    <row r="749" ht="12.75" hidden="1">
      <c r="A749" s="2"/>
    </row>
    <row r="750" ht="12.75" hidden="1">
      <c r="A750" s="2"/>
    </row>
    <row r="751" ht="12.75" hidden="1">
      <c r="A751" s="2"/>
    </row>
    <row r="752" ht="12.75" hidden="1">
      <c r="A752" s="2"/>
    </row>
    <row r="753" ht="12.75" hidden="1">
      <c r="A753" s="2"/>
    </row>
    <row r="754" ht="12.75" hidden="1">
      <c r="A754" s="2"/>
    </row>
    <row r="755" ht="12.75" hidden="1">
      <c r="A755" s="2"/>
    </row>
    <row r="756" ht="12.75" hidden="1">
      <c r="A756" s="2"/>
    </row>
    <row r="757" ht="12.75" hidden="1">
      <c r="A757" s="2"/>
    </row>
    <row r="758" ht="12.75" hidden="1">
      <c r="A758" s="2"/>
    </row>
    <row r="759" ht="12.75" hidden="1">
      <c r="A759" s="2"/>
    </row>
    <row r="760" ht="12.75" hidden="1">
      <c r="A760" s="2"/>
    </row>
    <row r="761" ht="12.75" hidden="1">
      <c r="A761" s="2"/>
    </row>
    <row r="762" ht="12.75" hidden="1">
      <c r="A762" s="2"/>
    </row>
    <row r="763" ht="12.75" hidden="1">
      <c r="A763" s="2"/>
    </row>
    <row r="764" ht="12.75" hidden="1">
      <c r="A764" s="2"/>
    </row>
    <row r="765" ht="12.75" hidden="1">
      <c r="A765" s="2"/>
    </row>
    <row r="766" ht="12.75" hidden="1">
      <c r="A766" s="2"/>
    </row>
    <row r="767" ht="12.75" hidden="1">
      <c r="A767" s="2"/>
    </row>
    <row r="768" ht="12.75" hidden="1">
      <c r="A768" s="2"/>
    </row>
    <row r="769" ht="12.75" hidden="1">
      <c r="A769" s="2"/>
    </row>
    <row r="770" ht="12.75" hidden="1">
      <c r="A770" s="2"/>
    </row>
    <row r="771" ht="12.75" hidden="1">
      <c r="A771" s="2"/>
    </row>
    <row r="772" ht="12.75" hidden="1">
      <c r="A772" s="2"/>
    </row>
    <row r="773" ht="12.75" hidden="1">
      <c r="A773" s="2"/>
    </row>
    <row r="774" ht="12.75" hidden="1">
      <c r="A774" s="2"/>
    </row>
    <row r="775" ht="12.75" hidden="1">
      <c r="A775" s="2"/>
    </row>
    <row r="776" ht="12.75" hidden="1">
      <c r="A776" s="2"/>
    </row>
    <row r="777" ht="12.75" hidden="1">
      <c r="A777" s="2"/>
    </row>
    <row r="778" ht="12.75" hidden="1">
      <c r="A778" s="2"/>
    </row>
    <row r="779" ht="12.75" hidden="1">
      <c r="A779" s="2"/>
    </row>
    <row r="780" ht="12.75" hidden="1">
      <c r="A780" s="2"/>
    </row>
    <row r="781" ht="12.75" hidden="1">
      <c r="A781" s="2"/>
    </row>
    <row r="782" spans="1:6" ht="18.75">
      <c r="A782" s="99" t="s">
        <v>407</v>
      </c>
      <c r="B782" s="99"/>
      <c r="C782" s="99"/>
      <c r="D782" s="107"/>
      <c r="E782" s="34" t="s">
        <v>91</v>
      </c>
      <c r="F782" s="63"/>
    </row>
  </sheetData>
  <sheetProtection selectLockedCells="1" selectUnlockedCells="1"/>
  <autoFilter ref="A9:H440"/>
  <mergeCells count="240">
    <mergeCell ref="D180:E180"/>
    <mergeCell ref="D276:D283"/>
    <mergeCell ref="D176:D177"/>
    <mergeCell ref="D186:D187"/>
    <mergeCell ref="D254:D255"/>
    <mergeCell ref="D256:D257"/>
    <mergeCell ref="D203:E203"/>
    <mergeCell ref="D205:D207"/>
    <mergeCell ref="D347:D348"/>
    <mergeCell ref="D201:D202"/>
    <mergeCell ref="D335:E335"/>
    <mergeCell ref="D258:E258"/>
    <mergeCell ref="D328:D330"/>
    <mergeCell ref="D322:E322"/>
    <mergeCell ref="D245:D246"/>
    <mergeCell ref="D288:E288"/>
    <mergeCell ref="D247:E247"/>
    <mergeCell ref="D250:D251"/>
    <mergeCell ref="A782:D782"/>
    <mergeCell ref="C358:C361"/>
    <mergeCell ref="D153:D154"/>
    <mergeCell ref="D372:D373"/>
    <mergeCell ref="D375:D376"/>
    <mergeCell ref="C370:C376"/>
    <mergeCell ref="D370:E370"/>
    <mergeCell ref="C366:C369"/>
    <mergeCell ref="D366:E366"/>
    <mergeCell ref="C180:C183"/>
    <mergeCell ref="C163:C168"/>
    <mergeCell ref="D312:D317"/>
    <mergeCell ref="C310:C317"/>
    <mergeCell ref="D302:D305"/>
    <mergeCell ref="C247:C257"/>
    <mergeCell ref="C274:C283"/>
    <mergeCell ref="D290:D291"/>
    <mergeCell ref="D267:D268"/>
    <mergeCell ref="C258:C268"/>
    <mergeCell ref="C269:E269"/>
    <mergeCell ref="D190:D191"/>
    <mergeCell ref="D42:D43"/>
    <mergeCell ref="D46:D51"/>
    <mergeCell ref="D59:E59"/>
    <mergeCell ref="D61:D62"/>
    <mergeCell ref="D66:D68"/>
    <mergeCell ref="D123:D124"/>
    <mergeCell ref="D129:D130"/>
    <mergeCell ref="D125:D126"/>
    <mergeCell ref="D182:D183"/>
    <mergeCell ref="D345:D346"/>
    <mergeCell ref="D75:D77"/>
    <mergeCell ref="D69:E69"/>
    <mergeCell ref="D167:D168"/>
    <mergeCell ref="D236:D237"/>
    <mergeCell ref="D224:D225"/>
    <mergeCell ref="D151:E151"/>
    <mergeCell ref="D169:E169"/>
    <mergeCell ref="D92:E92"/>
    <mergeCell ref="D88:E88"/>
    <mergeCell ref="F1:H3"/>
    <mergeCell ref="A5:H5"/>
    <mergeCell ref="A7:A8"/>
    <mergeCell ref="B7:B8"/>
    <mergeCell ref="C7:C8"/>
    <mergeCell ref="D7:D8"/>
    <mergeCell ref="E7:E8"/>
    <mergeCell ref="F7:H7"/>
    <mergeCell ref="L7:N7"/>
    <mergeCell ref="D310:E310"/>
    <mergeCell ref="C284:C287"/>
    <mergeCell ref="D284:E284"/>
    <mergeCell ref="D171:D173"/>
    <mergeCell ref="D121:D122"/>
    <mergeCell ref="C203:C207"/>
    <mergeCell ref="C44:C58"/>
    <mergeCell ref="C59:C62"/>
    <mergeCell ref="D15:E15"/>
    <mergeCell ref="C15:C28"/>
    <mergeCell ref="D44:E44"/>
    <mergeCell ref="I7:K7"/>
    <mergeCell ref="D17:D18"/>
    <mergeCell ref="D31:D32"/>
    <mergeCell ref="D39:D40"/>
    <mergeCell ref="D19:D20"/>
    <mergeCell ref="C29:C43"/>
    <mergeCell ref="D33:D34"/>
    <mergeCell ref="D36:D37"/>
    <mergeCell ref="B10:B62"/>
    <mergeCell ref="C10:E10"/>
    <mergeCell ref="D11:E11"/>
    <mergeCell ref="D13:D14"/>
    <mergeCell ref="C11:C14"/>
    <mergeCell ref="D22:D23"/>
    <mergeCell ref="D24:D25"/>
    <mergeCell ref="D53:D58"/>
    <mergeCell ref="D27:D28"/>
    <mergeCell ref="D29:E29"/>
    <mergeCell ref="C69:C87"/>
    <mergeCell ref="D71:D73"/>
    <mergeCell ref="C111:C140"/>
    <mergeCell ref="D111:E111"/>
    <mergeCell ref="D119:D120"/>
    <mergeCell ref="D139:D140"/>
    <mergeCell ref="C92:C110"/>
    <mergeCell ref="D133:D134"/>
    <mergeCell ref="D109:D110"/>
    <mergeCell ref="D127:D128"/>
    <mergeCell ref="B63:B140"/>
    <mergeCell ref="C63:E63"/>
    <mergeCell ref="C64:C68"/>
    <mergeCell ref="D64:E64"/>
    <mergeCell ref="D79:D81"/>
    <mergeCell ref="D83:D84"/>
    <mergeCell ref="D116:D117"/>
    <mergeCell ref="D86:D87"/>
    <mergeCell ref="D94:D99"/>
    <mergeCell ref="D101:D107"/>
    <mergeCell ref="B141:B197"/>
    <mergeCell ref="C141:E141"/>
    <mergeCell ref="D142:E142"/>
    <mergeCell ref="C151:C159"/>
    <mergeCell ref="D156:D159"/>
    <mergeCell ref="C160:C162"/>
    <mergeCell ref="D178:D179"/>
    <mergeCell ref="C184:C187"/>
    <mergeCell ref="D184:E184"/>
    <mergeCell ref="C169:C179"/>
    <mergeCell ref="C335:C338"/>
    <mergeCell ref="D326:E326"/>
    <mergeCell ref="C331:C334"/>
    <mergeCell ref="D260:D265"/>
    <mergeCell ref="C288:C291"/>
    <mergeCell ref="D297:D298"/>
    <mergeCell ref="C318:C321"/>
    <mergeCell ref="D318:E318"/>
    <mergeCell ref="D320:D321"/>
    <mergeCell ref="D300:D301"/>
    <mergeCell ref="B198:B268"/>
    <mergeCell ref="D214:D215"/>
    <mergeCell ref="D216:D217"/>
    <mergeCell ref="C394:C400"/>
    <mergeCell ref="D394:E394"/>
    <mergeCell ref="D399:D400"/>
    <mergeCell ref="D386:D387"/>
    <mergeCell ref="D389:D390"/>
    <mergeCell ref="C362:C365"/>
    <mergeCell ref="D396:D397"/>
    <mergeCell ref="D381:E381"/>
    <mergeCell ref="D401:E401"/>
    <mergeCell ref="D411:E411"/>
    <mergeCell ref="C405:C410"/>
    <mergeCell ref="D409:D410"/>
    <mergeCell ref="D403:D404"/>
    <mergeCell ref="D405:E405"/>
    <mergeCell ref="D333:D334"/>
    <mergeCell ref="B419:B425"/>
    <mergeCell ref="C419:E419"/>
    <mergeCell ref="C420:C425"/>
    <mergeCell ref="D420:E420"/>
    <mergeCell ref="D424:D425"/>
    <mergeCell ref="C411:C414"/>
    <mergeCell ref="D377:E377"/>
    <mergeCell ref="C381:C393"/>
    <mergeCell ref="C401:C404"/>
    <mergeCell ref="D417:D418"/>
    <mergeCell ref="D422:D423"/>
    <mergeCell ref="D407:D408"/>
    <mergeCell ref="B269:B418"/>
    <mergeCell ref="C415:C418"/>
    <mergeCell ref="D415:E415"/>
    <mergeCell ref="C377:C380"/>
    <mergeCell ref="D413:D414"/>
    <mergeCell ref="D392:D393"/>
    <mergeCell ref="D324:D325"/>
    <mergeCell ref="A440:B440"/>
    <mergeCell ref="A435:E435"/>
    <mergeCell ref="B426:B434"/>
    <mergeCell ref="C426:E426"/>
    <mergeCell ref="C427:C434"/>
    <mergeCell ref="D427:E427"/>
    <mergeCell ref="A437:E437"/>
    <mergeCell ref="D428:D432"/>
    <mergeCell ref="A436:E436"/>
    <mergeCell ref="D433:D434"/>
    <mergeCell ref="C88:C91"/>
    <mergeCell ref="D90:D91"/>
    <mergeCell ref="C192:C197"/>
    <mergeCell ref="D192:E192"/>
    <mergeCell ref="D160:E160"/>
    <mergeCell ref="D161:D162"/>
    <mergeCell ref="D163:E163"/>
    <mergeCell ref="D165:D166"/>
    <mergeCell ref="D194:D195"/>
    <mergeCell ref="D196:D197"/>
    <mergeCell ref="D208:E208"/>
    <mergeCell ref="D218:D219"/>
    <mergeCell ref="D234:D235"/>
    <mergeCell ref="D230:D232"/>
    <mergeCell ref="D228:D229"/>
    <mergeCell ref="D210:D211"/>
    <mergeCell ref="D226:D227"/>
    <mergeCell ref="D221:D222"/>
    <mergeCell ref="C306:C309"/>
    <mergeCell ref="D306:E306"/>
    <mergeCell ref="D308:D309"/>
    <mergeCell ref="C292:C305"/>
    <mergeCell ref="D286:D287"/>
    <mergeCell ref="D242:D243"/>
    <mergeCell ref="C270:C273"/>
    <mergeCell ref="D270:E270"/>
    <mergeCell ref="D272:D273"/>
    <mergeCell ref="D274:E274"/>
    <mergeCell ref="D383:D384"/>
    <mergeCell ref="D355:D357"/>
    <mergeCell ref="D358:E358"/>
    <mergeCell ref="D360:D361"/>
    <mergeCell ref="D368:D369"/>
    <mergeCell ref="D364:D365"/>
    <mergeCell ref="D379:D380"/>
    <mergeCell ref="D362:E362"/>
    <mergeCell ref="D337:D338"/>
    <mergeCell ref="C322:C325"/>
    <mergeCell ref="D292:E292"/>
    <mergeCell ref="D294:D295"/>
    <mergeCell ref="C339:C357"/>
    <mergeCell ref="D339:E339"/>
    <mergeCell ref="D341:D342"/>
    <mergeCell ref="D350:D351"/>
    <mergeCell ref="D353:D354"/>
    <mergeCell ref="C326:C330"/>
    <mergeCell ref="D331:E331"/>
    <mergeCell ref="C142:C150"/>
    <mergeCell ref="D144:D150"/>
    <mergeCell ref="D239:D240"/>
    <mergeCell ref="C188:C191"/>
    <mergeCell ref="D188:E188"/>
    <mergeCell ref="C198:E198"/>
    <mergeCell ref="C199:C202"/>
    <mergeCell ref="D199:E199"/>
    <mergeCell ref="D212:D213"/>
    <mergeCell ref="C208:C246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425">
      <selection activeCell="K127" sqref="K127"/>
    </sheetView>
  </sheetViews>
  <sheetFormatPr defaultColWidth="0" defaultRowHeight="12.75" zeroHeight="1"/>
  <cols>
    <col min="1" max="1" width="32.125" style="38" customWidth="1"/>
    <col min="2" max="2" width="6.00390625" style="2" customWidth="1"/>
    <col min="3" max="3" width="7.375" style="2" customWidth="1"/>
    <col min="4" max="4" width="8.00390625" style="2" customWidth="1"/>
    <col min="5" max="5" width="4.875" style="2" customWidth="1"/>
    <col min="6" max="8" width="14.25390625" style="2" hidden="1" customWidth="1"/>
    <col min="9" max="14" width="14.25390625" style="2" customWidth="1"/>
    <col min="15" max="15" width="0.74609375" style="2" customWidth="1"/>
    <col min="16" max="16384" width="0" style="2" hidden="1" customWidth="1"/>
  </cols>
  <sheetData>
    <row r="1" spans="1:256" ht="25.5" customHeight="1">
      <c r="A1" s="39"/>
      <c r="B1" s="40"/>
      <c r="C1" s="40"/>
      <c r="D1" s="40"/>
      <c r="E1" s="41"/>
      <c r="F1" s="169" t="s">
        <v>306</v>
      </c>
      <c r="G1" s="169"/>
      <c r="H1" s="169"/>
      <c r="I1"/>
      <c r="J1"/>
      <c r="K1" s="103" t="s">
        <v>423</v>
      </c>
      <c r="L1" s="106"/>
      <c r="M1" s="106"/>
      <c r="N1" s="10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39"/>
      <c r="B2" s="40"/>
      <c r="C2" s="40"/>
      <c r="D2" s="40"/>
      <c r="E2" s="40"/>
      <c r="F2" s="169"/>
      <c r="G2" s="169"/>
      <c r="H2" s="169"/>
      <c r="I2" s="40"/>
      <c r="J2" s="40"/>
      <c r="K2" s="106"/>
      <c r="L2" s="106"/>
      <c r="M2" s="106"/>
      <c r="N2" s="10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 s="42"/>
      <c r="B3" s="43"/>
      <c r="C3" s="43"/>
      <c r="D3" s="43"/>
      <c r="E3" s="43"/>
      <c r="F3" s="169"/>
      <c r="G3" s="169"/>
      <c r="H3" s="169"/>
      <c r="I3"/>
      <c r="J3"/>
      <c r="K3" s="106"/>
      <c r="L3" s="106"/>
      <c r="M3" s="106"/>
      <c r="N3" s="10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 s="42"/>
      <c r="B4" s="43"/>
      <c r="C4" s="43"/>
      <c r="D4" s="43"/>
      <c r="E4" s="43"/>
      <c r="F4" s="8"/>
      <c r="G4" s="8"/>
      <c r="H4" s="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157" t="s">
        <v>411</v>
      </c>
      <c r="B5" s="157"/>
      <c r="C5" s="157"/>
      <c r="D5" s="157"/>
      <c r="E5" s="157"/>
      <c r="F5" s="157"/>
      <c r="G5" s="157"/>
      <c r="H5" s="157"/>
      <c r="I5" s="107"/>
      <c r="J5" s="107"/>
      <c r="K5" s="107"/>
      <c r="L5" s="107"/>
      <c r="M5" s="107"/>
      <c r="N5" s="10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158" t="s">
        <v>1</v>
      </c>
      <c r="B7" s="159" t="s">
        <v>93</v>
      </c>
      <c r="C7" s="159" t="s">
        <v>94</v>
      </c>
      <c r="D7" s="159" t="s">
        <v>95</v>
      </c>
      <c r="E7" s="159" t="s">
        <v>96</v>
      </c>
      <c r="F7" s="100" t="s">
        <v>2</v>
      </c>
      <c r="G7" s="100"/>
      <c r="H7" s="100"/>
      <c r="I7" s="100" t="s">
        <v>3</v>
      </c>
      <c r="J7" s="100"/>
      <c r="K7" s="100"/>
      <c r="L7" s="100" t="s">
        <v>400</v>
      </c>
      <c r="M7" s="100"/>
      <c r="N7" s="10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4" ht="74.25" customHeight="1">
      <c r="A8" s="158"/>
      <c r="B8" s="159"/>
      <c r="C8" s="159"/>
      <c r="D8" s="159"/>
      <c r="E8" s="159"/>
      <c r="F8" s="15" t="s">
        <v>4</v>
      </c>
      <c r="G8" s="15" t="s">
        <v>5</v>
      </c>
      <c r="H8" s="16" t="s">
        <v>6</v>
      </c>
      <c r="I8" s="45" t="s">
        <v>4</v>
      </c>
      <c r="J8" s="45" t="s">
        <v>5</v>
      </c>
      <c r="K8" s="16" t="s">
        <v>6</v>
      </c>
      <c r="L8" s="45" t="s">
        <v>4</v>
      </c>
      <c r="M8" s="45" t="s">
        <v>5</v>
      </c>
      <c r="N8" s="16" t="s">
        <v>6</v>
      </c>
    </row>
    <row r="9" spans="1:14" s="46" customFormat="1" ht="11.25">
      <c r="A9" s="67" t="s">
        <v>7</v>
      </c>
      <c r="B9" s="67" t="s">
        <v>8</v>
      </c>
      <c r="C9" s="67" t="s">
        <v>97</v>
      </c>
      <c r="D9" s="67" t="s">
        <v>98</v>
      </c>
      <c r="E9" s="67" t="s">
        <v>99</v>
      </c>
      <c r="F9" s="67">
        <v>1</v>
      </c>
      <c r="G9" s="67">
        <v>2</v>
      </c>
      <c r="H9" s="67">
        <v>3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</row>
    <row r="10" spans="1:15" ht="51">
      <c r="A10" s="70" t="s">
        <v>106</v>
      </c>
      <c r="B10" s="144">
        <v>802</v>
      </c>
      <c r="C10" s="114"/>
      <c r="D10" s="114"/>
      <c r="E10" s="114"/>
      <c r="F10" s="71">
        <f>F11+F15+F29+F44+F59</f>
        <v>26290708</v>
      </c>
      <c r="G10" s="71">
        <f>G11+G15+G29+G44+G59</f>
        <v>0</v>
      </c>
      <c r="H10" s="71">
        <f aca="true" t="shared" si="0" ref="H10:H76">G10+F10</f>
        <v>26290708</v>
      </c>
      <c r="I10" s="71">
        <f>I11+I15+I29+I44+I59</f>
        <v>20466108</v>
      </c>
      <c r="J10" s="71">
        <f>J11+J15+J29+J44+J59</f>
        <v>0</v>
      </c>
      <c r="K10" s="71">
        <f aca="true" t="shared" si="1" ref="K10:K76">J10+I10</f>
        <v>20466108</v>
      </c>
      <c r="L10" s="71">
        <f>L11+L15+L29+L44+L59</f>
        <v>18045300</v>
      </c>
      <c r="M10" s="71">
        <f>M11+M15+M29+M44+M59</f>
        <v>0</v>
      </c>
      <c r="N10" s="71">
        <f aca="true" t="shared" si="2" ref="N10:N76">M10+L10</f>
        <v>18045300</v>
      </c>
      <c r="O10" s="48"/>
    </row>
    <row r="11" spans="1:15" ht="12.75">
      <c r="A11" s="72" t="s">
        <v>56</v>
      </c>
      <c r="B11" s="144"/>
      <c r="C11" s="114" t="s">
        <v>55</v>
      </c>
      <c r="D11" s="115"/>
      <c r="E11" s="115"/>
      <c r="F11" s="71">
        <f aca="true" t="shared" si="3" ref="F11:M13">F12</f>
        <v>1492900</v>
      </c>
      <c r="G11" s="71">
        <f t="shared" si="3"/>
        <v>0</v>
      </c>
      <c r="H11" s="71">
        <f t="shared" si="0"/>
        <v>1492900</v>
      </c>
      <c r="I11" s="71">
        <f t="shared" si="3"/>
        <v>1237000</v>
      </c>
      <c r="J11" s="71">
        <f t="shared" si="3"/>
        <v>0</v>
      </c>
      <c r="K11" s="71">
        <f t="shared" si="1"/>
        <v>1237000</v>
      </c>
      <c r="L11" s="71">
        <f t="shared" si="3"/>
        <v>1044500</v>
      </c>
      <c r="M11" s="71">
        <f t="shared" si="3"/>
        <v>0</v>
      </c>
      <c r="N11" s="71">
        <f t="shared" si="2"/>
        <v>1044500</v>
      </c>
      <c r="O11" s="48"/>
    </row>
    <row r="12" spans="1:15" ht="12.75">
      <c r="A12" s="72" t="s">
        <v>108</v>
      </c>
      <c r="B12" s="144"/>
      <c r="C12" s="114"/>
      <c r="D12" s="65">
        <v>4230000</v>
      </c>
      <c r="E12" s="65"/>
      <c r="F12" s="71">
        <f t="shared" si="3"/>
        <v>1492900</v>
      </c>
      <c r="G12" s="71">
        <f t="shared" si="3"/>
        <v>0</v>
      </c>
      <c r="H12" s="71">
        <f t="shared" si="0"/>
        <v>1492900</v>
      </c>
      <c r="I12" s="71">
        <f t="shared" si="3"/>
        <v>1237000</v>
      </c>
      <c r="J12" s="71">
        <f t="shared" si="3"/>
        <v>0</v>
      </c>
      <c r="K12" s="71">
        <f t="shared" si="1"/>
        <v>1237000</v>
      </c>
      <c r="L12" s="71">
        <f t="shared" si="3"/>
        <v>1044500</v>
      </c>
      <c r="M12" s="71">
        <f t="shared" si="3"/>
        <v>0</v>
      </c>
      <c r="N12" s="71">
        <f t="shared" si="2"/>
        <v>1044500</v>
      </c>
      <c r="O12" s="48"/>
    </row>
    <row r="13" spans="1:15" ht="24">
      <c r="A13" s="72" t="s">
        <v>100</v>
      </c>
      <c r="B13" s="144"/>
      <c r="C13" s="114"/>
      <c r="D13" s="115">
        <v>4239900</v>
      </c>
      <c r="E13" s="65"/>
      <c r="F13" s="71">
        <f t="shared" si="3"/>
        <v>1492900</v>
      </c>
      <c r="G13" s="71">
        <f t="shared" si="3"/>
        <v>0</v>
      </c>
      <c r="H13" s="71">
        <f t="shared" si="0"/>
        <v>1492900</v>
      </c>
      <c r="I13" s="71">
        <f t="shared" si="3"/>
        <v>1237000</v>
      </c>
      <c r="J13" s="71">
        <f t="shared" si="3"/>
        <v>0</v>
      </c>
      <c r="K13" s="71">
        <f t="shared" si="1"/>
        <v>1237000</v>
      </c>
      <c r="L13" s="71">
        <f t="shared" si="3"/>
        <v>1044500</v>
      </c>
      <c r="M13" s="71">
        <f t="shared" si="3"/>
        <v>0</v>
      </c>
      <c r="N13" s="71">
        <f t="shared" si="2"/>
        <v>1044500</v>
      </c>
      <c r="O13" s="48"/>
    </row>
    <row r="14" spans="1:15" ht="72">
      <c r="A14" s="72" t="s">
        <v>373</v>
      </c>
      <c r="B14" s="144"/>
      <c r="C14" s="114"/>
      <c r="D14" s="115"/>
      <c r="E14" s="65" t="s">
        <v>314</v>
      </c>
      <c r="F14" s="73">
        <v>1492900</v>
      </c>
      <c r="G14" s="73">
        <v>0</v>
      </c>
      <c r="H14" s="71">
        <f t="shared" si="0"/>
        <v>1492900</v>
      </c>
      <c r="I14" s="73">
        <v>1237000</v>
      </c>
      <c r="J14" s="73">
        <v>0</v>
      </c>
      <c r="K14" s="71">
        <f t="shared" si="1"/>
        <v>1237000</v>
      </c>
      <c r="L14" s="73">
        <v>1044500</v>
      </c>
      <c r="M14" s="73">
        <v>0</v>
      </c>
      <c r="N14" s="71">
        <f t="shared" si="2"/>
        <v>1044500</v>
      </c>
      <c r="O14" s="48"/>
    </row>
    <row r="15" spans="1:15" ht="24">
      <c r="A15" s="72" t="s">
        <v>58</v>
      </c>
      <c r="B15" s="144"/>
      <c r="C15" s="114" t="s">
        <v>57</v>
      </c>
      <c r="D15" s="115"/>
      <c r="E15" s="115"/>
      <c r="F15" s="71">
        <f>F16+F21+F26</f>
        <v>4279508</v>
      </c>
      <c r="G15" s="71">
        <f>G16+G21+G26</f>
        <v>0</v>
      </c>
      <c r="H15" s="71">
        <f t="shared" si="0"/>
        <v>4279508</v>
      </c>
      <c r="I15" s="71">
        <f>I16+I21+I26</f>
        <v>4013108</v>
      </c>
      <c r="J15" s="71">
        <f>J16+J21+J26</f>
        <v>0</v>
      </c>
      <c r="K15" s="71">
        <f t="shared" si="1"/>
        <v>4013108</v>
      </c>
      <c r="L15" s="71">
        <f>L16+L21+L26</f>
        <v>3191300</v>
      </c>
      <c r="M15" s="71">
        <f>M16+M21+M26</f>
        <v>0</v>
      </c>
      <c r="N15" s="71">
        <f t="shared" si="2"/>
        <v>3191300</v>
      </c>
      <c r="O15" s="48"/>
    </row>
    <row r="16" spans="1:15" ht="24">
      <c r="A16" s="72" t="s">
        <v>109</v>
      </c>
      <c r="B16" s="144"/>
      <c r="C16" s="114"/>
      <c r="D16" s="65" t="s">
        <v>110</v>
      </c>
      <c r="E16" s="65"/>
      <c r="F16" s="71">
        <f>F17+F19</f>
        <v>3277300</v>
      </c>
      <c r="G16" s="71">
        <f>G17+G19</f>
        <v>0</v>
      </c>
      <c r="H16" s="71">
        <f t="shared" si="0"/>
        <v>3277300</v>
      </c>
      <c r="I16" s="71">
        <f>I17+I19</f>
        <v>3197300</v>
      </c>
      <c r="J16" s="71">
        <f>J17+J19</f>
        <v>0</v>
      </c>
      <c r="K16" s="71">
        <f t="shared" si="1"/>
        <v>3197300</v>
      </c>
      <c r="L16" s="71">
        <f>L17+L19</f>
        <v>3142900</v>
      </c>
      <c r="M16" s="71">
        <f>M17+M19</f>
        <v>0</v>
      </c>
      <c r="N16" s="71">
        <f t="shared" si="2"/>
        <v>3142900</v>
      </c>
      <c r="O16" s="48"/>
    </row>
    <row r="17" spans="1:15" ht="60">
      <c r="A17" s="72" t="s">
        <v>111</v>
      </c>
      <c r="B17" s="144"/>
      <c r="C17" s="114"/>
      <c r="D17" s="115" t="s">
        <v>112</v>
      </c>
      <c r="E17" s="65"/>
      <c r="F17" s="71">
        <f>F18</f>
        <v>50000</v>
      </c>
      <c r="G17" s="71">
        <f>G18</f>
        <v>0</v>
      </c>
      <c r="H17" s="71">
        <f t="shared" si="0"/>
        <v>50000</v>
      </c>
      <c r="I17" s="71">
        <f>I18</f>
        <v>50000</v>
      </c>
      <c r="J17" s="71">
        <f>J18</f>
        <v>0</v>
      </c>
      <c r="K17" s="71">
        <f t="shared" si="1"/>
        <v>50000</v>
      </c>
      <c r="L17" s="71">
        <f>L18</f>
        <v>50000</v>
      </c>
      <c r="M17" s="71">
        <f>M18</f>
        <v>0</v>
      </c>
      <c r="N17" s="71">
        <f t="shared" si="2"/>
        <v>50000</v>
      </c>
      <c r="O17" s="48"/>
    </row>
    <row r="18" spans="1:15" ht="24">
      <c r="A18" s="72" t="s">
        <v>319</v>
      </c>
      <c r="B18" s="144"/>
      <c r="C18" s="114"/>
      <c r="D18" s="115"/>
      <c r="E18" s="65" t="s">
        <v>318</v>
      </c>
      <c r="F18" s="71">
        <v>50000</v>
      </c>
      <c r="G18" s="71">
        <v>0</v>
      </c>
      <c r="H18" s="71">
        <f t="shared" si="0"/>
        <v>50000</v>
      </c>
      <c r="I18" s="71">
        <v>50000</v>
      </c>
      <c r="J18" s="71">
        <v>0</v>
      </c>
      <c r="K18" s="71">
        <f t="shared" si="1"/>
        <v>50000</v>
      </c>
      <c r="L18" s="71">
        <v>50000</v>
      </c>
      <c r="M18" s="71">
        <v>0</v>
      </c>
      <c r="N18" s="71">
        <f t="shared" si="2"/>
        <v>50000</v>
      </c>
      <c r="O18" s="48"/>
    </row>
    <row r="19" spans="1:15" ht="24">
      <c r="A19" s="72" t="s">
        <v>100</v>
      </c>
      <c r="B19" s="144"/>
      <c r="C19" s="114"/>
      <c r="D19" s="111" t="s">
        <v>264</v>
      </c>
      <c r="E19" s="65"/>
      <c r="F19" s="71">
        <f>F20</f>
        <v>3227300</v>
      </c>
      <c r="G19" s="71">
        <f>G20</f>
        <v>0</v>
      </c>
      <c r="H19" s="71">
        <f t="shared" si="0"/>
        <v>3227300</v>
      </c>
      <c r="I19" s="71">
        <f>I20</f>
        <v>3147300</v>
      </c>
      <c r="J19" s="71">
        <f>J20</f>
        <v>0</v>
      </c>
      <c r="K19" s="71">
        <f t="shared" si="1"/>
        <v>3147300</v>
      </c>
      <c r="L19" s="71">
        <f>L20</f>
        <v>3092900</v>
      </c>
      <c r="M19" s="71">
        <f>M20</f>
        <v>0</v>
      </c>
      <c r="N19" s="71">
        <f t="shared" si="2"/>
        <v>3092900</v>
      </c>
      <c r="O19" s="48"/>
    </row>
    <row r="20" spans="1:15" ht="60">
      <c r="A20" s="72" t="s">
        <v>316</v>
      </c>
      <c r="B20" s="144"/>
      <c r="C20" s="114"/>
      <c r="D20" s="133"/>
      <c r="E20" s="65" t="s">
        <v>314</v>
      </c>
      <c r="F20" s="71">
        <f>2807300+420000</f>
        <v>3227300</v>
      </c>
      <c r="G20" s="71">
        <v>0</v>
      </c>
      <c r="H20" s="71">
        <f t="shared" si="0"/>
        <v>3227300</v>
      </c>
      <c r="I20" s="71">
        <f>2807300+340000</f>
        <v>3147300</v>
      </c>
      <c r="J20" s="71">
        <v>0</v>
      </c>
      <c r="K20" s="71">
        <f t="shared" si="1"/>
        <v>3147300</v>
      </c>
      <c r="L20" s="71">
        <f>2807300+285600</f>
        <v>3092900</v>
      </c>
      <c r="M20" s="71">
        <v>0</v>
      </c>
      <c r="N20" s="71">
        <f t="shared" si="2"/>
        <v>3092900</v>
      </c>
      <c r="O20" s="48"/>
    </row>
    <row r="21" spans="1:14" ht="12.75">
      <c r="A21" s="58" t="s">
        <v>123</v>
      </c>
      <c r="B21" s="144"/>
      <c r="C21" s="114"/>
      <c r="D21" s="59" t="s">
        <v>136</v>
      </c>
      <c r="E21" s="59"/>
      <c r="F21" s="60">
        <f>F22+F24</f>
        <v>828808</v>
      </c>
      <c r="G21" s="60">
        <f>G22+G24</f>
        <v>0</v>
      </c>
      <c r="H21" s="71">
        <f t="shared" si="0"/>
        <v>828808</v>
      </c>
      <c r="I21" s="60">
        <f>I22+I24</f>
        <v>815808</v>
      </c>
      <c r="J21" s="60">
        <f>J22+J24</f>
        <v>0</v>
      </c>
      <c r="K21" s="71">
        <f t="shared" si="1"/>
        <v>815808</v>
      </c>
      <c r="L21" s="60">
        <f>L22+L24</f>
        <v>48400</v>
      </c>
      <c r="M21" s="60">
        <f>M22+M24</f>
        <v>0</v>
      </c>
      <c r="N21" s="71">
        <f t="shared" si="2"/>
        <v>48400</v>
      </c>
    </row>
    <row r="22" spans="1:14" ht="48">
      <c r="A22" s="58" t="s">
        <v>424</v>
      </c>
      <c r="B22" s="144"/>
      <c r="C22" s="114"/>
      <c r="D22" s="92" t="s">
        <v>300</v>
      </c>
      <c r="E22" s="59"/>
      <c r="F22" s="60">
        <f>F23</f>
        <v>740808</v>
      </c>
      <c r="G22" s="60">
        <f>G23</f>
        <v>0</v>
      </c>
      <c r="H22" s="71">
        <f t="shared" si="0"/>
        <v>740808</v>
      </c>
      <c r="I22" s="60">
        <f>I23</f>
        <v>727808</v>
      </c>
      <c r="J22" s="60">
        <f>J23</f>
        <v>0</v>
      </c>
      <c r="K22" s="71">
        <f t="shared" si="1"/>
        <v>727808</v>
      </c>
      <c r="L22" s="60">
        <f>L23</f>
        <v>48400</v>
      </c>
      <c r="M22" s="60">
        <f>M23</f>
        <v>0</v>
      </c>
      <c r="N22" s="71">
        <f t="shared" si="2"/>
        <v>48400</v>
      </c>
    </row>
    <row r="23" spans="1:14" ht="24">
      <c r="A23" s="58" t="s">
        <v>319</v>
      </c>
      <c r="B23" s="144"/>
      <c r="C23" s="114"/>
      <c r="D23" s="93"/>
      <c r="E23" s="59" t="s">
        <v>318</v>
      </c>
      <c r="F23" s="60">
        <f>670808+70000</f>
        <v>740808</v>
      </c>
      <c r="G23" s="60">
        <v>0</v>
      </c>
      <c r="H23" s="71">
        <f t="shared" si="0"/>
        <v>740808</v>
      </c>
      <c r="I23" s="60">
        <f>632308+38500+57000</f>
        <v>727808</v>
      </c>
      <c r="J23" s="60">
        <v>0</v>
      </c>
      <c r="K23" s="71">
        <f t="shared" si="1"/>
        <v>727808</v>
      </c>
      <c r="L23" s="60">
        <f>48400</f>
        <v>48400</v>
      </c>
      <c r="M23" s="60">
        <v>0</v>
      </c>
      <c r="N23" s="71">
        <f t="shared" si="2"/>
        <v>48400</v>
      </c>
    </row>
    <row r="24" spans="1:14" ht="36">
      <c r="A24" s="58" t="s">
        <v>425</v>
      </c>
      <c r="B24" s="144"/>
      <c r="C24" s="114"/>
      <c r="D24" s="92" t="s">
        <v>342</v>
      </c>
      <c r="E24" s="59"/>
      <c r="F24" s="60">
        <f>F25</f>
        <v>88000</v>
      </c>
      <c r="G24" s="60">
        <f>G25</f>
        <v>0</v>
      </c>
      <c r="H24" s="71">
        <f t="shared" si="0"/>
        <v>88000</v>
      </c>
      <c r="I24" s="60">
        <f>I25</f>
        <v>88000</v>
      </c>
      <c r="J24" s="60">
        <f>J25</f>
        <v>0</v>
      </c>
      <c r="K24" s="71">
        <f t="shared" si="1"/>
        <v>88000</v>
      </c>
      <c r="L24" s="60">
        <f>L25</f>
        <v>0</v>
      </c>
      <c r="M24" s="60">
        <f>M25</f>
        <v>0</v>
      </c>
      <c r="N24" s="71">
        <f t="shared" si="2"/>
        <v>0</v>
      </c>
    </row>
    <row r="25" spans="1:14" ht="24">
      <c r="A25" s="58" t="s">
        <v>319</v>
      </c>
      <c r="B25" s="144"/>
      <c r="C25" s="114"/>
      <c r="D25" s="93"/>
      <c r="E25" s="59" t="s">
        <v>318</v>
      </c>
      <c r="F25" s="60">
        <v>88000</v>
      </c>
      <c r="G25" s="60">
        <v>0</v>
      </c>
      <c r="H25" s="71">
        <f t="shared" si="0"/>
        <v>88000</v>
      </c>
      <c r="I25" s="60">
        <v>88000</v>
      </c>
      <c r="J25" s="60">
        <v>0</v>
      </c>
      <c r="K25" s="71">
        <f t="shared" si="1"/>
        <v>88000</v>
      </c>
      <c r="L25" s="60">
        <v>0</v>
      </c>
      <c r="M25" s="60">
        <v>0</v>
      </c>
      <c r="N25" s="71">
        <f t="shared" si="2"/>
        <v>0</v>
      </c>
    </row>
    <row r="26" spans="1:15" ht="24" hidden="1">
      <c r="A26" s="72" t="s">
        <v>102</v>
      </c>
      <c r="B26" s="144"/>
      <c r="C26" s="114"/>
      <c r="D26" s="65" t="s">
        <v>103</v>
      </c>
      <c r="E26" s="65"/>
      <c r="F26" s="71">
        <f>F27</f>
        <v>173400</v>
      </c>
      <c r="G26" s="71">
        <f>G27</f>
        <v>0</v>
      </c>
      <c r="H26" s="71">
        <f t="shared" si="0"/>
        <v>173400</v>
      </c>
      <c r="I26" s="71">
        <f>I27</f>
        <v>0</v>
      </c>
      <c r="J26" s="71">
        <f>J27</f>
        <v>0</v>
      </c>
      <c r="K26" s="71">
        <f t="shared" si="1"/>
        <v>0</v>
      </c>
      <c r="L26" s="71">
        <f>L27</f>
        <v>0</v>
      </c>
      <c r="M26" s="71">
        <f>M27</f>
        <v>0</v>
      </c>
      <c r="N26" s="71">
        <f t="shared" si="2"/>
        <v>0</v>
      </c>
      <c r="O26" s="48"/>
    </row>
    <row r="27" spans="1:15" ht="12.75" hidden="1">
      <c r="A27" s="72" t="s">
        <v>104</v>
      </c>
      <c r="B27" s="144"/>
      <c r="C27" s="114"/>
      <c r="D27" s="115" t="s">
        <v>105</v>
      </c>
      <c r="E27" s="65"/>
      <c r="F27" s="71">
        <f>F28</f>
        <v>173400</v>
      </c>
      <c r="G27" s="71">
        <f>G28</f>
        <v>0</v>
      </c>
      <c r="H27" s="71">
        <f t="shared" si="0"/>
        <v>173400</v>
      </c>
      <c r="I27" s="71">
        <f>I28</f>
        <v>0</v>
      </c>
      <c r="J27" s="71">
        <f>J28</f>
        <v>0</v>
      </c>
      <c r="K27" s="71">
        <f t="shared" si="1"/>
        <v>0</v>
      </c>
      <c r="L27" s="71">
        <f>L28</f>
        <v>0</v>
      </c>
      <c r="M27" s="71">
        <f>M28</f>
        <v>0</v>
      </c>
      <c r="N27" s="71">
        <f t="shared" si="2"/>
        <v>0</v>
      </c>
      <c r="O27" s="48"/>
    </row>
    <row r="28" spans="1:15" ht="36" hidden="1">
      <c r="A28" s="72" t="s">
        <v>358</v>
      </c>
      <c r="B28" s="144"/>
      <c r="C28" s="114"/>
      <c r="D28" s="115"/>
      <c r="E28" s="65" t="s">
        <v>315</v>
      </c>
      <c r="F28" s="73">
        <f>126900+46500</f>
        <v>173400</v>
      </c>
      <c r="G28" s="73">
        <v>0</v>
      </c>
      <c r="H28" s="71">
        <f t="shared" si="0"/>
        <v>173400</v>
      </c>
      <c r="I28" s="73">
        <v>0</v>
      </c>
      <c r="J28" s="73">
        <v>0</v>
      </c>
      <c r="K28" s="71">
        <f t="shared" si="1"/>
        <v>0</v>
      </c>
      <c r="L28" s="73">
        <v>0</v>
      </c>
      <c r="M28" s="73">
        <v>0</v>
      </c>
      <c r="N28" s="71">
        <f t="shared" si="2"/>
        <v>0</v>
      </c>
      <c r="O28" s="48"/>
    </row>
    <row r="29" spans="1:15" ht="12.75">
      <c r="A29" s="72" t="s">
        <v>113</v>
      </c>
      <c r="B29" s="144"/>
      <c r="C29" s="114" t="s">
        <v>63</v>
      </c>
      <c r="D29" s="115"/>
      <c r="E29" s="115"/>
      <c r="F29" s="71">
        <f>F30+F35+F38+F41</f>
        <v>17241300</v>
      </c>
      <c r="G29" s="71">
        <f>G30+G35+G38+G41</f>
        <v>0</v>
      </c>
      <c r="H29" s="71">
        <f t="shared" si="0"/>
        <v>17241300</v>
      </c>
      <c r="I29" s="71">
        <f>I30+I35+I38+I41</f>
        <v>12760000</v>
      </c>
      <c r="J29" s="71">
        <f>J30+J35+J38+J41</f>
        <v>0</v>
      </c>
      <c r="K29" s="71">
        <f t="shared" si="1"/>
        <v>12760000</v>
      </c>
      <c r="L29" s="71">
        <f>L30+L35+L38+L41</f>
        <v>11735000</v>
      </c>
      <c r="M29" s="71">
        <f>M30+M35+M38+M41</f>
        <v>0</v>
      </c>
      <c r="N29" s="71">
        <f t="shared" si="2"/>
        <v>11735000</v>
      </c>
      <c r="O29" s="48"/>
    </row>
    <row r="30" spans="1:15" ht="24">
      <c r="A30" s="72" t="s">
        <v>114</v>
      </c>
      <c r="B30" s="144"/>
      <c r="C30" s="114"/>
      <c r="D30" s="65">
        <v>4400000</v>
      </c>
      <c r="E30" s="65"/>
      <c r="F30" s="71">
        <f>F33+F31</f>
        <v>12149100</v>
      </c>
      <c r="G30" s="71">
        <f>G33+G31</f>
        <v>0</v>
      </c>
      <c r="H30" s="71">
        <f t="shared" si="0"/>
        <v>12149100</v>
      </c>
      <c r="I30" s="71">
        <f>I33+I31</f>
        <v>8569000</v>
      </c>
      <c r="J30" s="71">
        <f>J33+J31</f>
        <v>0</v>
      </c>
      <c r="K30" s="71">
        <f t="shared" si="1"/>
        <v>8569000</v>
      </c>
      <c r="L30" s="71">
        <f>L33+L31</f>
        <v>8216000</v>
      </c>
      <c r="M30" s="71">
        <f>M33+M31</f>
        <v>0</v>
      </c>
      <c r="N30" s="71">
        <f t="shared" si="2"/>
        <v>8216000</v>
      </c>
      <c r="O30" s="48"/>
    </row>
    <row r="31" spans="1:14" ht="24">
      <c r="A31" s="58" t="s">
        <v>117</v>
      </c>
      <c r="B31" s="144"/>
      <c r="C31" s="114"/>
      <c r="D31" s="113" t="s">
        <v>279</v>
      </c>
      <c r="E31" s="59"/>
      <c r="F31" s="60">
        <f>F32</f>
        <v>27000</v>
      </c>
      <c r="G31" s="60">
        <f>G32</f>
        <v>0</v>
      </c>
      <c r="H31" s="71">
        <f t="shared" si="0"/>
        <v>27000</v>
      </c>
      <c r="I31" s="60">
        <f>I32</f>
        <v>27000</v>
      </c>
      <c r="J31" s="60">
        <f>J32</f>
        <v>0</v>
      </c>
      <c r="K31" s="71">
        <f t="shared" si="1"/>
        <v>27000</v>
      </c>
      <c r="L31" s="60">
        <f>L32</f>
        <v>27000</v>
      </c>
      <c r="M31" s="60">
        <f>M32</f>
        <v>0</v>
      </c>
      <c r="N31" s="71">
        <f t="shared" si="2"/>
        <v>27000</v>
      </c>
    </row>
    <row r="32" spans="1:14" ht="24">
      <c r="A32" s="58" t="s">
        <v>319</v>
      </c>
      <c r="B32" s="144"/>
      <c r="C32" s="114"/>
      <c r="D32" s="113"/>
      <c r="E32" s="59" t="s">
        <v>318</v>
      </c>
      <c r="F32" s="60">
        <v>27000</v>
      </c>
      <c r="G32" s="60">
        <v>0</v>
      </c>
      <c r="H32" s="71">
        <f t="shared" si="0"/>
        <v>27000</v>
      </c>
      <c r="I32" s="60">
        <v>27000</v>
      </c>
      <c r="J32" s="60">
        <v>0</v>
      </c>
      <c r="K32" s="71">
        <f t="shared" si="1"/>
        <v>27000</v>
      </c>
      <c r="L32" s="60">
        <v>27000</v>
      </c>
      <c r="M32" s="60">
        <v>0</v>
      </c>
      <c r="N32" s="71">
        <f t="shared" si="2"/>
        <v>27000</v>
      </c>
    </row>
    <row r="33" spans="1:15" ht="24">
      <c r="A33" s="72" t="s">
        <v>100</v>
      </c>
      <c r="B33" s="144"/>
      <c r="C33" s="114"/>
      <c r="D33" s="115">
        <v>4409900</v>
      </c>
      <c r="E33" s="65"/>
      <c r="F33" s="71">
        <f>F34</f>
        <v>12122100</v>
      </c>
      <c r="G33" s="71">
        <f>G34</f>
        <v>0</v>
      </c>
      <c r="H33" s="71">
        <f t="shared" si="0"/>
        <v>12122100</v>
      </c>
      <c r="I33" s="71">
        <f>I34</f>
        <v>8542000</v>
      </c>
      <c r="J33" s="71">
        <f>J34</f>
        <v>0</v>
      </c>
      <c r="K33" s="71">
        <f t="shared" si="1"/>
        <v>8542000</v>
      </c>
      <c r="L33" s="71">
        <f>L34</f>
        <v>8189000</v>
      </c>
      <c r="M33" s="71">
        <f>M34</f>
        <v>0</v>
      </c>
      <c r="N33" s="71">
        <f t="shared" si="2"/>
        <v>8189000</v>
      </c>
      <c r="O33" s="48"/>
    </row>
    <row r="34" spans="1:15" ht="72">
      <c r="A34" s="72" t="s">
        <v>373</v>
      </c>
      <c r="B34" s="144"/>
      <c r="C34" s="114"/>
      <c r="D34" s="115"/>
      <c r="E34" s="65" t="s">
        <v>314</v>
      </c>
      <c r="F34" s="73">
        <v>12122100</v>
      </c>
      <c r="G34" s="73">
        <v>0</v>
      </c>
      <c r="H34" s="71">
        <f t="shared" si="0"/>
        <v>12122100</v>
      </c>
      <c r="I34" s="73">
        <v>8542000</v>
      </c>
      <c r="J34" s="73">
        <v>0</v>
      </c>
      <c r="K34" s="71">
        <f t="shared" si="1"/>
        <v>8542000</v>
      </c>
      <c r="L34" s="73">
        <v>8189000</v>
      </c>
      <c r="M34" s="73">
        <v>0</v>
      </c>
      <c r="N34" s="71">
        <f t="shared" si="2"/>
        <v>8189000</v>
      </c>
      <c r="O34" s="48"/>
    </row>
    <row r="35" spans="1:15" ht="12.75">
      <c r="A35" s="72" t="s">
        <v>115</v>
      </c>
      <c r="B35" s="144"/>
      <c r="C35" s="114"/>
      <c r="D35" s="65">
        <v>4410000</v>
      </c>
      <c r="E35" s="65"/>
      <c r="F35" s="71">
        <f>F36</f>
        <v>879300</v>
      </c>
      <c r="G35" s="71">
        <f>G36</f>
        <v>0</v>
      </c>
      <c r="H35" s="71">
        <f t="shared" si="0"/>
        <v>879300</v>
      </c>
      <c r="I35" s="71">
        <f>I36</f>
        <v>726000</v>
      </c>
      <c r="J35" s="71">
        <f>J36</f>
        <v>0</v>
      </c>
      <c r="K35" s="71">
        <f t="shared" si="1"/>
        <v>726000</v>
      </c>
      <c r="L35" s="71">
        <f>L36</f>
        <v>613000</v>
      </c>
      <c r="M35" s="71">
        <f>M36</f>
        <v>0</v>
      </c>
      <c r="N35" s="71">
        <f t="shared" si="2"/>
        <v>613000</v>
      </c>
      <c r="O35" s="48"/>
    </row>
    <row r="36" spans="1:15" ht="24">
      <c r="A36" s="72" t="s">
        <v>100</v>
      </c>
      <c r="B36" s="144"/>
      <c r="C36" s="114"/>
      <c r="D36" s="115">
        <v>4419900</v>
      </c>
      <c r="E36" s="65"/>
      <c r="F36" s="71">
        <f>F37</f>
        <v>879300</v>
      </c>
      <c r="G36" s="71">
        <f>G37</f>
        <v>0</v>
      </c>
      <c r="H36" s="71">
        <f t="shared" si="0"/>
        <v>879300</v>
      </c>
      <c r="I36" s="71">
        <f>I37</f>
        <v>726000</v>
      </c>
      <c r="J36" s="71">
        <f>J37</f>
        <v>0</v>
      </c>
      <c r="K36" s="71">
        <f t="shared" si="1"/>
        <v>726000</v>
      </c>
      <c r="L36" s="71">
        <f>L37</f>
        <v>613000</v>
      </c>
      <c r="M36" s="71">
        <f>M37</f>
        <v>0</v>
      </c>
      <c r="N36" s="71">
        <f t="shared" si="2"/>
        <v>613000</v>
      </c>
      <c r="O36" s="48"/>
    </row>
    <row r="37" spans="1:15" ht="72">
      <c r="A37" s="72" t="s">
        <v>373</v>
      </c>
      <c r="B37" s="144"/>
      <c r="C37" s="114"/>
      <c r="D37" s="115"/>
      <c r="E37" s="65" t="s">
        <v>314</v>
      </c>
      <c r="F37" s="73">
        <v>879300</v>
      </c>
      <c r="G37" s="73">
        <v>0</v>
      </c>
      <c r="H37" s="71">
        <f t="shared" si="0"/>
        <v>879300</v>
      </c>
      <c r="I37" s="73">
        <v>726000</v>
      </c>
      <c r="J37" s="73">
        <v>0</v>
      </c>
      <c r="K37" s="71">
        <f t="shared" si="1"/>
        <v>726000</v>
      </c>
      <c r="L37" s="73">
        <v>613000</v>
      </c>
      <c r="M37" s="73">
        <v>0</v>
      </c>
      <c r="N37" s="71">
        <f t="shared" si="2"/>
        <v>613000</v>
      </c>
      <c r="O37" s="48"/>
    </row>
    <row r="38" spans="1:15" ht="12.75">
      <c r="A38" s="72" t="s">
        <v>116</v>
      </c>
      <c r="B38" s="144"/>
      <c r="C38" s="114"/>
      <c r="D38" s="65">
        <v>4420000</v>
      </c>
      <c r="E38" s="65"/>
      <c r="F38" s="71">
        <f>F39</f>
        <v>4161900</v>
      </c>
      <c r="G38" s="71">
        <f>G39</f>
        <v>0</v>
      </c>
      <c r="H38" s="71">
        <f t="shared" si="0"/>
        <v>4161900</v>
      </c>
      <c r="I38" s="71">
        <f>I39</f>
        <v>3441000</v>
      </c>
      <c r="J38" s="71">
        <f>J39</f>
        <v>0</v>
      </c>
      <c r="K38" s="71">
        <f t="shared" si="1"/>
        <v>3441000</v>
      </c>
      <c r="L38" s="71">
        <f>L39</f>
        <v>2906000</v>
      </c>
      <c r="M38" s="71">
        <f>M39</f>
        <v>0</v>
      </c>
      <c r="N38" s="71">
        <f t="shared" si="2"/>
        <v>2906000</v>
      </c>
      <c r="O38" s="48"/>
    </row>
    <row r="39" spans="1:15" ht="24">
      <c r="A39" s="72" t="s">
        <v>100</v>
      </c>
      <c r="B39" s="144"/>
      <c r="C39" s="114"/>
      <c r="D39" s="115">
        <v>4429900</v>
      </c>
      <c r="E39" s="65"/>
      <c r="F39" s="71">
        <f>F40</f>
        <v>4161900</v>
      </c>
      <c r="G39" s="71">
        <f>G40</f>
        <v>0</v>
      </c>
      <c r="H39" s="71">
        <f t="shared" si="0"/>
        <v>4161900</v>
      </c>
      <c r="I39" s="71">
        <f>I40</f>
        <v>3441000</v>
      </c>
      <c r="J39" s="71">
        <f>J40</f>
        <v>0</v>
      </c>
      <c r="K39" s="71">
        <f t="shared" si="1"/>
        <v>3441000</v>
      </c>
      <c r="L39" s="71">
        <f>L40</f>
        <v>2906000</v>
      </c>
      <c r="M39" s="71">
        <f>M40</f>
        <v>0</v>
      </c>
      <c r="N39" s="71">
        <f t="shared" si="2"/>
        <v>2906000</v>
      </c>
      <c r="O39" s="48"/>
    </row>
    <row r="40" spans="1:15" ht="72">
      <c r="A40" s="72" t="s">
        <v>373</v>
      </c>
      <c r="B40" s="144"/>
      <c r="C40" s="114"/>
      <c r="D40" s="115"/>
      <c r="E40" s="65" t="s">
        <v>314</v>
      </c>
      <c r="F40" s="73">
        <v>4161900</v>
      </c>
      <c r="G40" s="73">
        <v>0</v>
      </c>
      <c r="H40" s="71">
        <f t="shared" si="0"/>
        <v>4161900</v>
      </c>
      <c r="I40" s="73">
        <v>3441000</v>
      </c>
      <c r="J40" s="73">
        <v>0</v>
      </c>
      <c r="K40" s="71">
        <f t="shared" si="1"/>
        <v>3441000</v>
      </c>
      <c r="L40" s="73">
        <v>2906000</v>
      </c>
      <c r="M40" s="73">
        <v>0</v>
      </c>
      <c r="N40" s="71">
        <f t="shared" si="2"/>
        <v>2906000</v>
      </c>
      <c r="O40" s="48"/>
    </row>
    <row r="41" spans="1:15" ht="24">
      <c r="A41" s="72" t="s">
        <v>102</v>
      </c>
      <c r="B41" s="144"/>
      <c r="C41" s="94"/>
      <c r="D41" s="65" t="s">
        <v>103</v>
      </c>
      <c r="E41" s="65"/>
      <c r="F41" s="71">
        <f>F42</f>
        <v>51000</v>
      </c>
      <c r="G41" s="71">
        <f>G42</f>
        <v>0</v>
      </c>
      <c r="H41" s="71">
        <f t="shared" si="0"/>
        <v>51000</v>
      </c>
      <c r="I41" s="71">
        <f>I42</f>
        <v>24000</v>
      </c>
      <c r="J41" s="71">
        <f>J42</f>
        <v>0</v>
      </c>
      <c r="K41" s="71">
        <f t="shared" si="1"/>
        <v>24000</v>
      </c>
      <c r="L41" s="71">
        <f>L42</f>
        <v>0</v>
      </c>
      <c r="M41" s="71">
        <f>M42</f>
        <v>0</v>
      </c>
      <c r="N41" s="71">
        <f t="shared" si="2"/>
        <v>0</v>
      </c>
      <c r="O41" s="48"/>
    </row>
    <row r="42" spans="1:15" ht="24">
      <c r="A42" s="72" t="s">
        <v>293</v>
      </c>
      <c r="B42" s="144"/>
      <c r="C42" s="94"/>
      <c r="D42" s="115" t="s">
        <v>107</v>
      </c>
      <c r="E42" s="65"/>
      <c r="F42" s="71">
        <f>F43</f>
        <v>51000</v>
      </c>
      <c r="G42" s="71">
        <f>G43</f>
        <v>0</v>
      </c>
      <c r="H42" s="71">
        <f t="shared" si="0"/>
        <v>51000</v>
      </c>
      <c r="I42" s="71">
        <f>I43</f>
        <v>24000</v>
      </c>
      <c r="J42" s="71">
        <f>J43</f>
        <v>0</v>
      </c>
      <c r="K42" s="71">
        <f t="shared" si="1"/>
        <v>24000</v>
      </c>
      <c r="L42" s="71">
        <f>L43</f>
        <v>0</v>
      </c>
      <c r="M42" s="71">
        <f>M43</f>
        <v>0</v>
      </c>
      <c r="N42" s="71">
        <f t="shared" si="2"/>
        <v>0</v>
      </c>
      <c r="O42" s="48"/>
    </row>
    <row r="43" spans="1:15" ht="36">
      <c r="A43" s="72" t="s">
        <v>345</v>
      </c>
      <c r="B43" s="144"/>
      <c r="C43" s="94"/>
      <c r="D43" s="115"/>
      <c r="E43" s="65" t="s">
        <v>344</v>
      </c>
      <c r="F43" s="73">
        <v>51000</v>
      </c>
      <c r="G43" s="73">
        <v>0</v>
      </c>
      <c r="H43" s="71">
        <f t="shared" si="0"/>
        <v>51000</v>
      </c>
      <c r="I43" s="73">
        <v>24000</v>
      </c>
      <c r="J43" s="73">
        <v>0</v>
      </c>
      <c r="K43" s="71">
        <f t="shared" si="1"/>
        <v>24000</v>
      </c>
      <c r="L43" s="73">
        <v>0</v>
      </c>
      <c r="M43" s="73">
        <v>0</v>
      </c>
      <c r="N43" s="71">
        <f t="shared" si="2"/>
        <v>0</v>
      </c>
      <c r="O43" s="48"/>
    </row>
    <row r="44" spans="1:15" ht="24">
      <c r="A44" s="72" t="s">
        <v>66</v>
      </c>
      <c r="B44" s="144"/>
      <c r="C44" s="114" t="s">
        <v>65</v>
      </c>
      <c r="D44" s="115"/>
      <c r="E44" s="115"/>
      <c r="F44" s="71">
        <f>F45+F52</f>
        <v>3269000</v>
      </c>
      <c r="G44" s="71">
        <f>G45+G52</f>
        <v>0</v>
      </c>
      <c r="H44" s="71">
        <f t="shared" si="0"/>
        <v>3269000</v>
      </c>
      <c r="I44" s="71">
        <f>I45+I52</f>
        <v>2448000</v>
      </c>
      <c r="J44" s="71">
        <f>J45+J52</f>
        <v>0</v>
      </c>
      <c r="K44" s="71">
        <f t="shared" si="1"/>
        <v>2448000</v>
      </c>
      <c r="L44" s="71">
        <f>L45+L52</f>
        <v>2066500</v>
      </c>
      <c r="M44" s="71">
        <f>M45+M52</f>
        <v>0</v>
      </c>
      <c r="N44" s="71">
        <f t="shared" si="2"/>
        <v>2066500</v>
      </c>
      <c r="O44" s="48"/>
    </row>
    <row r="45" spans="1:15" ht="60">
      <c r="A45" s="72" t="s">
        <v>118</v>
      </c>
      <c r="B45" s="144"/>
      <c r="C45" s="114"/>
      <c r="D45" s="65" t="s">
        <v>119</v>
      </c>
      <c r="E45" s="65"/>
      <c r="F45" s="71">
        <f>F46</f>
        <v>1235000</v>
      </c>
      <c r="G45" s="71">
        <f>G46</f>
        <v>0</v>
      </c>
      <c r="H45" s="71">
        <f t="shared" si="0"/>
        <v>1235000</v>
      </c>
      <c r="I45" s="71">
        <f>I46</f>
        <v>968000</v>
      </c>
      <c r="J45" s="71">
        <f>J46</f>
        <v>0</v>
      </c>
      <c r="K45" s="71">
        <f t="shared" si="1"/>
        <v>968000</v>
      </c>
      <c r="L45" s="71">
        <f>L46</f>
        <v>817500</v>
      </c>
      <c r="M45" s="71">
        <f>M46</f>
        <v>0</v>
      </c>
      <c r="N45" s="71">
        <f t="shared" si="2"/>
        <v>817500</v>
      </c>
      <c r="O45" s="48"/>
    </row>
    <row r="46" spans="1:15" ht="12.75">
      <c r="A46" s="72" t="s">
        <v>120</v>
      </c>
      <c r="B46" s="144"/>
      <c r="C46" s="114"/>
      <c r="D46" s="115" t="s">
        <v>121</v>
      </c>
      <c r="E46" s="65"/>
      <c r="F46" s="71">
        <f>SUM(F47:F51)</f>
        <v>1235000</v>
      </c>
      <c r="G46" s="71">
        <f>SUM(G47:G51)</f>
        <v>0</v>
      </c>
      <c r="H46" s="71">
        <f t="shared" si="0"/>
        <v>1235000</v>
      </c>
      <c r="I46" s="71">
        <f>SUM(I47:I51)</f>
        <v>968000</v>
      </c>
      <c r="J46" s="71">
        <f>SUM(J47:J51)</f>
        <v>0</v>
      </c>
      <c r="K46" s="71">
        <f t="shared" si="1"/>
        <v>968000</v>
      </c>
      <c r="L46" s="71">
        <f>SUM(L47:L51)</f>
        <v>817500</v>
      </c>
      <c r="M46" s="71">
        <f>SUM(M47:M51)</f>
        <v>0</v>
      </c>
      <c r="N46" s="71">
        <f t="shared" si="2"/>
        <v>817500</v>
      </c>
      <c r="O46" s="48"/>
    </row>
    <row r="47" spans="1:15" ht="12.75">
      <c r="A47" s="26" t="s">
        <v>356</v>
      </c>
      <c r="B47" s="144"/>
      <c r="C47" s="114"/>
      <c r="D47" s="115"/>
      <c r="E47" s="65" t="s">
        <v>351</v>
      </c>
      <c r="F47" s="71">
        <v>1073000</v>
      </c>
      <c r="G47" s="71">
        <v>0</v>
      </c>
      <c r="H47" s="71">
        <f t="shared" si="0"/>
        <v>1073000</v>
      </c>
      <c r="I47" s="71">
        <v>865000</v>
      </c>
      <c r="J47" s="71">
        <v>0</v>
      </c>
      <c r="K47" s="71">
        <f t="shared" si="1"/>
        <v>865000</v>
      </c>
      <c r="L47" s="71">
        <v>730500</v>
      </c>
      <c r="M47" s="71">
        <v>0</v>
      </c>
      <c r="N47" s="71">
        <f t="shared" si="2"/>
        <v>730500</v>
      </c>
      <c r="O47" s="48"/>
    </row>
    <row r="48" spans="1:15" ht="36">
      <c r="A48" s="26" t="s">
        <v>345</v>
      </c>
      <c r="B48" s="144"/>
      <c r="C48" s="114"/>
      <c r="D48" s="115"/>
      <c r="E48" s="65" t="s">
        <v>344</v>
      </c>
      <c r="F48" s="71">
        <v>7000</v>
      </c>
      <c r="G48" s="71">
        <v>0</v>
      </c>
      <c r="H48" s="71">
        <f t="shared" si="0"/>
        <v>7000</v>
      </c>
      <c r="I48" s="71">
        <v>6000</v>
      </c>
      <c r="J48" s="71">
        <v>0</v>
      </c>
      <c r="K48" s="71">
        <f t="shared" si="1"/>
        <v>6000</v>
      </c>
      <c r="L48" s="71">
        <v>5000</v>
      </c>
      <c r="M48" s="71">
        <v>0</v>
      </c>
      <c r="N48" s="71">
        <f t="shared" si="2"/>
        <v>5000</v>
      </c>
      <c r="O48" s="48"/>
    </row>
    <row r="49" spans="1:15" ht="36">
      <c r="A49" s="26" t="s">
        <v>358</v>
      </c>
      <c r="B49" s="144"/>
      <c r="C49" s="114"/>
      <c r="D49" s="115"/>
      <c r="E49" s="65" t="s">
        <v>315</v>
      </c>
      <c r="F49" s="71">
        <v>140000</v>
      </c>
      <c r="G49" s="71">
        <v>0</v>
      </c>
      <c r="H49" s="71">
        <f t="shared" si="0"/>
        <v>140000</v>
      </c>
      <c r="I49" s="71">
        <v>84000</v>
      </c>
      <c r="J49" s="71">
        <v>0</v>
      </c>
      <c r="K49" s="71">
        <f t="shared" si="1"/>
        <v>84000</v>
      </c>
      <c r="L49" s="71">
        <v>71000</v>
      </c>
      <c r="M49" s="71">
        <v>0</v>
      </c>
      <c r="N49" s="71">
        <f t="shared" si="2"/>
        <v>71000</v>
      </c>
      <c r="O49" s="48"/>
    </row>
    <row r="50" spans="1:15" ht="24">
      <c r="A50" s="26" t="s">
        <v>374</v>
      </c>
      <c r="B50" s="144"/>
      <c r="C50" s="114"/>
      <c r="D50" s="115"/>
      <c r="E50" s="65" t="s">
        <v>353</v>
      </c>
      <c r="F50" s="71">
        <v>6000</v>
      </c>
      <c r="G50" s="71">
        <v>0</v>
      </c>
      <c r="H50" s="71">
        <f t="shared" si="0"/>
        <v>6000</v>
      </c>
      <c r="I50" s="71">
        <v>5000</v>
      </c>
      <c r="J50" s="71">
        <v>0</v>
      </c>
      <c r="K50" s="71">
        <f t="shared" si="1"/>
        <v>5000</v>
      </c>
      <c r="L50" s="71">
        <v>4000</v>
      </c>
      <c r="M50" s="71">
        <v>0</v>
      </c>
      <c r="N50" s="71">
        <f t="shared" si="2"/>
        <v>4000</v>
      </c>
      <c r="O50" s="48"/>
    </row>
    <row r="51" spans="1:15" ht="24">
      <c r="A51" s="72" t="s">
        <v>355</v>
      </c>
      <c r="B51" s="144"/>
      <c r="C51" s="114"/>
      <c r="D51" s="115"/>
      <c r="E51" s="65" t="s">
        <v>354</v>
      </c>
      <c r="F51" s="73">
        <v>9000</v>
      </c>
      <c r="G51" s="73">
        <v>0</v>
      </c>
      <c r="H51" s="71">
        <f t="shared" si="0"/>
        <v>9000</v>
      </c>
      <c r="I51" s="73">
        <v>8000</v>
      </c>
      <c r="J51" s="73">
        <v>0</v>
      </c>
      <c r="K51" s="71">
        <f t="shared" si="1"/>
        <v>8000</v>
      </c>
      <c r="L51" s="73">
        <v>7000</v>
      </c>
      <c r="M51" s="73">
        <v>0</v>
      </c>
      <c r="N51" s="71">
        <f t="shared" si="2"/>
        <v>7000</v>
      </c>
      <c r="O51" s="48"/>
    </row>
    <row r="52" spans="1:15" ht="72">
      <c r="A52" s="72" t="s">
        <v>122</v>
      </c>
      <c r="B52" s="144"/>
      <c r="C52" s="114"/>
      <c r="D52" s="65">
        <v>4520000</v>
      </c>
      <c r="E52" s="65"/>
      <c r="F52" s="71">
        <f>F53</f>
        <v>2034000</v>
      </c>
      <c r="G52" s="71">
        <f>G53</f>
        <v>0</v>
      </c>
      <c r="H52" s="71">
        <f t="shared" si="0"/>
        <v>2034000</v>
      </c>
      <c r="I52" s="71">
        <f>I53</f>
        <v>1480000</v>
      </c>
      <c r="J52" s="71">
        <f>J53</f>
        <v>0</v>
      </c>
      <c r="K52" s="71">
        <f t="shared" si="1"/>
        <v>1480000</v>
      </c>
      <c r="L52" s="71">
        <f>L53</f>
        <v>1249000</v>
      </c>
      <c r="M52" s="71">
        <f>M53</f>
        <v>0</v>
      </c>
      <c r="N52" s="71">
        <f t="shared" si="2"/>
        <v>1249000</v>
      </c>
      <c r="O52" s="48"/>
    </row>
    <row r="53" spans="1:15" ht="24">
      <c r="A53" s="72" t="s">
        <v>100</v>
      </c>
      <c r="B53" s="144"/>
      <c r="C53" s="114"/>
      <c r="D53" s="115">
        <v>4529900</v>
      </c>
      <c r="E53" s="65"/>
      <c r="F53" s="71">
        <f>SUM(F54:F58)</f>
        <v>2034000</v>
      </c>
      <c r="G53" s="71">
        <f>SUM(G54:G58)</f>
        <v>0</v>
      </c>
      <c r="H53" s="71">
        <f t="shared" si="0"/>
        <v>2034000</v>
      </c>
      <c r="I53" s="71">
        <f>SUM(I54:I58)</f>
        <v>1480000</v>
      </c>
      <c r="J53" s="71">
        <f>SUM(J54:J58)</f>
        <v>0</v>
      </c>
      <c r="K53" s="71">
        <f t="shared" si="1"/>
        <v>1480000</v>
      </c>
      <c r="L53" s="71">
        <f>SUM(L54:L58)</f>
        <v>1249000</v>
      </c>
      <c r="M53" s="71">
        <f>SUM(M54:M58)</f>
        <v>0</v>
      </c>
      <c r="N53" s="71">
        <f t="shared" si="2"/>
        <v>1249000</v>
      </c>
      <c r="O53" s="48"/>
    </row>
    <row r="54" spans="1:15" ht="12.75">
      <c r="A54" s="26" t="s">
        <v>356</v>
      </c>
      <c r="B54" s="144"/>
      <c r="C54" s="114"/>
      <c r="D54" s="115"/>
      <c r="E54" s="65" t="s">
        <v>412</v>
      </c>
      <c r="F54" s="71">
        <v>1844000</v>
      </c>
      <c r="G54" s="71">
        <v>0</v>
      </c>
      <c r="H54" s="71">
        <f t="shared" si="0"/>
        <v>1844000</v>
      </c>
      <c r="I54" s="71">
        <v>1326000</v>
      </c>
      <c r="J54" s="71">
        <v>0</v>
      </c>
      <c r="K54" s="71">
        <f t="shared" si="1"/>
        <v>1326000</v>
      </c>
      <c r="L54" s="71">
        <v>1120000</v>
      </c>
      <c r="M54" s="71">
        <v>0</v>
      </c>
      <c r="N54" s="71">
        <f t="shared" si="2"/>
        <v>1120000</v>
      </c>
      <c r="O54" s="48"/>
    </row>
    <row r="55" spans="1:15" ht="36">
      <c r="A55" s="26" t="s">
        <v>345</v>
      </c>
      <c r="B55" s="144"/>
      <c r="C55" s="114"/>
      <c r="D55" s="115"/>
      <c r="E55" s="65" t="s">
        <v>344</v>
      </c>
      <c r="F55" s="71">
        <v>40000</v>
      </c>
      <c r="G55" s="71">
        <v>0</v>
      </c>
      <c r="H55" s="71">
        <f t="shared" si="0"/>
        <v>40000</v>
      </c>
      <c r="I55" s="71">
        <v>32500</v>
      </c>
      <c r="J55" s="71">
        <v>0</v>
      </c>
      <c r="K55" s="71">
        <f t="shared" si="1"/>
        <v>32500</v>
      </c>
      <c r="L55" s="71">
        <v>27000</v>
      </c>
      <c r="M55" s="71">
        <v>0</v>
      </c>
      <c r="N55" s="71">
        <f t="shared" si="2"/>
        <v>27000</v>
      </c>
      <c r="O55" s="48"/>
    </row>
    <row r="56" spans="1:15" ht="36">
      <c r="A56" s="26" t="s">
        <v>358</v>
      </c>
      <c r="B56" s="144"/>
      <c r="C56" s="114"/>
      <c r="D56" s="115"/>
      <c r="E56" s="65" t="s">
        <v>315</v>
      </c>
      <c r="F56" s="71">
        <v>136000</v>
      </c>
      <c r="G56" s="71">
        <v>0</v>
      </c>
      <c r="H56" s="71">
        <f t="shared" si="0"/>
        <v>136000</v>
      </c>
      <c r="I56" s="71">
        <v>110000</v>
      </c>
      <c r="J56" s="71">
        <v>0</v>
      </c>
      <c r="K56" s="71">
        <f t="shared" si="1"/>
        <v>110000</v>
      </c>
      <c r="L56" s="71">
        <v>92500</v>
      </c>
      <c r="M56" s="71">
        <v>0</v>
      </c>
      <c r="N56" s="71">
        <f t="shared" si="2"/>
        <v>92500</v>
      </c>
      <c r="O56" s="48"/>
    </row>
    <row r="57" spans="1:15" ht="24">
      <c r="A57" s="26" t="s">
        <v>374</v>
      </c>
      <c r="B57" s="144"/>
      <c r="C57" s="114"/>
      <c r="D57" s="115"/>
      <c r="E57" s="65" t="s">
        <v>353</v>
      </c>
      <c r="F57" s="71">
        <v>8000</v>
      </c>
      <c r="G57" s="71">
        <v>0</v>
      </c>
      <c r="H57" s="71">
        <f t="shared" si="0"/>
        <v>8000</v>
      </c>
      <c r="I57" s="71">
        <v>6500</v>
      </c>
      <c r="J57" s="71">
        <v>0</v>
      </c>
      <c r="K57" s="71">
        <f t="shared" si="1"/>
        <v>6500</v>
      </c>
      <c r="L57" s="71">
        <v>5500</v>
      </c>
      <c r="M57" s="71">
        <v>0</v>
      </c>
      <c r="N57" s="71">
        <f t="shared" si="2"/>
        <v>5500</v>
      </c>
      <c r="O57" s="48"/>
    </row>
    <row r="58" spans="1:15" ht="24">
      <c r="A58" s="72" t="s">
        <v>355</v>
      </c>
      <c r="B58" s="144"/>
      <c r="C58" s="114"/>
      <c r="D58" s="115"/>
      <c r="E58" s="65" t="s">
        <v>354</v>
      </c>
      <c r="F58" s="73">
        <v>6000</v>
      </c>
      <c r="G58" s="73">
        <v>0</v>
      </c>
      <c r="H58" s="71">
        <f t="shared" si="0"/>
        <v>6000</v>
      </c>
      <c r="I58" s="73">
        <v>5000</v>
      </c>
      <c r="J58" s="73">
        <v>0</v>
      </c>
      <c r="K58" s="71">
        <f t="shared" si="1"/>
        <v>5000</v>
      </c>
      <c r="L58" s="73">
        <v>4000</v>
      </c>
      <c r="M58" s="73">
        <v>0</v>
      </c>
      <c r="N58" s="71">
        <f t="shared" si="2"/>
        <v>4000</v>
      </c>
      <c r="O58" s="48"/>
    </row>
    <row r="59" spans="1:15" ht="12.75">
      <c r="A59" s="72" t="s">
        <v>125</v>
      </c>
      <c r="B59" s="144"/>
      <c r="C59" s="114">
        <v>1004</v>
      </c>
      <c r="D59" s="115"/>
      <c r="E59" s="115"/>
      <c r="F59" s="73">
        <f aca="true" t="shared" si="4" ref="F59:G61">F60</f>
        <v>8000</v>
      </c>
      <c r="G59" s="73">
        <f t="shared" si="4"/>
        <v>0</v>
      </c>
      <c r="H59" s="71">
        <f t="shared" si="0"/>
        <v>8000</v>
      </c>
      <c r="I59" s="73">
        <f aca="true" t="shared" si="5" ref="I59:J61">I60</f>
        <v>8000</v>
      </c>
      <c r="J59" s="73">
        <f t="shared" si="5"/>
        <v>0</v>
      </c>
      <c r="K59" s="71">
        <f t="shared" si="1"/>
        <v>8000</v>
      </c>
      <c r="L59" s="73">
        <f aca="true" t="shared" si="6" ref="L59:M61">L60</f>
        <v>8000</v>
      </c>
      <c r="M59" s="73">
        <f t="shared" si="6"/>
        <v>0</v>
      </c>
      <c r="N59" s="71">
        <f t="shared" si="2"/>
        <v>8000</v>
      </c>
      <c r="O59" s="48"/>
    </row>
    <row r="60" spans="1:15" ht="24">
      <c r="A60" s="72" t="s">
        <v>102</v>
      </c>
      <c r="B60" s="144"/>
      <c r="C60" s="114"/>
      <c r="D60" s="65" t="s">
        <v>103</v>
      </c>
      <c r="E60" s="65"/>
      <c r="F60" s="73">
        <f t="shared" si="4"/>
        <v>8000</v>
      </c>
      <c r="G60" s="73">
        <f t="shared" si="4"/>
        <v>0</v>
      </c>
      <c r="H60" s="71">
        <f t="shared" si="0"/>
        <v>8000</v>
      </c>
      <c r="I60" s="73">
        <f t="shared" si="5"/>
        <v>8000</v>
      </c>
      <c r="J60" s="73">
        <f t="shared" si="5"/>
        <v>0</v>
      </c>
      <c r="K60" s="71">
        <f t="shared" si="1"/>
        <v>8000</v>
      </c>
      <c r="L60" s="73">
        <f t="shared" si="6"/>
        <v>8000</v>
      </c>
      <c r="M60" s="73">
        <f t="shared" si="6"/>
        <v>0</v>
      </c>
      <c r="N60" s="71">
        <f t="shared" si="2"/>
        <v>8000</v>
      </c>
      <c r="O60" s="48"/>
    </row>
    <row r="61" spans="1:15" ht="36">
      <c r="A61" s="72" t="s">
        <v>375</v>
      </c>
      <c r="B61" s="144"/>
      <c r="C61" s="114"/>
      <c r="D61" s="115" t="s">
        <v>126</v>
      </c>
      <c r="E61" s="65"/>
      <c r="F61" s="73">
        <f t="shared" si="4"/>
        <v>8000</v>
      </c>
      <c r="G61" s="73">
        <f t="shared" si="4"/>
        <v>0</v>
      </c>
      <c r="H61" s="71">
        <f t="shared" si="0"/>
        <v>8000</v>
      </c>
      <c r="I61" s="73">
        <f t="shared" si="5"/>
        <v>8000</v>
      </c>
      <c r="J61" s="73">
        <f t="shared" si="5"/>
        <v>0</v>
      </c>
      <c r="K61" s="71">
        <f t="shared" si="1"/>
        <v>8000</v>
      </c>
      <c r="L61" s="73">
        <f t="shared" si="6"/>
        <v>8000</v>
      </c>
      <c r="M61" s="73">
        <f t="shared" si="6"/>
        <v>0</v>
      </c>
      <c r="N61" s="71">
        <f t="shared" si="2"/>
        <v>8000</v>
      </c>
      <c r="O61" s="48"/>
    </row>
    <row r="62" spans="1:15" ht="36">
      <c r="A62" s="72" t="s">
        <v>358</v>
      </c>
      <c r="B62" s="144"/>
      <c r="C62" s="114"/>
      <c r="D62" s="115"/>
      <c r="E62" s="65" t="s">
        <v>315</v>
      </c>
      <c r="F62" s="73">
        <v>8000</v>
      </c>
      <c r="G62" s="73">
        <v>0</v>
      </c>
      <c r="H62" s="71">
        <f t="shared" si="0"/>
        <v>8000</v>
      </c>
      <c r="I62" s="73">
        <v>8000</v>
      </c>
      <c r="J62" s="73">
        <v>0</v>
      </c>
      <c r="K62" s="71">
        <f t="shared" si="1"/>
        <v>8000</v>
      </c>
      <c r="L62" s="73">
        <v>8000</v>
      </c>
      <c r="M62" s="73">
        <v>0</v>
      </c>
      <c r="N62" s="71">
        <f t="shared" si="2"/>
        <v>8000</v>
      </c>
      <c r="O62" s="48"/>
    </row>
    <row r="63" spans="1:15" ht="38.25">
      <c r="A63" s="68" t="s">
        <v>129</v>
      </c>
      <c r="B63" s="140" t="s">
        <v>130</v>
      </c>
      <c r="C63" s="116"/>
      <c r="D63" s="116"/>
      <c r="E63" s="116"/>
      <c r="F63" s="69">
        <f>F64+F69+F92+F111+F88</f>
        <v>65129100</v>
      </c>
      <c r="G63" s="69">
        <f>G64+G69+G92+G111+G88</f>
        <v>103389800</v>
      </c>
      <c r="H63" s="69">
        <f t="shared" si="0"/>
        <v>168518900</v>
      </c>
      <c r="I63" s="69">
        <f>I64+I69+I92+I111+I88</f>
        <v>49021500</v>
      </c>
      <c r="J63" s="69">
        <f>J64+J69+J92+J111+J88</f>
        <v>100424366</v>
      </c>
      <c r="K63" s="69">
        <f t="shared" si="1"/>
        <v>149445866</v>
      </c>
      <c r="L63" s="69">
        <f>L64+L69+L92+L111+L88</f>
        <v>47220000</v>
      </c>
      <c r="M63" s="69">
        <f>M64+M69+M92+M111+M88</f>
        <v>97775366</v>
      </c>
      <c r="N63" s="69">
        <f t="shared" si="2"/>
        <v>144995366</v>
      </c>
      <c r="O63" s="48"/>
    </row>
    <row r="64" spans="1:15" ht="12.75">
      <c r="A64" s="26" t="s">
        <v>54</v>
      </c>
      <c r="B64" s="127"/>
      <c r="C64" s="117" t="s">
        <v>53</v>
      </c>
      <c r="D64" s="118"/>
      <c r="E64" s="118"/>
      <c r="F64" s="47">
        <f>F65</f>
        <v>26403400</v>
      </c>
      <c r="G64" s="47">
        <f>G65</f>
        <v>245000</v>
      </c>
      <c r="H64" s="47">
        <f t="shared" si="0"/>
        <v>26648400</v>
      </c>
      <c r="I64" s="47">
        <f>I65</f>
        <v>23744000</v>
      </c>
      <c r="J64" s="47">
        <f>J65</f>
        <v>245000</v>
      </c>
      <c r="K64" s="47">
        <f t="shared" si="1"/>
        <v>23989000</v>
      </c>
      <c r="L64" s="47">
        <f>L65</f>
        <v>22540000</v>
      </c>
      <c r="M64" s="47">
        <f>M65</f>
        <v>245000</v>
      </c>
      <c r="N64" s="47">
        <f t="shared" si="2"/>
        <v>22785000</v>
      </c>
      <c r="O64" s="48"/>
    </row>
    <row r="65" spans="1:15" ht="12.75">
      <c r="A65" s="26" t="s">
        <v>131</v>
      </c>
      <c r="B65" s="127"/>
      <c r="C65" s="117"/>
      <c r="D65" s="49">
        <v>4200000</v>
      </c>
      <c r="E65" s="49"/>
      <c r="F65" s="47">
        <f>F66</f>
        <v>26403400</v>
      </c>
      <c r="G65" s="47">
        <f>G66</f>
        <v>245000</v>
      </c>
      <c r="H65" s="47">
        <f t="shared" si="0"/>
        <v>26648400</v>
      </c>
      <c r="I65" s="47">
        <f>I66</f>
        <v>23744000</v>
      </c>
      <c r="J65" s="47">
        <f>J66</f>
        <v>245000</v>
      </c>
      <c r="K65" s="47">
        <f t="shared" si="1"/>
        <v>23989000</v>
      </c>
      <c r="L65" s="47">
        <f>L66</f>
        <v>22540000</v>
      </c>
      <c r="M65" s="47">
        <f>M66</f>
        <v>245000</v>
      </c>
      <c r="N65" s="47">
        <f t="shared" si="2"/>
        <v>22785000</v>
      </c>
      <c r="O65" s="48"/>
    </row>
    <row r="66" spans="1:15" ht="24">
      <c r="A66" s="26" t="s">
        <v>100</v>
      </c>
      <c r="B66" s="127"/>
      <c r="C66" s="117"/>
      <c r="D66" s="118">
        <v>4209900</v>
      </c>
      <c r="E66" s="49"/>
      <c r="F66" s="47">
        <f>F68+F67</f>
        <v>26403400</v>
      </c>
      <c r="G66" s="47">
        <f>G68+G67</f>
        <v>245000</v>
      </c>
      <c r="H66" s="47">
        <f t="shared" si="0"/>
        <v>26648400</v>
      </c>
      <c r="I66" s="47">
        <f>I68+I67</f>
        <v>23744000</v>
      </c>
      <c r="J66" s="47">
        <f>J68+J67</f>
        <v>245000</v>
      </c>
      <c r="K66" s="47">
        <f t="shared" si="1"/>
        <v>23989000</v>
      </c>
      <c r="L66" s="47">
        <f>L68+L67</f>
        <v>22540000</v>
      </c>
      <c r="M66" s="47">
        <f>M68+M67</f>
        <v>245000</v>
      </c>
      <c r="N66" s="47">
        <f t="shared" si="2"/>
        <v>22785000</v>
      </c>
      <c r="O66" s="48"/>
    </row>
    <row r="67" spans="1:15" ht="60">
      <c r="A67" s="26" t="s">
        <v>316</v>
      </c>
      <c r="B67" s="127"/>
      <c r="C67" s="117"/>
      <c r="D67" s="118"/>
      <c r="E67" s="49" t="s">
        <v>314</v>
      </c>
      <c r="F67" s="47">
        <f>15981000+10038000-2000000</f>
        <v>24019000</v>
      </c>
      <c r="G67" s="47">
        <v>148000</v>
      </c>
      <c r="H67" s="47">
        <f t="shared" si="0"/>
        <v>24167000</v>
      </c>
      <c r="I67" s="47">
        <f>15981000+7763000</f>
        <v>23744000</v>
      </c>
      <c r="J67" s="47">
        <v>148000</v>
      </c>
      <c r="K67" s="47">
        <f t="shared" si="1"/>
        <v>23892000</v>
      </c>
      <c r="L67" s="47">
        <f>15981000+6559000</f>
        <v>22540000</v>
      </c>
      <c r="M67" s="47">
        <v>148000</v>
      </c>
      <c r="N67" s="47">
        <f t="shared" si="2"/>
        <v>22688000</v>
      </c>
      <c r="O67" s="48"/>
    </row>
    <row r="68" spans="1:15" ht="24">
      <c r="A68" s="26" t="s">
        <v>319</v>
      </c>
      <c r="B68" s="127"/>
      <c r="C68" s="117"/>
      <c r="D68" s="118"/>
      <c r="E68" s="49" t="s">
        <v>318</v>
      </c>
      <c r="F68" s="47">
        <f>2000000+384400</f>
        <v>2384400</v>
      </c>
      <c r="G68" s="50">
        <v>97000</v>
      </c>
      <c r="H68" s="47">
        <f t="shared" si="0"/>
        <v>2481400</v>
      </c>
      <c r="I68" s="50">
        <v>0</v>
      </c>
      <c r="J68" s="50">
        <v>97000</v>
      </c>
      <c r="K68" s="47">
        <f t="shared" si="1"/>
        <v>97000</v>
      </c>
      <c r="L68" s="50">
        <v>0</v>
      </c>
      <c r="M68" s="50">
        <v>97000</v>
      </c>
      <c r="N68" s="47">
        <f t="shared" si="2"/>
        <v>97000</v>
      </c>
      <c r="O68" s="48"/>
    </row>
    <row r="69" spans="1:15" ht="12.75">
      <c r="A69" s="26" t="s">
        <v>56</v>
      </c>
      <c r="B69" s="127"/>
      <c r="C69" s="122" t="s">
        <v>55</v>
      </c>
      <c r="D69" s="118"/>
      <c r="E69" s="118"/>
      <c r="F69" s="47">
        <f>F70+F74+F78+F82+F85</f>
        <v>32901400</v>
      </c>
      <c r="G69" s="47">
        <f>G70+G74+G78+G82+G85</f>
        <v>92660000</v>
      </c>
      <c r="H69" s="47">
        <f t="shared" si="0"/>
        <v>125561400</v>
      </c>
      <c r="I69" s="47">
        <f>I70+I74+I78+I82+I85</f>
        <v>21112000</v>
      </c>
      <c r="J69" s="47">
        <f>J70+J74+J78+J82+J85</f>
        <v>89599000</v>
      </c>
      <c r="K69" s="47">
        <f t="shared" si="1"/>
        <v>110711000</v>
      </c>
      <c r="L69" s="47">
        <f>L70+L74+L78+L82+L85</f>
        <v>21278000</v>
      </c>
      <c r="M69" s="47">
        <f>M70+M74+M78+M82+M85</f>
        <v>86971000</v>
      </c>
      <c r="N69" s="47">
        <f t="shared" si="2"/>
        <v>108249000</v>
      </c>
      <c r="O69" s="48"/>
    </row>
    <row r="70" spans="1:15" ht="24">
      <c r="A70" s="26" t="s">
        <v>132</v>
      </c>
      <c r="B70" s="127"/>
      <c r="C70" s="123"/>
      <c r="D70" s="49">
        <v>4210000</v>
      </c>
      <c r="E70" s="51"/>
      <c r="F70" s="47">
        <f>F71</f>
        <v>29200800</v>
      </c>
      <c r="G70" s="47">
        <f>G71</f>
        <v>79776000</v>
      </c>
      <c r="H70" s="47">
        <f t="shared" si="0"/>
        <v>108976800</v>
      </c>
      <c r="I70" s="47">
        <f>I71</f>
        <v>18174000</v>
      </c>
      <c r="J70" s="47">
        <f>J71</f>
        <v>76715000</v>
      </c>
      <c r="K70" s="47">
        <f t="shared" si="1"/>
        <v>94889000</v>
      </c>
      <c r="L70" s="47">
        <f>L71</f>
        <v>18830000</v>
      </c>
      <c r="M70" s="47">
        <f>M71</f>
        <v>74087000</v>
      </c>
      <c r="N70" s="47">
        <f t="shared" si="2"/>
        <v>92917000</v>
      </c>
      <c r="O70" s="48"/>
    </row>
    <row r="71" spans="1:15" ht="24">
      <c r="A71" s="26" t="s">
        <v>100</v>
      </c>
      <c r="B71" s="127"/>
      <c r="C71" s="123"/>
      <c r="D71" s="118">
        <v>4219900</v>
      </c>
      <c r="E71" s="49"/>
      <c r="F71" s="47">
        <f>F73+F72</f>
        <v>29200800</v>
      </c>
      <c r="G71" s="47">
        <f>G73+G72</f>
        <v>79776000</v>
      </c>
      <c r="H71" s="47">
        <f t="shared" si="0"/>
        <v>108976800</v>
      </c>
      <c r="I71" s="47">
        <f>I73+I72</f>
        <v>18174000</v>
      </c>
      <c r="J71" s="47">
        <f>J73+J72</f>
        <v>76715000</v>
      </c>
      <c r="K71" s="47">
        <f t="shared" si="1"/>
        <v>94889000</v>
      </c>
      <c r="L71" s="47">
        <f>L73+L72</f>
        <v>18830000</v>
      </c>
      <c r="M71" s="47">
        <f>M73+M72</f>
        <v>74087000</v>
      </c>
      <c r="N71" s="47">
        <f t="shared" si="2"/>
        <v>92917000</v>
      </c>
      <c r="O71" s="48"/>
    </row>
    <row r="72" spans="1:15" ht="60">
      <c r="A72" s="26" t="s">
        <v>316</v>
      </c>
      <c r="B72" s="127"/>
      <c r="C72" s="123"/>
      <c r="D72" s="118"/>
      <c r="E72" s="49" t="s">
        <v>314</v>
      </c>
      <c r="F72" s="47">
        <f>23038500</f>
        <v>23038500</v>
      </c>
      <c r="G72" s="47">
        <f>72409000</f>
        <v>72409000</v>
      </c>
      <c r="H72" s="47">
        <f t="shared" si="0"/>
        <v>95447500</v>
      </c>
      <c r="I72" s="47">
        <v>18174000</v>
      </c>
      <c r="J72" s="47">
        <f>69348000</f>
        <v>69348000</v>
      </c>
      <c r="K72" s="47">
        <f t="shared" si="1"/>
        <v>87522000</v>
      </c>
      <c r="L72" s="47">
        <v>18830000</v>
      </c>
      <c r="M72" s="47">
        <f>66841000</f>
        <v>66841000</v>
      </c>
      <c r="N72" s="47">
        <f t="shared" si="2"/>
        <v>85671000</v>
      </c>
      <c r="O72" s="48"/>
    </row>
    <row r="73" spans="1:15" ht="24">
      <c r="A73" s="26" t="s">
        <v>319</v>
      </c>
      <c r="B73" s="127"/>
      <c r="C73" s="123"/>
      <c r="D73" s="118"/>
      <c r="E73" s="49" t="s">
        <v>318</v>
      </c>
      <c r="F73" s="47">
        <f>1480000+165000+4517300</f>
        <v>6162300</v>
      </c>
      <c r="G73" s="50">
        <f>188000+1100000+6079000</f>
        <v>7367000</v>
      </c>
      <c r="H73" s="47">
        <f t="shared" si="0"/>
        <v>13529300</v>
      </c>
      <c r="I73" s="50">
        <v>0</v>
      </c>
      <c r="J73" s="50">
        <f>188000+1100000+6079000</f>
        <v>7367000</v>
      </c>
      <c r="K73" s="47">
        <f t="shared" si="1"/>
        <v>7367000</v>
      </c>
      <c r="L73" s="50">
        <v>0</v>
      </c>
      <c r="M73" s="50">
        <f>188000+1100000+5958000</f>
        <v>7246000</v>
      </c>
      <c r="N73" s="47">
        <f t="shared" si="2"/>
        <v>7246000</v>
      </c>
      <c r="O73" s="48"/>
    </row>
    <row r="74" spans="1:15" ht="12.75">
      <c r="A74" s="26" t="s">
        <v>108</v>
      </c>
      <c r="B74" s="127"/>
      <c r="C74" s="123"/>
      <c r="D74" s="49">
        <v>4230000</v>
      </c>
      <c r="E74" s="49"/>
      <c r="F74" s="47">
        <f>F75</f>
        <v>3509600</v>
      </c>
      <c r="G74" s="47">
        <f>G75</f>
        <v>0</v>
      </c>
      <c r="H74" s="47">
        <f t="shared" si="0"/>
        <v>3509600</v>
      </c>
      <c r="I74" s="47">
        <f>I75</f>
        <v>2897000</v>
      </c>
      <c r="J74" s="47">
        <f>J75</f>
        <v>0</v>
      </c>
      <c r="K74" s="47">
        <f t="shared" si="1"/>
        <v>2897000</v>
      </c>
      <c r="L74" s="47">
        <f>L75</f>
        <v>2448000</v>
      </c>
      <c r="M74" s="47">
        <f>M75</f>
        <v>0</v>
      </c>
      <c r="N74" s="47">
        <f t="shared" si="2"/>
        <v>2448000</v>
      </c>
      <c r="O74" s="48"/>
    </row>
    <row r="75" spans="1:15" ht="24">
      <c r="A75" s="26" t="s">
        <v>100</v>
      </c>
      <c r="B75" s="127"/>
      <c r="C75" s="123"/>
      <c r="D75" s="119">
        <v>4239900</v>
      </c>
      <c r="E75" s="49"/>
      <c r="F75" s="47">
        <f>F76+F77</f>
        <v>3509600</v>
      </c>
      <c r="G75" s="47">
        <f aca="true" t="shared" si="7" ref="G75:M75">G76+G77</f>
        <v>0</v>
      </c>
      <c r="H75" s="47">
        <f t="shared" si="0"/>
        <v>3509600</v>
      </c>
      <c r="I75" s="47">
        <f t="shared" si="7"/>
        <v>2897000</v>
      </c>
      <c r="J75" s="47">
        <f t="shared" si="7"/>
        <v>0</v>
      </c>
      <c r="K75" s="47">
        <f t="shared" si="1"/>
        <v>2897000</v>
      </c>
      <c r="L75" s="47">
        <f t="shared" si="7"/>
        <v>2448000</v>
      </c>
      <c r="M75" s="47">
        <f t="shared" si="7"/>
        <v>0</v>
      </c>
      <c r="N75" s="47">
        <f t="shared" si="2"/>
        <v>2448000</v>
      </c>
      <c r="O75" s="48"/>
    </row>
    <row r="76" spans="1:15" ht="60">
      <c r="A76" s="26" t="s">
        <v>316</v>
      </c>
      <c r="B76" s="127"/>
      <c r="C76" s="123"/>
      <c r="D76" s="160"/>
      <c r="E76" s="49" t="s">
        <v>314</v>
      </c>
      <c r="F76" s="50">
        <v>3483100</v>
      </c>
      <c r="G76" s="50">
        <v>0</v>
      </c>
      <c r="H76" s="47">
        <f t="shared" si="0"/>
        <v>3483100</v>
      </c>
      <c r="I76" s="50">
        <v>2897000</v>
      </c>
      <c r="J76" s="50">
        <v>0</v>
      </c>
      <c r="K76" s="47">
        <f t="shared" si="1"/>
        <v>2897000</v>
      </c>
      <c r="L76" s="50">
        <v>2448000</v>
      </c>
      <c r="M76" s="50">
        <v>0</v>
      </c>
      <c r="N76" s="47">
        <f t="shared" si="2"/>
        <v>2448000</v>
      </c>
      <c r="O76" s="48"/>
    </row>
    <row r="77" spans="1:15" ht="24">
      <c r="A77" s="26" t="s">
        <v>319</v>
      </c>
      <c r="B77" s="127"/>
      <c r="C77" s="123"/>
      <c r="D77" s="161"/>
      <c r="E77" s="49" t="s">
        <v>318</v>
      </c>
      <c r="F77" s="50">
        <v>26500</v>
      </c>
      <c r="G77" s="50">
        <v>0</v>
      </c>
      <c r="H77" s="47">
        <f>G77+F77</f>
        <v>26500</v>
      </c>
      <c r="I77" s="50">
        <v>0</v>
      </c>
      <c r="J77" s="50">
        <v>0</v>
      </c>
      <c r="K77" s="47">
        <f>J77+I77</f>
        <v>0</v>
      </c>
      <c r="L77" s="50">
        <v>0</v>
      </c>
      <c r="M77" s="50">
        <v>0</v>
      </c>
      <c r="N77" s="47">
        <f>M77+L77</f>
        <v>0</v>
      </c>
      <c r="O77" s="48"/>
    </row>
    <row r="78" spans="1:15" ht="12.75">
      <c r="A78" s="26" t="s">
        <v>133</v>
      </c>
      <c r="B78" s="127"/>
      <c r="C78" s="123"/>
      <c r="D78" s="49">
        <v>4240000</v>
      </c>
      <c r="E78" s="49"/>
      <c r="F78" s="47">
        <f>F79</f>
        <v>0</v>
      </c>
      <c r="G78" s="47">
        <f>G79</f>
        <v>11966000</v>
      </c>
      <c r="H78" s="47">
        <f aca="true" t="shared" si="8" ref="H78:H149">G78+F78</f>
        <v>11966000</v>
      </c>
      <c r="I78" s="47">
        <f>I79</f>
        <v>0</v>
      </c>
      <c r="J78" s="47">
        <f>J79</f>
        <v>11966000</v>
      </c>
      <c r="K78" s="47">
        <f aca="true" t="shared" si="9" ref="K78:K149">J78+I78</f>
        <v>11966000</v>
      </c>
      <c r="L78" s="47">
        <f>L79</f>
        <v>0</v>
      </c>
      <c r="M78" s="47">
        <f>M79</f>
        <v>11966000</v>
      </c>
      <c r="N78" s="47">
        <f aca="true" t="shared" si="10" ref="N78:N149">M78+L78</f>
        <v>11966000</v>
      </c>
      <c r="O78" s="48"/>
    </row>
    <row r="79" spans="1:15" ht="24">
      <c r="A79" s="26" t="s">
        <v>100</v>
      </c>
      <c r="B79" s="127"/>
      <c r="C79" s="123"/>
      <c r="D79" s="118">
        <v>4249900</v>
      </c>
      <c r="E79" s="49"/>
      <c r="F79" s="47">
        <f>F81+F80</f>
        <v>0</v>
      </c>
      <c r="G79" s="47">
        <f>G81+G80</f>
        <v>11966000</v>
      </c>
      <c r="H79" s="47">
        <f t="shared" si="8"/>
        <v>11966000</v>
      </c>
      <c r="I79" s="47">
        <f>I81+I80</f>
        <v>0</v>
      </c>
      <c r="J79" s="47">
        <f>J81+J80</f>
        <v>11966000</v>
      </c>
      <c r="K79" s="47">
        <f t="shared" si="9"/>
        <v>11966000</v>
      </c>
      <c r="L79" s="47">
        <f>L81+L80</f>
        <v>0</v>
      </c>
      <c r="M79" s="47">
        <f>M81+M80</f>
        <v>11966000</v>
      </c>
      <c r="N79" s="47">
        <f t="shared" si="10"/>
        <v>11966000</v>
      </c>
      <c r="O79" s="48"/>
    </row>
    <row r="80" spans="1:15" ht="72">
      <c r="A80" s="26" t="s">
        <v>373</v>
      </c>
      <c r="B80" s="127"/>
      <c r="C80" s="123"/>
      <c r="D80" s="118"/>
      <c r="E80" s="49" t="s">
        <v>314</v>
      </c>
      <c r="F80" s="47">
        <v>0</v>
      </c>
      <c r="G80" s="47">
        <v>11517000</v>
      </c>
      <c r="H80" s="47">
        <f t="shared" si="8"/>
        <v>11517000</v>
      </c>
      <c r="I80" s="47">
        <v>0</v>
      </c>
      <c r="J80" s="47">
        <v>11517000</v>
      </c>
      <c r="K80" s="47">
        <f t="shared" si="9"/>
        <v>11517000</v>
      </c>
      <c r="L80" s="47">
        <v>0</v>
      </c>
      <c r="M80" s="47">
        <v>11517000</v>
      </c>
      <c r="N80" s="47">
        <f t="shared" si="10"/>
        <v>11517000</v>
      </c>
      <c r="O80" s="48"/>
    </row>
    <row r="81" spans="1:15" ht="24">
      <c r="A81" s="26" t="s">
        <v>319</v>
      </c>
      <c r="B81" s="127"/>
      <c r="C81" s="123"/>
      <c r="D81" s="118"/>
      <c r="E81" s="49" t="s">
        <v>318</v>
      </c>
      <c r="F81" s="50">
        <v>0</v>
      </c>
      <c r="G81" s="50">
        <f>49000+400000</f>
        <v>449000</v>
      </c>
      <c r="H81" s="47">
        <f t="shared" si="8"/>
        <v>449000</v>
      </c>
      <c r="I81" s="50">
        <v>0</v>
      </c>
      <c r="J81" s="50">
        <f>49000+400000</f>
        <v>449000</v>
      </c>
      <c r="K81" s="47">
        <f t="shared" si="9"/>
        <v>449000</v>
      </c>
      <c r="L81" s="50">
        <v>0</v>
      </c>
      <c r="M81" s="50">
        <f>49000+400000</f>
        <v>449000</v>
      </c>
      <c r="N81" s="47">
        <f t="shared" si="10"/>
        <v>449000</v>
      </c>
      <c r="O81" s="48"/>
    </row>
    <row r="82" spans="1:15" ht="24">
      <c r="A82" s="52" t="s">
        <v>134</v>
      </c>
      <c r="B82" s="127"/>
      <c r="C82" s="123"/>
      <c r="D82" s="49" t="s">
        <v>101</v>
      </c>
      <c r="E82" s="49"/>
      <c r="F82" s="50">
        <f>F83</f>
        <v>0</v>
      </c>
      <c r="G82" s="50">
        <f>G83</f>
        <v>918000</v>
      </c>
      <c r="H82" s="47">
        <f t="shared" si="8"/>
        <v>918000</v>
      </c>
      <c r="I82" s="50">
        <f>I83</f>
        <v>0</v>
      </c>
      <c r="J82" s="50">
        <f>J83</f>
        <v>918000</v>
      </c>
      <c r="K82" s="47">
        <f t="shared" si="9"/>
        <v>918000</v>
      </c>
      <c r="L82" s="50">
        <f>L83</f>
        <v>0</v>
      </c>
      <c r="M82" s="50">
        <f>M83</f>
        <v>918000</v>
      </c>
      <c r="N82" s="47">
        <f t="shared" si="10"/>
        <v>918000</v>
      </c>
      <c r="O82" s="48"/>
    </row>
    <row r="83" spans="1:15" ht="24">
      <c r="A83" s="26" t="s">
        <v>135</v>
      </c>
      <c r="B83" s="127"/>
      <c r="C83" s="123"/>
      <c r="D83" s="118" t="s">
        <v>286</v>
      </c>
      <c r="E83" s="49"/>
      <c r="F83" s="50">
        <f>F84</f>
        <v>0</v>
      </c>
      <c r="G83" s="50">
        <f>G84</f>
        <v>918000</v>
      </c>
      <c r="H83" s="47">
        <f t="shared" si="8"/>
        <v>918000</v>
      </c>
      <c r="I83" s="50">
        <f>I84</f>
        <v>0</v>
      </c>
      <c r="J83" s="50">
        <f>J84</f>
        <v>918000</v>
      </c>
      <c r="K83" s="47">
        <f t="shared" si="9"/>
        <v>918000</v>
      </c>
      <c r="L83" s="50">
        <f>L84</f>
        <v>0</v>
      </c>
      <c r="M83" s="50">
        <f>M84</f>
        <v>918000</v>
      </c>
      <c r="N83" s="47">
        <f t="shared" si="10"/>
        <v>918000</v>
      </c>
      <c r="O83" s="48"/>
    </row>
    <row r="84" spans="1:15" ht="24">
      <c r="A84" s="26" t="s">
        <v>319</v>
      </c>
      <c r="B84" s="127"/>
      <c r="C84" s="123"/>
      <c r="D84" s="118"/>
      <c r="E84" s="49" t="s">
        <v>318</v>
      </c>
      <c r="F84" s="50">
        <v>0</v>
      </c>
      <c r="G84" s="50">
        <v>918000</v>
      </c>
      <c r="H84" s="47">
        <f t="shared" si="8"/>
        <v>918000</v>
      </c>
      <c r="I84" s="50">
        <v>0</v>
      </c>
      <c r="J84" s="50">
        <v>918000</v>
      </c>
      <c r="K84" s="47">
        <f t="shared" si="9"/>
        <v>918000</v>
      </c>
      <c r="L84" s="50">
        <v>0</v>
      </c>
      <c r="M84" s="50">
        <v>918000</v>
      </c>
      <c r="N84" s="47">
        <f t="shared" si="10"/>
        <v>918000</v>
      </c>
      <c r="O84" s="48"/>
    </row>
    <row r="85" spans="1:14" ht="24">
      <c r="A85" s="26" t="s">
        <v>102</v>
      </c>
      <c r="B85" s="127"/>
      <c r="C85" s="124"/>
      <c r="D85" s="59" t="s">
        <v>103</v>
      </c>
      <c r="E85" s="62"/>
      <c r="F85" s="60">
        <f>F86</f>
        <v>191000</v>
      </c>
      <c r="G85" s="60">
        <f>G86</f>
        <v>0</v>
      </c>
      <c r="H85" s="47">
        <f t="shared" si="8"/>
        <v>191000</v>
      </c>
      <c r="I85" s="60">
        <f>I86</f>
        <v>41000</v>
      </c>
      <c r="J85" s="60">
        <f>J86</f>
        <v>0</v>
      </c>
      <c r="K85" s="47">
        <f t="shared" si="9"/>
        <v>41000</v>
      </c>
      <c r="L85" s="60">
        <f>L86</f>
        <v>0</v>
      </c>
      <c r="M85" s="60">
        <f>M86</f>
        <v>0</v>
      </c>
      <c r="N85" s="47">
        <f t="shared" si="10"/>
        <v>0</v>
      </c>
    </row>
    <row r="86" spans="1:14" ht="24">
      <c r="A86" s="26" t="s">
        <v>293</v>
      </c>
      <c r="B86" s="127"/>
      <c r="C86" s="124"/>
      <c r="D86" s="92" t="s">
        <v>107</v>
      </c>
      <c r="E86" s="59"/>
      <c r="F86" s="60">
        <f>F87</f>
        <v>191000</v>
      </c>
      <c r="G86" s="60">
        <f>G87</f>
        <v>0</v>
      </c>
      <c r="H86" s="47">
        <f t="shared" si="8"/>
        <v>191000</v>
      </c>
      <c r="I86" s="60">
        <f>I87</f>
        <v>41000</v>
      </c>
      <c r="J86" s="60">
        <f>J87</f>
        <v>0</v>
      </c>
      <c r="K86" s="47">
        <f t="shared" si="9"/>
        <v>41000</v>
      </c>
      <c r="L86" s="60">
        <f>L87</f>
        <v>0</v>
      </c>
      <c r="M86" s="60">
        <f>M87</f>
        <v>0</v>
      </c>
      <c r="N86" s="47">
        <f t="shared" si="10"/>
        <v>0</v>
      </c>
    </row>
    <row r="87" spans="1:14" ht="36">
      <c r="A87" s="26" t="s">
        <v>345</v>
      </c>
      <c r="B87" s="127"/>
      <c r="C87" s="124"/>
      <c r="D87" s="93"/>
      <c r="E87" s="59" t="s">
        <v>344</v>
      </c>
      <c r="F87" s="61">
        <v>191000</v>
      </c>
      <c r="G87" s="61">
        <v>0</v>
      </c>
      <c r="H87" s="47">
        <f t="shared" si="8"/>
        <v>191000</v>
      </c>
      <c r="I87" s="61">
        <v>41000</v>
      </c>
      <c r="J87" s="61">
        <v>0</v>
      </c>
      <c r="K87" s="47">
        <f t="shared" si="9"/>
        <v>41000</v>
      </c>
      <c r="L87" s="61">
        <v>0</v>
      </c>
      <c r="M87" s="61">
        <v>0</v>
      </c>
      <c r="N87" s="47">
        <f t="shared" si="10"/>
        <v>0</v>
      </c>
    </row>
    <row r="88" spans="1:15" ht="24" customHeight="1" hidden="1">
      <c r="A88" s="26" t="s">
        <v>58</v>
      </c>
      <c r="B88" s="149"/>
      <c r="C88" s="114" t="s">
        <v>57</v>
      </c>
      <c r="D88" s="95"/>
      <c r="E88" s="118"/>
      <c r="F88" s="50">
        <f aca="true" t="shared" si="11" ref="F88:G90">F89</f>
        <v>154000</v>
      </c>
      <c r="G88" s="50">
        <f t="shared" si="11"/>
        <v>0</v>
      </c>
      <c r="H88" s="47">
        <f t="shared" si="8"/>
        <v>154000</v>
      </c>
      <c r="I88" s="50">
        <f aca="true" t="shared" si="12" ref="I88:J90">I89</f>
        <v>0</v>
      </c>
      <c r="J88" s="50">
        <f t="shared" si="12"/>
        <v>0</v>
      </c>
      <c r="K88" s="47">
        <f t="shared" si="9"/>
        <v>0</v>
      </c>
      <c r="L88" s="50">
        <f aca="true" t="shared" si="13" ref="L88:M90">L89</f>
        <v>0</v>
      </c>
      <c r="M88" s="50">
        <f t="shared" si="13"/>
        <v>0</v>
      </c>
      <c r="N88" s="47">
        <f t="shared" si="10"/>
        <v>0</v>
      </c>
      <c r="O88" s="48"/>
    </row>
    <row r="89" spans="1:15" ht="24" customHeight="1" hidden="1">
      <c r="A89" s="26" t="s">
        <v>102</v>
      </c>
      <c r="B89" s="149"/>
      <c r="C89" s="114"/>
      <c r="D89" s="55" t="s">
        <v>103</v>
      </c>
      <c r="E89" s="49"/>
      <c r="F89" s="50">
        <f t="shared" si="11"/>
        <v>154000</v>
      </c>
      <c r="G89" s="50">
        <f t="shared" si="11"/>
        <v>0</v>
      </c>
      <c r="H89" s="47">
        <f t="shared" si="8"/>
        <v>154000</v>
      </c>
      <c r="I89" s="50">
        <f t="shared" si="12"/>
        <v>0</v>
      </c>
      <c r="J89" s="50">
        <f t="shared" si="12"/>
        <v>0</v>
      </c>
      <c r="K89" s="47">
        <f t="shared" si="9"/>
        <v>0</v>
      </c>
      <c r="L89" s="50">
        <f t="shared" si="13"/>
        <v>0</v>
      </c>
      <c r="M89" s="50">
        <f t="shared" si="13"/>
        <v>0</v>
      </c>
      <c r="N89" s="47">
        <f t="shared" si="10"/>
        <v>0</v>
      </c>
      <c r="O89" s="48"/>
    </row>
    <row r="90" spans="1:15" ht="12.75" customHeight="1" hidden="1">
      <c r="A90" s="26" t="s">
        <v>139</v>
      </c>
      <c r="B90" s="149"/>
      <c r="C90" s="114"/>
      <c r="D90" s="95" t="s">
        <v>105</v>
      </c>
      <c r="E90" s="49"/>
      <c r="F90" s="50">
        <f t="shared" si="11"/>
        <v>154000</v>
      </c>
      <c r="G90" s="50">
        <f t="shared" si="11"/>
        <v>0</v>
      </c>
      <c r="H90" s="47">
        <f t="shared" si="8"/>
        <v>154000</v>
      </c>
      <c r="I90" s="50">
        <f t="shared" si="12"/>
        <v>0</v>
      </c>
      <c r="J90" s="50">
        <f t="shared" si="12"/>
        <v>0</v>
      </c>
      <c r="K90" s="47">
        <f t="shared" si="9"/>
        <v>0</v>
      </c>
      <c r="L90" s="50">
        <f t="shared" si="13"/>
        <v>0</v>
      </c>
      <c r="M90" s="50">
        <f t="shared" si="13"/>
        <v>0</v>
      </c>
      <c r="N90" s="47">
        <f t="shared" si="10"/>
        <v>0</v>
      </c>
      <c r="O90" s="48"/>
    </row>
    <row r="91" spans="1:15" ht="36" customHeight="1" hidden="1">
      <c r="A91" s="26" t="s">
        <v>358</v>
      </c>
      <c r="B91" s="149"/>
      <c r="C91" s="114"/>
      <c r="D91" s="95"/>
      <c r="E91" s="49" t="s">
        <v>315</v>
      </c>
      <c r="F91" s="50">
        <v>154000</v>
      </c>
      <c r="G91" s="50">
        <v>0</v>
      </c>
      <c r="H91" s="47">
        <f t="shared" si="8"/>
        <v>154000</v>
      </c>
      <c r="I91" s="50">
        <v>0</v>
      </c>
      <c r="J91" s="50">
        <v>0</v>
      </c>
      <c r="K91" s="47">
        <f t="shared" si="9"/>
        <v>0</v>
      </c>
      <c r="L91" s="50">
        <v>0</v>
      </c>
      <c r="M91" s="50">
        <v>0</v>
      </c>
      <c r="N91" s="47">
        <f t="shared" si="10"/>
        <v>0</v>
      </c>
      <c r="O91" s="48"/>
    </row>
    <row r="92" spans="1:15" ht="12.75">
      <c r="A92" s="26" t="s">
        <v>60</v>
      </c>
      <c r="B92" s="149"/>
      <c r="C92" s="114" t="s">
        <v>59</v>
      </c>
      <c r="D92" s="95"/>
      <c r="E92" s="118"/>
      <c r="F92" s="47">
        <f>F93+F100+F108</f>
        <v>5492300</v>
      </c>
      <c r="G92" s="47">
        <f>G93+G100+G108</f>
        <v>335434</v>
      </c>
      <c r="H92" s="47">
        <f t="shared" si="8"/>
        <v>5827734</v>
      </c>
      <c r="I92" s="47">
        <f>I93+I100+I108</f>
        <v>3995500</v>
      </c>
      <c r="J92" s="47">
        <f>J93+J100+J108</f>
        <v>464000</v>
      </c>
      <c r="K92" s="47">
        <f t="shared" si="9"/>
        <v>4459500</v>
      </c>
      <c r="L92" s="47">
        <f>L93+L100+L108</f>
        <v>3390000</v>
      </c>
      <c r="M92" s="47">
        <f>M93+M100+M108</f>
        <v>464000</v>
      </c>
      <c r="N92" s="47">
        <f t="shared" si="10"/>
        <v>3854000</v>
      </c>
      <c r="O92" s="48"/>
    </row>
    <row r="93" spans="1:15" ht="48">
      <c r="A93" s="26" t="s">
        <v>140</v>
      </c>
      <c r="B93" s="149"/>
      <c r="C93" s="114"/>
      <c r="D93" s="55" t="s">
        <v>119</v>
      </c>
      <c r="E93" s="49"/>
      <c r="F93" s="47">
        <f>F94</f>
        <v>1683600</v>
      </c>
      <c r="G93" s="47">
        <f>G94</f>
        <v>335434</v>
      </c>
      <c r="H93" s="47">
        <f t="shared" si="8"/>
        <v>2019034</v>
      </c>
      <c r="I93" s="47">
        <f>I94</f>
        <v>1355500</v>
      </c>
      <c r="J93" s="47">
        <f>J94</f>
        <v>464000</v>
      </c>
      <c r="K93" s="47">
        <f t="shared" si="9"/>
        <v>1819500</v>
      </c>
      <c r="L93" s="47">
        <f>L94</f>
        <v>1146000</v>
      </c>
      <c r="M93" s="47">
        <f>M94</f>
        <v>464000</v>
      </c>
      <c r="N93" s="47">
        <f t="shared" si="10"/>
        <v>1610000</v>
      </c>
      <c r="O93" s="48"/>
    </row>
    <row r="94" spans="1:15" ht="12.75">
      <c r="A94" s="26" t="s">
        <v>120</v>
      </c>
      <c r="B94" s="149"/>
      <c r="C94" s="114"/>
      <c r="D94" s="150" t="s">
        <v>121</v>
      </c>
      <c r="E94" s="49"/>
      <c r="F94" s="47">
        <f>SUM(F95:F99)</f>
        <v>1683600</v>
      </c>
      <c r="G94" s="47">
        <f>SUM(G95:G99)</f>
        <v>335434</v>
      </c>
      <c r="H94" s="47">
        <f t="shared" si="8"/>
        <v>2019034</v>
      </c>
      <c r="I94" s="47">
        <f>SUM(I95:I99)</f>
        <v>1355500</v>
      </c>
      <c r="J94" s="47">
        <f>SUM(J95:J99)</f>
        <v>464000</v>
      </c>
      <c r="K94" s="47">
        <f t="shared" si="9"/>
        <v>1819500</v>
      </c>
      <c r="L94" s="47">
        <f>SUM(L95:L99)</f>
        <v>1146000</v>
      </c>
      <c r="M94" s="47">
        <f>SUM(M95:M99)</f>
        <v>464000</v>
      </c>
      <c r="N94" s="47">
        <f t="shared" si="10"/>
        <v>1610000</v>
      </c>
      <c r="O94" s="48"/>
    </row>
    <row r="95" spans="1:15" ht="12.75">
      <c r="A95" s="26" t="s">
        <v>356</v>
      </c>
      <c r="B95" s="149"/>
      <c r="C95" s="114"/>
      <c r="D95" s="151"/>
      <c r="E95" s="49" t="s">
        <v>351</v>
      </c>
      <c r="F95" s="47">
        <v>1595900</v>
      </c>
      <c r="G95" s="47">
        <f>265000+16628</f>
        <v>281628</v>
      </c>
      <c r="H95" s="47">
        <f t="shared" si="8"/>
        <v>1877528</v>
      </c>
      <c r="I95" s="47">
        <v>1255000</v>
      </c>
      <c r="J95" s="47">
        <v>281628</v>
      </c>
      <c r="K95" s="47">
        <f t="shared" si="9"/>
        <v>1536628</v>
      </c>
      <c r="L95" s="47">
        <v>1061000</v>
      </c>
      <c r="M95" s="47">
        <v>281628</v>
      </c>
      <c r="N95" s="47">
        <f t="shared" si="10"/>
        <v>1342628</v>
      </c>
      <c r="O95" s="48"/>
    </row>
    <row r="96" spans="1:15" ht="24">
      <c r="A96" s="26" t="s">
        <v>357</v>
      </c>
      <c r="B96" s="149"/>
      <c r="C96" s="114"/>
      <c r="D96" s="151"/>
      <c r="E96" s="49" t="s">
        <v>352</v>
      </c>
      <c r="F96" s="47">
        <v>0</v>
      </c>
      <c r="G96" s="47">
        <v>2000</v>
      </c>
      <c r="H96" s="47">
        <f t="shared" si="8"/>
        <v>2000</v>
      </c>
      <c r="I96" s="47">
        <v>0</v>
      </c>
      <c r="J96" s="47">
        <v>2000</v>
      </c>
      <c r="K96" s="47">
        <f t="shared" si="9"/>
        <v>2000</v>
      </c>
      <c r="L96" s="47">
        <v>0</v>
      </c>
      <c r="M96" s="47">
        <v>2000</v>
      </c>
      <c r="N96" s="47">
        <f t="shared" si="10"/>
        <v>2000</v>
      </c>
      <c r="O96" s="48"/>
    </row>
    <row r="97" spans="1:15" ht="36">
      <c r="A97" s="26" t="s">
        <v>345</v>
      </c>
      <c r="B97" s="149"/>
      <c r="C97" s="114"/>
      <c r="D97" s="151"/>
      <c r="E97" s="49" t="s">
        <v>344</v>
      </c>
      <c r="F97" s="47">
        <v>6000</v>
      </c>
      <c r="G97" s="47">
        <f>269520-267520</f>
        <v>2000</v>
      </c>
      <c r="H97" s="47">
        <f t="shared" si="8"/>
        <v>8000</v>
      </c>
      <c r="I97" s="47">
        <v>5000</v>
      </c>
      <c r="J97" s="47">
        <v>2000</v>
      </c>
      <c r="K97" s="47">
        <f t="shared" si="9"/>
        <v>7000</v>
      </c>
      <c r="L97" s="47">
        <v>4000</v>
      </c>
      <c r="M97" s="47">
        <v>2000</v>
      </c>
      <c r="N97" s="47">
        <f t="shared" si="10"/>
        <v>6000</v>
      </c>
      <c r="O97" s="48"/>
    </row>
    <row r="98" spans="1:15" ht="36">
      <c r="A98" s="26" t="s">
        <v>358</v>
      </c>
      <c r="B98" s="149"/>
      <c r="C98" s="114"/>
      <c r="D98" s="151"/>
      <c r="E98" s="49" t="s">
        <v>315</v>
      </c>
      <c r="F98" s="47">
        <v>76100</v>
      </c>
      <c r="G98" s="47">
        <f>77000-27194</f>
        <v>49806</v>
      </c>
      <c r="H98" s="47">
        <f t="shared" si="8"/>
        <v>125906</v>
      </c>
      <c r="I98" s="47">
        <v>93000</v>
      </c>
      <c r="J98" s="47">
        <v>178372</v>
      </c>
      <c r="K98" s="47">
        <f t="shared" si="9"/>
        <v>271372</v>
      </c>
      <c r="L98" s="47">
        <v>79000</v>
      </c>
      <c r="M98" s="47">
        <v>178372</v>
      </c>
      <c r="N98" s="47">
        <f t="shared" si="10"/>
        <v>257372</v>
      </c>
      <c r="O98" s="48"/>
    </row>
    <row r="99" spans="1:15" ht="24">
      <c r="A99" s="26" t="s">
        <v>374</v>
      </c>
      <c r="B99" s="149"/>
      <c r="C99" s="114"/>
      <c r="D99" s="152"/>
      <c r="E99" s="49" t="s">
        <v>353</v>
      </c>
      <c r="F99" s="50">
        <f>3000+2600</f>
        <v>5600</v>
      </c>
      <c r="G99" s="50">
        <v>0</v>
      </c>
      <c r="H99" s="47">
        <f t="shared" si="8"/>
        <v>5600</v>
      </c>
      <c r="I99" s="50">
        <v>2500</v>
      </c>
      <c r="J99" s="50">
        <v>0</v>
      </c>
      <c r="K99" s="47">
        <f t="shared" si="9"/>
        <v>2500</v>
      </c>
      <c r="L99" s="50">
        <v>2000</v>
      </c>
      <c r="M99" s="50">
        <v>0</v>
      </c>
      <c r="N99" s="47">
        <f t="shared" si="10"/>
        <v>2000</v>
      </c>
      <c r="O99" s="48"/>
    </row>
    <row r="100" spans="1:15" ht="60">
      <c r="A100" s="26" t="s">
        <v>141</v>
      </c>
      <c r="B100" s="149"/>
      <c r="C100" s="114"/>
      <c r="D100" s="55">
        <v>4520000</v>
      </c>
      <c r="E100" s="49"/>
      <c r="F100" s="47">
        <f>F101</f>
        <v>3516700</v>
      </c>
      <c r="G100" s="47">
        <f>G101</f>
        <v>0</v>
      </c>
      <c r="H100" s="47">
        <f t="shared" si="8"/>
        <v>3516700</v>
      </c>
      <c r="I100" s="47">
        <f>I101</f>
        <v>2640000</v>
      </c>
      <c r="J100" s="47">
        <f>J101</f>
        <v>0</v>
      </c>
      <c r="K100" s="47">
        <f t="shared" si="9"/>
        <v>2640000</v>
      </c>
      <c r="L100" s="47">
        <f>L101</f>
        <v>2244000</v>
      </c>
      <c r="M100" s="47">
        <f>M101</f>
        <v>0</v>
      </c>
      <c r="N100" s="47">
        <f t="shared" si="10"/>
        <v>2244000</v>
      </c>
      <c r="O100" s="48"/>
    </row>
    <row r="101" spans="1:15" ht="24">
      <c r="A101" s="26" t="s">
        <v>100</v>
      </c>
      <c r="B101" s="149"/>
      <c r="C101" s="114"/>
      <c r="D101" s="95">
        <v>4529900</v>
      </c>
      <c r="E101" s="49"/>
      <c r="F101" s="47">
        <f>SUM(F102:F107)</f>
        <v>3516700</v>
      </c>
      <c r="G101" s="47">
        <f>SUM(G102:G107)</f>
        <v>0</v>
      </c>
      <c r="H101" s="47">
        <f t="shared" si="8"/>
        <v>3516700</v>
      </c>
      <c r="I101" s="47">
        <f>SUM(I102:I107)</f>
        <v>2640000</v>
      </c>
      <c r="J101" s="47">
        <f>SUM(J102:J107)</f>
        <v>0</v>
      </c>
      <c r="K101" s="47">
        <f t="shared" si="9"/>
        <v>2640000</v>
      </c>
      <c r="L101" s="47">
        <f>SUM(L102:L107)</f>
        <v>2244000</v>
      </c>
      <c r="M101" s="47">
        <f>SUM(M102:M107)</f>
        <v>0</v>
      </c>
      <c r="N101" s="47">
        <f t="shared" si="10"/>
        <v>2244000</v>
      </c>
      <c r="O101" s="48"/>
    </row>
    <row r="102" spans="1:15" ht="12.75">
      <c r="A102" s="26" t="s">
        <v>356</v>
      </c>
      <c r="B102" s="149"/>
      <c r="C102" s="114"/>
      <c r="D102" s="95"/>
      <c r="E102" s="49" t="s">
        <v>412</v>
      </c>
      <c r="F102" s="47">
        <v>2990000</v>
      </c>
      <c r="G102" s="47">
        <v>0</v>
      </c>
      <c r="H102" s="47">
        <f t="shared" si="8"/>
        <v>2990000</v>
      </c>
      <c r="I102" s="47">
        <v>2246500</v>
      </c>
      <c r="J102" s="47">
        <v>0</v>
      </c>
      <c r="K102" s="47">
        <f t="shared" si="9"/>
        <v>2246500</v>
      </c>
      <c r="L102" s="47">
        <v>1909500</v>
      </c>
      <c r="M102" s="47">
        <v>0</v>
      </c>
      <c r="N102" s="47">
        <f t="shared" si="10"/>
        <v>1909500</v>
      </c>
      <c r="O102" s="48"/>
    </row>
    <row r="103" spans="1:15" ht="12.75">
      <c r="A103" s="26"/>
      <c r="B103" s="149"/>
      <c r="C103" s="114"/>
      <c r="D103" s="95"/>
      <c r="E103" s="49" t="s">
        <v>413</v>
      </c>
      <c r="F103" s="47">
        <v>12500</v>
      </c>
      <c r="G103" s="47">
        <v>0</v>
      </c>
      <c r="H103" s="47">
        <f t="shared" si="8"/>
        <v>12500</v>
      </c>
      <c r="I103" s="47">
        <v>0</v>
      </c>
      <c r="J103" s="47">
        <v>0</v>
      </c>
      <c r="K103" s="47">
        <f t="shared" si="9"/>
        <v>0</v>
      </c>
      <c r="L103" s="47">
        <v>0</v>
      </c>
      <c r="M103" s="47">
        <v>0</v>
      </c>
      <c r="N103" s="47">
        <f t="shared" si="10"/>
        <v>0</v>
      </c>
      <c r="O103" s="48"/>
    </row>
    <row r="104" spans="1:15" ht="36">
      <c r="A104" s="26" t="s">
        <v>345</v>
      </c>
      <c r="B104" s="149"/>
      <c r="C104" s="114"/>
      <c r="D104" s="95"/>
      <c r="E104" s="49" t="s">
        <v>344</v>
      </c>
      <c r="F104" s="47">
        <v>33900</v>
      </c>
      <c r="G104" s="47">
        <v>0</v>
      </c>
      <c r="H104" s="47">
        <f t="shared" si="8"/>
        <v>33900</v>
      </c>
      <c r="I104" s="47">
        <v>27500</v>
      </c>
      <c r="J104" s="47">
        <v>0</v>
      </c>
      <c r="K104" s="47">
        <f t="shared" si="9"/>
        <v>27500</v>
      </c>
      <c r="L104" s="47">
        <v>23500</v>
      </c>
      <c r="M104" s="47">
        <v>0</v>
      </c>
      <c r="N104" s="47">
        <f t="shared" si="10"/>
        <v>23500</v>
      </c>
      <c r="O104" s="48"/>
    </row>
    <row r="105" spans="1:15" ht="36">
      <c r="A105" s="26" t="s">
        <v>358</v>
      </c>
      <c r="B105" s="149"/>
      <c r="C105" s="114"/>
      <c r="D105" s="95"/>
      <c r="E105" s="49" t="s">
        <v>315</v>
      </c>
      <c r="F105" s="47">
        <v>424800</v>
      </c>
      <c r="G105" s="47">
        <v>0</v>
      </c>
      <c r="H105" s="47">
        <f t="shared" si="8"/>
        <v>424800</v>
      </c>
      <c r="I105" s="47">
        <v>340000</v>
      </c>
      <c r="J105" s="47">
        <v>0</v>
      </c>
      <c r="K105" s="47">
        <f t="shared" si="9"/>
        <v>340000</v>
      </c>
      <c r="L105" s="47">
        <v>289000</v>
      </c>
      <c r="M105" s="47">
        <v>0</v>
      </c>
      <c r="N105" s="47">
        <f t="shared" si="10"/>
        <v>289000</v>
      </c>
      <c r="O105" s="48"/>
    </row>
    <row r="106" spans="1:15" ht="24">
      <c r="A106" s="26" t="s">
        <v>374</v>
      </c>
      <c r="B106" s="149"/>
      <c r="C106" s="114"/>
      <c r="D106" s="95"/>
      <c r="E106" s="49" t="s">
        <v>353</v>
      </c>
      <c r="F106" s="47">
        <f>23200+23200</f>
        <v>46400</v>
      </c>
      <c r="G106" s="47">
        <v>0</v>
      </c>
      <c r="H106" s="47">
        <f t="shared" si="8"/>
        <v>46400</v>
      </c>
      <c r="I106" s="47">
        <v>19000</v>
      </c>
      <c r="J106" s="47">
        <v>0</v>
      </c>
      <c r="K106" s="47">
        <f t="shared" si="9"/>
        <v>19000</v>
      </c>
      <c r="L106" s="47">
        <v>16000</v>
      </c>
      <c r="M106" s="47">
        <v>0</v>
      </c>
      <c r="N106" s="47">
        <f t="shared" si="10"/>
        <v>16000</v>
      </c>
      <c r="O106" s="48"/>
    </row>
    <row r="107" spans="1:15" ht="24">
      <c r="A107" s="26" t="s">
        <v>355</v>
      </c>
      <c r="B107" s="149"/>
      <c r="C107" s="114"/>
      <c r="D107" s="95"/>
      <c r="E107" s="49" t="s">
        <v>354</v>
      </c>
      <c r="F107" s="50">
        <v>9100</v>
      </c>
      <c r="G107" s="50">
        <v>0</v>
      </c>
      <c r="H107" s="47">
        <f t="shared" si="8"/>
        <v>9100</v>
      </c>
      <c r="I107" s="50">
        <v>7000</v>
      </c>
      <c r="J107" s="50">
        <v>0</v>
      </c>
      <c r="K107" s="47">
        <f t="shared" si="9"/>
        <v>7000</v>
      </c>
      <c r="L107" s="50">
        <v>6000</v>
      </c>
      <c r="M107" s="50">
        <v>0</v>
      </c>
      <c r="N107" s="47">
        <f t="shared" si="10"/>
        <v>6000</v>
      </c>
      <c r="O107" s="48"/>
    </row>
    <row r="108" spans="1:15" ht="12.75" hidden="1">
      <c r="A108" s="26" t="s">
        <v>123</v>
      </c>
      <c r="B108" s="149"/>
      <c r="C108" s="114"/>
      <c r="D108" s="55" t="s">
        <v>136</v>
      </c>
      <c r="E108" s="49"/>
      <c r="F108" s="50">
        <f>F109</f>
        <v>292000</v>
      </c>
      <c r="G108" s="50">
        <f>G109</f>
        <v>0</v>
      </c>
      <c r="H108" s="47">
        <f t="shared" si="8"/>
        <v>292000</v>
      </c>
      <c r="I108" s="50">
        <f>I109</f>
        <v>0</v>
      </c>
      <c r="J108" s="50">
        <f>J109</f>
        <v>0</v>
      </c>
      <c r="K108" s="47">
        <f t="shared" si="9"/>
        <v>0</v>
      </c>
      <c r="L108" s="50">
        <f>L109</f>
        <v>0</v>
      </c>
      <c r="M108" s="50">
        <f>M109</f>
        <v>0</v>
      </c>
      <c r="N108" s="47">
        <f t="shared" si="10"/>
        <v>0</v>
      </c>
      <c r="O108" s="48"/>
    </row>
    <row r="109" spans="1:15" ht="48" hidden="1">
      <c r="A109" s="26" t="s">
        <v>335</v>
      </c>
      <c r="B109" s="149"/>
      <c r="C109" s="114"/>
      <c r="D109" s="153" t="s">
        <v>295</v>
      </c>
      <c r="E109" s="49"/>
      <c r="F109" s="50">
        <f>F110</f>
        <v>292000</v>
      </c>
      <c r="G109" s="50">
        <f>G110</f>
        <v>0</v>
      </c>
      <c r="H109" s="47">
        <f t="shared" si="8"/>
        <v>292000</v>
      </c>
      <c r="I109" s="50">
        <f>I110</f>
        <v>0</v>
      </c>
      <c r="J109" s="50">
        <f>J110</f>
        <v>0</v>
      </c>
      <c r="K109" s="47">
        <f t="shared" si="9"/>
        <v>0</v>
      </c>
      <c r="L109" s="50">
        <f>L110</f>
        <v>0</v>
      </c>
      <c r="M109" s="50">
        <f>M110</f>
        <v>0</v>
      </c>
      <c r="N109" s="47">
        <f t="shared" si="10"/>
        <v>0</v>
      </c>
      <c r="O109" s="48"/>
    </row>
    <row r="110" spans="1:15" ht="24" hidden="1">
      <c r="A110" s="26" t="s">
        <v>319</v>
      </c>
      <c r="B110" s="149"/>
      <c r="C110" s="114"/>
      <c r="D110" s="154"/>
      <c r="E110" s="49" t="s">
        <v>318</v>
      </c>
      <c r="F110" s="50">
        <v>292000</v>
      </c>
      <c r="G110" s="50">
        <v>0</v>
      </c>
      <c r="H110" s="47">
        <f t="shared" si="8"/>
        <v>292000</v>
      </c>
      <c r="I110" s="50">
        <v>0</v>
      </c>
      <c r="J110" s="50">
        <v>0</v>
      </c>
      <c r="K110" s="47">
        <f t="shared" si="9"/>
        <v>0</v>
      </c>
      <c r="L110" s="50">
        <v>0</v>
      </c>
      <c r="M110" s="50">
        <v>0</v>
      </c>
      <c r="N110" s="47">
        <f t="shared" si="10"/>
        <v>0</v>
      </c>
      <c r="O110" s="48"/>
    </row>
    <row r="111" spans="1:15" ht="12.75">
      <c r="A111" s="26" t="s">
        <v>125</v>
      </c>
      <c r="B111" s="127"/>
      <c r="C111" s="116" t="s">
        <v>142</v>
      </c>
      <c r="D111" s="118"/>
      <c r="E111" s="118"/>
      <c r="F111" s="47">
        <f>F112+F118+F131+F135+F115</f>
        <v>178000</v>
      </c>
      <c r="G111" s="47">
        <f>G112+G118+G131+G135+G115</f>
        <v>10149366</v>
      </c>
      <c r="H111" s="47">
        <f t="shared" si="8"/>
        <v>10327366</v>
      </c>
      <c r="I111" s="47">
        <f>I112+I118+I131+I135+I115</f>
        <v>170000</v>
      </c>
      <c r="J111" s="47">
        <f>J112+J118+J131+J135+J115</f>
        <v>10116366</v>
      </c>
      <c r="K111" s="47">
        <f t="shared" si="9"/>
        <v>10286366</v>
      </c>
      <c r="L111" s="47">
        <f>L112+L118+L131+L135+L115</f>
        <v>12000</v>
      </c>
      <c r="M111" s="47">
        <f>M112+M118+M131+M135+M115</f>
        <v>10095366</v>
      </c>
      <c r="N111" s="47">
        <f t="shared" si="10"/>
        <v>10107366</v>
      </c>
      <c r="O111" s="48"/>
    </row>
    <row r="112" spans="1:15" ht="12.75">
      <c r="A112" s="26" t="s">
        <v>143</v>
      </c>
      <c r="B112" s="127"/>
      <c r="C112" s="116"/>
      <c r="D112" s="49">
        <v>5050000</v>
      </c>
      <c r="E112" s="49"/>
      <c r="F112" s="47">
        <f>F113</f>
        <v>0</v>
      </c>
      <c r="G112" s="47">
        <f>G113</f>
        <v>94000</v>
      </c>
      <c r="H112" s="47">
        <f t="shared" si="8"/>
        <v>94000</v>
      </c>
      <c r="I112" s="47">
        <f>I113</f>
        <v>0</v>
      </c>
      <c r="J112" s="47">
        <f>J113</f>
        <v>94000</v>
      </c>
      <c r="K112" s="47">
        <f t="shared" si="9"/>
        <v>94000</v>
      </c>
      <c r="L112" s="47">
        <f>L113</f>
        <v>0</v>
      </c>
      <c r="M112" s="47">
        <f>M113</f>
        <v>94000</v>
      </c>
      <c r="N112" s="47">
        <f t="shared" si="10"/>
        <v>94000</v>
      </c>
      <c r="O112" s="48"/>
    </row>
    <row r="113" spans="1:15" ht="36">
      <c r="A113" s="26" t="s">
        <v>144</v>
      </c>
      <c r="B113" s="127"/>
      <c r="C113" s="116"/>
      <c r="D113" s="49">
        <v>5050502</v>
      </c>
      <c r="E113" s="49"/>
      <c r="F113" s="47">
        <f>F114</f>
        <v>0</v>
      </c>
      <c r="G113" s="47">
        <f>G114</f>
        <v>94000</v>
      </c>
      <c r="H113" s="47">
        <f t="shared" si="8"/>
        <v>94000</v>
      </c>
      <c r="I113" s="47">
        <f>I114</f>
        <v>0</v>
      </c>
      <c r="J113" s="47">
        <f>J114</f>
        <v>94000</v>
      </c>
      <c r="K113" s="47">
        <f t="shared" si="9"/>
        <v>94000</v>
      </c>
      <c r="L113" s="47">
        <f>L114</f>
        <v>0</v>
      </c>
      <c r="M113" s="47">
        <f>M114</f>
        <v>94000</v>
      </c>
      <c r="N113" s="47">
        <f t="shared" si="10"/>
        <v>94000</v>
      </c>
      <c r="O113" s="48"/>
    </row>
    <row r="114" spans="1:15" ht="24">
      <c r="A114" s="26" t="s">
        <v>365</v>
      </c>
      <c r="B114" s="127"/>
      <c r="C114" s="116"/>
      <c r="D114" s="49"/>
      <c r="E114" s="49" t="s">
        <v>366</v>
      </c>
      <c r="F114" s="50">
        <v>0</v>
      </c>
      <c r="G114" s="50">
        <v>94000</v>
      </c>
      <c r="H114" s="47">
        <f t="shared" si="8"/>
        <v>94000</v>
      </c>
      <c r="I114" s="50">
        <v>0</v>
      </c>
      <c r="J114" s="50">
        <v>94000</v>
      </c>
      <c r="K114" s="47">
        <f t="shared" si="9"/>
        <v>94000</v>
      </c>
      <c r="L114" s="50">
        <v>0</v>
      </c>
      <c r="M114" s="50">
        <v>94000</v>
      </c>
      <c r="N114" s="47">
        <f t="shared" si="10"/>
        <v>94000</v>
      </c>
      <c r="O114" s="48"/>
    </row>
    <row r="115" spans="1:15" ht="24">
      <c r="A115" s="26" t="s">
        <v>127</v>
      </c>
      <c r="B115" s="127"/>
      <c r="C115" s="116"/>
      <c r="D115" s="49" t="s">
        <v>145</v>
      </c>
      <c r="E115" s="49"/>
      <c r="F115" s="50">
        <f>F116</f>
        <v>0</v>
      </c>
      <c r="G115" s="50">
        <f>G116</f>
        <v>282194</v>
      </c>
      <c r="H115" s="47">
        <f t="shared" si="8"/>
        <v>282194</v>
      </c>
      <c r="I115" s="50">
        <f>I116</f>
        <v>0</v>
      </c>
      <c r="J115" s="50">
        <f>J116</f>
        <v>143188</v>
      </c>
      <c r="K115" s="47">
        <f t="shared" si="9"/>
        <v>143188</v>
      </c>
      <c r="L115" s="50">
        <f>L116</f>
        <v>0</v>
      </c>
      <c r="M115" s="50">
        <f>M116</f>
        <v>143188</v>
      </c>
      <c r="N115" s="47">
        <f t="shared" si="10"/>
        <v>143188</v>
      </c>
      <c r="O115" s="48"/>
    </row>
    <row r="116" spans="1:15" ht="24">
      <c r="A116" s="26" t="s">
        <v>127</v>
      </c>
      <c r="B116" s="127"/>
      <c r="C116" s="116"/>
      <c r="D116" s="118" t="s">
        <v>146</v>
      </c>
      <c r="E116" s="49"/>
      <c r="F116" s="50">
        <f>F117</f>
        <v>0</v>
      </c>
      <c r="G116" s="50">
        <f>G117</f>
        <v>282194</v>
      </c>
      <c r="H116" s="47">
        <f t="shared" si="8"/>
        <v>282194</v>
      </c>
      <c r="I116" s="50">
        <f>I117</f>
        <v>0</v>
      </c>
      <c r="J116" s="50">
        <f>J117</f>
        <v>143188</v>
      </c>
      <c r="K116" s="47">
        <f t="shared" si="9"/>
        <v>143188</v>
      </c>
      <c r="L116" s="50">
        <f>L117</f>
        <v>0</v>
      </c>
      <c r="M116" s="50">
        <f>M117</f>
        <v>143188</v>
      </c>
      <c r="N116" s="47">
        <f t="shared" si="10"/>
        <v>143188</v>
      </c>
      <c r="O116" s="48"/>
    </row>
    <row r="117" spans="1:15" ht="24">
      <c r="A117" s="26" t="s">
        <v>365</v>
      </c>
      <c r="B117" s="127"/>
      <c r="C117" s="116"/>
      <c r="D117" s="118"/>
      <c r="E117" s="49" t="s">
        <v>366</v>
      </c>
      <c r="F117" s="50">
        <v>0</v>
      </c>
      <c r="G117" s="50">
        <v>282194</v>
      </c>
      <c r="H117" s="47">
        <f t="shared" si="8"/>
        <v>282194</v>
      </c>
      <c r="I117" s="50"/>
      <c r="J117" s="50">
        <f>282194-83886-20060-35060</f>
        <v>143188</v>
      </c>
      <c r="K117" s="47">
        <f t="shared" si="9"/>
        <v>143188</v>
      </c>
      <c r="L117" s="50"/>
      <c r="M117" s="50">
        <f>282194-83886-20060-35060</f>
        <v>143188</v>
      </c>
      <c r="N117" s="47">
        <f t="shared" si="10"/>
        <v>143188</v>
      </c>
      <c r="O117" s="48"/>
    </row>
    <row r="118" spans="1:15" ht="24">
      <c r="A118" s="26" t="s">
        <v>147</v>
      </c>
      <c r="B118" s="127"/>
      <c r="C118" s="116"/>
      <c r="D118" s="49">
        <v>5200000</v>
      </c>
      <c r="E118" s="49"/>
      <c r="F118" s="47">
        <f>F121+F119</f>
        <v>0</v>
      </c>
      <c r="G118" s="47">
        <f>G121+G119</f>
        <v>9773172</v>
      </c>
      <c r="H118" s="47">
        <f t="shared" si="8"/>
        <v>9773172</v>
      </c>
      <c r="I118" s="47">
        <f>I121+I119+I123+I125+I127+I129</f>
        <v>0</v>
      </c>
      <c r="J118" s="47">
        <f>J121+J119+J123+J125+J127+J129</f>
        <v>9879178</v>
      </c>
      <c r="K118" s="47">
        <f t="shared" si="9"/>
        <v>9879178</v>
      </c>
      <c r="L118" s="47">
        <f>L121+L119+L123+L125+L127+L129</f>
        <v>0</v>
      </c>
      <c r="M118" s="47">
        <f>M121+M119+M123+M125+M127+M129</f>
        <v>9858178</v>
      </c>
      <c r="N118" s="47">
        <f t="shared" si="10"/>
        <v>9858178</v>
      </c>
      <c r="O118" s="48"/>
    </row>
    <row r="119" spans="1:15" ht="36">
      <c r="A119" s="26" t="s">
        <v>287</v>
      </c>
      <c r="B119" s="127"/>
      <c r="C119" s="116"/>
      <c r="D119" s="119" t="s">
        <v>288</v>
      </c>
      <c r="E119" s="49"/>
      <c r="F119" s="47">
        <f>F120</f>
        <v>0</v>
      </c>
      <c r="G119" s="47">
        <f>G120</f>
        <v>1026000</v>
      </c>
      <c r="H119" s="47">
        <f t="shared" si="8"/>
        <v>1026000</v>
      </c>
      <c r="I119" s="47">
        <f>I120</f>
        <v>0</v>
      </c>
      <c r="J119" s="47">
        <f>J120</f>
        <v>993000</v>
      </c>
      <c r="K119" s="47">
        <f t="shared" si="9"/>
        <v>993000</v>
      </c>
      <c r="L119" s="47">
        <f>L120</f>
        <v>0</v>
      </c>
      <c r="M119" s="47">
        <f>M120</f>
        <v>972000</v>
      </c>
      <c r="N119" s="47">
        <f t="shared" si="10"/>
        <v>972000</v>
      </c>
      <c r="O119" s="48"/>
    </row>
    <row r="120" spans="1:15" ht="24">
      <c r="A120" s="26" t="s">
        <v>365</v>
      </c>
      <c r="B120" s="127"/>
      <c r="C120" s="116"/>
      <c r="D120" s="120"/>
      <c r="E120" s="49" t="s">
        <v>366</v>
      </c>
      <c r="F120" s="47">
        <v>0</v>
      </c>
      <c r="G120" s="47">
        <v>1026000</v>
      </c>
      <c r="H120" s="47">
        <f t="shared" si="8"/>
        <v>1026000</v>
      </c>
      <c r="I120" s="47">
        <v>0</v>
      </c>
      <c r="J120" s="47">
        <v>993000</v>
      </c>
      <c r="K120" s="47">
        <f t="shared" si="9"/>
        <v>993000</v>
      </c>
      <c r="L120" s="47">
        <v>0</v>
      </c>
      <c r="M120" s="47">
        <v>972000</v>
      </c>
      <c r="N120" s="47">
        <f t="shared" si="10"/>
        <v>972000</v>
      </c>
      <c r="O120" s="48"/>
    </row>
    <row r="121" spans="1:15" ht="0.75" customHeight="1">
      <c r="A121" s="26" t="s">
        <v>372</v>
      </c>
      <c r="B121" s="127"/>
      <c r="C121" s="116"/>
      <c r="D121" s="119" t="s">
        <v>371</v>
      </c>
      <c r="E121" s="49"/>
      <c r="F121" s="47">
        <f>F122</f>
        <v>0</v>
      </c>
      <c r="G121" s="47">
        <f>G122</f>
        <v>8747172</v>
      </c>
      <c r="H121" s="47">
        <f t="shared" si="8"/>
        <v>8747172</v>
      </c>
      <c r="I121" s="47">
        <f>I122</f>
        <v>0</v>
      </c>
      <c r="J121" s="47">
        <f>J122</f>
        <v>0</v>
      </c>
      <c r="K121" s="47">
        <f t="shared" si="9"/>
        <v>0</v>
      </c>
      <c r="L121" s="47">
        <f>L122</f>
        <v>0</v>
      </c>
      <c r="M121" s="47">
        <f>M122</f>
        <v>0</v>
      </c>
      <c r="N121" s="47">
        <f t="shared" si="10"/>
        <v>0</v>
      </c>
      <c r="O121" s="48"/>
    </row>
    <row r="122" spans="1:15" ht="24" hidden="1">
      <c r="A122" s="26" t="s">
        <v>365</v>
      </c>
      <c r="B122" s="127"/>
      <c r="C122" s="116"/>
      <c r="D122" s="120"/>
      <c r="E122" s="49" t="s">
        <v>366</v>
      </c>
      <c r="F122" s="47">
        <v>0</v>
      </c>
      <c r="G122" s="47">
        <v>8747172</v>
      </c>
      <c r="H122" s="47">
        <f t="shared" si="8"/>
        <v>8747172</v>
      </c>
      <c r="I122" s="47">
        <v>0</v>
      </c>
      <c r="J122" s="47">
        <f>8747172-2724306-2623382-3399484</f>
        <v>0</v>
      </c>
      <c r="K122" s="47">
        <f t="shared" si="9"/>
        <v>0</v>
      </c>
      <c r="L122" s="47">
        <v>0</v>
      </c>
      <c r="M122" s="47">
        <f>8747172-2724306-2623382-3399484</f>
        <v>0</v>
      </c>
      <c r="N122" s="47">
        <f t="shared" si="10"/>
        <v>0</v>
      </c>
      <c r="O122" s="48"/>
    </row>
    <row r="123" spans="1:15" ht="24">
      <c r="A123" s="26" t="s">
        <v>441</v>
      </c>
      <c r="B123" s="127"/>
      <c r="C123" s="116"/>
      <c r="D123" s="119" t="s">
        <v>437</v>
      </c>
      <c r="E123" s="49"/>
      <c r="F123" s="47">
        <f>F124</f>
        <v>0</v>
      </c>
      <c r="G123" s="47">
        <f>G124</f>
        <v>0</v>
      </c>
      <c r="H123" s="47">
        <f t="shared" si="8"/>
        <v>0</v>
      </c>
      <c r="I123" s="47">
        <f>I124</f>
        <v>0</v>
      </c>
      <c r="J123" s="47">
        <f>J124</f>
        <v>2658442</v>
      </c>
      <c r="K123" s="47">
        <f t="shared" si="9"/>
        <v>2658442</v>
      </c>
      <c r="L123" s="47">
        <f>L124</f>
        <v>0</v>
      </c>
      <c r="M123" s="47">
        <f>M124</f>
        <v>2658442</v>
      </c>
      <c r="N123" s="47">
        <f t="shared" si="10"/>
        <v>2658442</v>
      </c>
      <c r="O123" s="48"/>
    </row>
    <row r="124" spans="1:15" ht="24">
      <c r="A124" s="26" t="s">
        <v>365</v>
      </c>
      <c r="B124" s="127"/>
      <c r="C124" s="116"/>
      <c r="D124" s="120"/>
      <c r="E124" s="49" t="s">
        <v>366</v>
      </c>
      <c r="F124" s="47">
        <v>0</v>
      </c>
      <c r="G124" s="47"/>
      <c r="H124" s="47">
        <f t="shared" si="8"/>
        <v>0</v>
      </c>
      <c r="I124" s="47">
        <v>0</v>
      </c>
      <c r="J124" s="47">
        <f>35060+2623382</f>
        <v>2658442</v>
      </c>
      <c r="K124" s="47">
        <f t="shared" si="9"/>
        <v>2658442</v>
      </c>
      <c r="L124" s="47">
        <v>0</v>
      </c>
      <c r="M124" s="47">
        <f>35060+2623382</f>
        <v>2658442</v>
      </c>
      <c r="N124" s="47">
        <f t="shared" si="10"/>
        <v>2658442</v>
      </c>
      <c r="O124" s="48"/>
    </row>
    <row r="125" spans="1:15" ht="12.75">
      <c r="A125" s="26" t="s">
        <v>442</v>
      </c>
      <c r="B125" s="127"/>
      <c r="C125" s="116"/>
      <c r="D125" s="119" t="s">
        <v>440</v>
      </c>
      <c r="E125" s="49"/>
      <c r="F125" s="47">
        <f>F126</f>
        <v>0</v>
      </c>
      <c r="G125" s="47">
        <f>G126</f>
        <v>0</v>
      </c>
      <c r="H125" s="47">
        <f t="shared" si="8"/>
        <v>0</v>
      </c>
      <c r="I125" s="47">
        <f>I126</f>
        <v>0</v>
      </c>
      <c r="J125" s="47">
        <f>J126</f>
        <v>3399484</v>
      </c>
      <c r="K125" s="47">
        <f t="shared" si="9"/>
        <v>3399484</v>
      </c>
      <c r="L125" s="47">
        <f>L126</f>
        <v>0</v>
      </c>
      <c r="M125" s="47">
        <f>M126</f>
        <v>3399484</v>
      </c>
      <c r="N125" s="47">
        <f t="shared" si="10"/>
        <v>3399484</v>
      </c>
      <c r="O125" s="48"/>
    </row>
    <row r="126" spans="1:15" ht="24">
      <c r="A126" s="26" t="s">
        <v>365</v>
      </c>
      <c r="B126" s="127"/>
      <c r="C126" s="116"/>
      <c r="D126" s="120"/>
      <c r="E126" s="49" t="s">
        <v>366</v>
      </c>
      <c r="F126" s="47">
        <v>0</v>
      </c>
      <c r="G126" s="47"/>
      <c r="H126" s="47">
        <f t="shared" si="8"/>
        <v>0</v>
      </c>
      <c r="I126" s="47">
        <v>0</v>
      </c>
      <c r="J126" s="47">
        <v>3399484</v>
      </c>
      <c r="K126" s="47">
        <f t="shared" si="9"/>
        <v>3399484</v>
      </c>
      <c r="L126" s="47">
        <v>0</v>
      </c>
      <c r="M126" s="47">
        <v>3399484</v>
      </c>
      <c r="N126" s="47">
        <f t="shared" si="10"/>
        <v>3399484</v>
      </c>
      <c r="O126" s="48"/>
    </row>
    <row r="127" spans="1:15" ht="24">
      <c r="A127" s="26" t="s">
        <v>443</v>
      </c>
      <c r="B127" s="127"/>
      <c r="C127" s="116"/>
      <c r="D127" s="119" t="s">
        <v>438</v>
      </c>
      <c r="E127" s="49"/>
      <c r="F127" s="47">
        <f>F128</f>
        <v>0</v>
      </c>
      <c r="G127" s="47">
        <f>G128</f>
        <v>0</v>
      </c>
      <c r="H127" s="47">
        <f t="shared" si="8"/>
        <v>0</v>
      </c>
      <c r="I127" s="47">
        <f>I128</f>
        <v>0</v>
      </c>
      <c r="J127" s="47">
        <f>J128</f>
        <v>2744366</v>
      </c>
      <c r="K127" s="47">
        <f t="shared" si="9"/>
        <v>2744366</v>
      </c>
      <c r="L127" s="47">
        <f>L128</f>
        <v>0</v>
      </c>
      <c r="M127" s="47">
        <f>M128</f>
        <v>2744366</v>
      </c>
      <c r="N127" s="47">
        <f t="shared" si="10"/>
        <v>2744366</v>
      </c>
      <c r="O127" s="48"/>
    </row>
    <row r="128" spans="1:15" ht="24">
      <c r="A128" s="26" t="s">
        <v>365</v>
      </c>
      <c r="B128" s="127"/>
      <c r="C128" s="116"/>
      <c r="D128" s="120"/>
      <c r="E128" s="49" t="s">
        <v>366</v>
      </c>
      <c r="F128" s="47">
        <v>0</v>
      </c>
      <c r="G128" s="47"/>
      <c r="H128" s="47">
        <f t="shared" si="8"/>
        <v>0</v>
      </c>
      <c r="I128" s="47">
        <v>0</v>
      </c>
      <c r="J128" s="47">
        <f>20060+2724306</f>
        <v>2744366</v>
      </c>
      <c r="K128" s="47">
        <f t="shared" si="9"/>
        <v>2744366</v>
      </c>
      <c r="L128" s="47">
        <v>0</v>
      </c>
      <c r="M128" s="47">
        <f>20060+2724306</f>
        <v>2744366</v>
      </c>
      <c r="N128" s="47">
        <f t="shared" si="10"/>
        <v>2744366</v>
      </c>
      <c r="O128" s="48"/>
    </row>
    <row r="129" spans="1:15" ht="12.75">
      <c r="A129" s="26" t="s">
        <v>444</v>
      </c>
      <c r="B129" s="127"/>
      <c r="C129" s="116"/>
      <c r="D129" s="119" t="s">
        <v>439</v>
      </c>
      <c r="E129" s="49"/>
      <c r="F129" s="47">
        <f>F130</f>
        <v>0</v>
      </c>
      <c r="G129" s="47">
        <f>G130</f>
        <v>0</v>
      </c>
      <c r="H129" s="47">
        <f t="shared" si="8"/>
        <v>0</v>
      </c>
      <c r="I129" s="47">
        <f>I130</f>
        <v>0</v>
      </c>
      <c r="J129" s="47">
        <f>J130</f>
        <v>83886</v>
      </c>
      <c r="K129" s="47">
        <f t="shared" si="9"/>
        <v>83886</v>
      </c>
      <c r="L129" s="47">
        <f>L130</f>
        <v>0</v>
      </c>
      <c r="M129" s="47">
        <f>M130</f>
        <v>83886</v>
      </c>
      <c r="N129" s="47">
        <f t="shared" si="10"/>
        <v>83886</v>
      </c>
      <c r="O129" s="48"/>
    </row>
    <row r="130" spans="1:15" ht="24">
      <c r="A130" s="26" t="s">
        <v>365</v>
      </c>
      <c r="B130" s="127"/>
      <c r="C130" s="116"/>
      <c r="D130" s="120"/>
      <c r="E130" s="49" t="s">
        <v>366</v>
      </c>
      <c r="F130" s="47">
        <v>0</v>
      </c>
      <c r="G130" s="47"/>
      <c r="H130" s="47">
        <f t="shared" si="8"/>
        <v>0</v>
      </c>
      <c r="I130" s="47">
        <v>0</v>
      </c>
      <c r="J130" s="47">
        <v>83886</v>
      </c>
      <c r="K130" s="47">
        <f t="shared" si="9"/>
        <v>83886</v>
      </c>
      <c r="L130" s="47">
        <v>0</v>
      </c>
      <c r="M130" s="47">
        <v>83886</v>
      </c>
      <c r="N130" s="47">
        <f t="shared" si="10"/>
        <v>83886</v>
      </c>
      <c r="O130" s="48"/>
    </row>
    <row r="131" spans="1:15" ht="12.75">
      <c r="A131" s="26" t="s">
        <v>123</v>
      </c>
      <c r="B131" s="127"/>
      <c r="C131" s="116"/>
      <c r="D131" s="49">
        <v>5220000</v>
      </c>
      <c r="E131" s="49"/>
      <c r="F131" s="47">
        <f aca="true" t="shared" si="14" ref="F131:M133">F132</f>
        <v>131000</v>
      </c>
      <c r="G131" s="47">
        <f t="shared" si="14"/>
        <v>0</v>
      </c>
      <c r="H131" s="47">
        <f t="shared" si="8"/>
        <v>131000</v>
      </c>
      <c r="I131" s="47">
        <f t="shared" si="14"/>
        <v>121000</v>
      </c>
      <c r="J131" s="47">
        <f t="shared" si="14"/>
        <v>0</v>
      </c>
      <c r="K131" s="47">
        <f t="shared" si="9"/>
        <v>121000</v>
      </c>
      <c r="L131" s="47">
        <f t="shared" si="14"/>
        <v>0</v>
      </c>
      <c r="M131" s="47">
        <f t="shared" si="14"/>
        <v>0</v>
      </c>
      <c r="N131" s="47">
        <f t="shared" si="10"/>
        <v>0</v>
      </c>
      <c r="O131" s="48"/>
    </row>
    <row r="132" spans="1:15" ht="24">
      <c r="A132" s="26" t="s">
        <v>329</v>
      </c>
      <c r="B132" s="127"/>
      <c r="C132" s="116"/>
      <c r="D132" s="49" t="s">
        <v>137</v>
      </c>
      <c r="E132" s="49"/>
      <c r="F132" s="47">
        <f t="shared" si="14"/>
        <v>131000</v>
      </c>
      <c r="G132" s="47">
        <f t="shared" si="14"/>
        <v>0</v>
      </c>
      <c r="H132" s="47">
        <f t="shared" si="8"/>
        <v>131000</v>
      </c>
      <c r="I132" s="47">
        <f t="shared" si="14"/>
        <v>121000</v>
      </c>
      <c r="J132" s="47">
        <f t="shared" si="14"/>
        <v>0</v>
      </c>
      <c r="K132" s="47">
        <f t="shared" si="9"/>
        <v>121000</v>
      </c>
      <c r="L132" s="47">
        <f t="shared" si="14"/>
        <v>0</v>
      </c>
      <c r="M132" s="47">
        <f t="shared" si="14"/>
        <v>0</v>
      </c>
      <c r="N132" s="47">
        <f t="shared" si="10"/>
        <v>0</v>
      </c>
      <c r="O132" s="48"/>
    </row>
    <row r="133" spans="1:15" ht="36">
      <c r="A133" s="26" t="s">
        <v>427</v>
      </c>
      <c r="B133" s="127"/>
      <c r="C133" s="116"/>
      <c r="D133" s="118" t="s">
        <v>284</v>
      </c>
      <c r="E133" s="49"/>
      <c r="F133" s="47">
        <f t="shared" si="14"/>
        <v>131000</v>
      </c>
      <c r="G133" s="47">
        <f t="shared" si="14"/>
        <v>0</v>
      </c>
      <c r="H133" s="47">
        <f t="shared" si="8"/>
        <v>131000</v>
      </c>
      <c r="I133" s="47">
        <f t="shared" si="14"/>
        <v>121000</v>
      </c>
      <c r="J133" s="47">
        <f t="shared" si="14"/>
        <v>0</v>
      </c>
      <c r="K133" s="47">
        <f t="shared" si="9"/>
        <v>121000</v>
      </c>
      <c r="L133" s="47">
        <f t="shared" si="14"/>
        <v>0</v>
      </c>
      <c r="M133" s="47">
        <f t="shared" si="14"/>
        <v>0</v>
      </c>
      <c r="N133" s="47">
        <f t="shared" si="10"/>
        <v>0</v>
      </c>
      <c r="O133" s="48"/>
    </row>
    <row r="134" spans="1:15" ht="24">
      <c r="A134" s="26" t="s">
        <v>319</v>
      </c>
      <c r="B134" s="127"/>
      <c r="C134" s="116"/>
      <c r="D134" s="118"/>
      <c r="E134" s="49" t="s">
        <v>318</v>
      </c>
      <c r="F134" s="47">
        <v>131000</v>
      </c>
      <c r="G134" s="47">
        <v>0</v>
      </c>
      <c r="H134" s="47">
        <f t="shared" si="8"/>
        <v>131000</v>
      </c>
      <c r="I134" s="47">
        <v>121000</v>
      </c>
      <c r="J134" s="47">
        <v>0</v>
      </c>
      <c r="K134" s="47">
        <f t="shared" si="9"/>
        <v>121000</v>
      </c>
      <c r="L134" s="47">
        <v>0</v>
      </c>
      <c r="M134" s="47">
        <v>0</v>
      </c>
      <c r="N134" s="47">
        <f t="shared" si="10"/>
        <v>0</v>
      </c>
      <c r="O134" s="48"/>
    </row>
    <row r="135" spans="1:15" ht="24">
      <c r="A135" s="26" t="s">
        <v>102</v>
      </c>
      <c r="B135" s="127"/>
      <c r="C135" s="116"/>
      <c r="D135" s="49" t="s">
        <v>103</v>
      </c>
      <c r="E135" s="49"/>
      <c r="F135" s="50">
        <f>F136+F138</f>
        <v>47000</v>
      </c>
      <c r="G135" s="50">
        <f>G136+G138</f>
        <v>0</v>
      </c>
      <c r="H135" s="47">
        <f t="shared" si="8"/>
        <v>47000</v>
      </c>
      <c r="I135" s="50">
        <f>I136+I138</f>
        <v>49000</v>
      </c>
      <c r="J135" s="50">
        <f>J136+J138</f>
        <v>0</v>
      </c>
      <c r="K135" s="47">
        <f t="shared" si="9"/>
        <v>49000</v>
      </c>
      <c r="L135" s="50">
        <f>L136+L138</f>
        <v>12000</v>
      </c>
      <c r="M135" s="50">
        <f>M136+M138</f>
        <v>0</v>
      </c>
      <c r="N135" s="47">
        <f t="shared" si="10"/>
        <v>12000</v>
      </c>
      <c r="O135" s="48"/>
    </row>
    <row r="136" spans="1:15" ht="36">
      <c r="A136" s="26" t="s">
        <v>375</v>
      </c>
      <c r="B136" s="127"/>
      <c r="C136" s="116"/>
      <c r="D136" s="49" t="s">
        <v>126</v>
      </c>
      <c r="E136" s="49"/>
      <c r="F136" s="50">
        <f>F137</f>
        <v>16000</v>
      </c>
      <c r="G136" s="50">
        <f>G137</f>
        <v>0</v>
      </c>
      <c r="H136" s="47">
        <f t="shared" si="8"/>
        <v>16000</v>
      </c>
      <c r="I136" s="50">
        <f>I137</f>
        <v>12000</v>
      </c>
      <c r="J136" s="50">
        <f>J137</f>
        <v>0</v>
      </c>
      <c r="K136" s="47">
        <f t="shared" si="9"/>
        <v>12000</v>
      </c>
      <c r="L136" s="50">
        <f>L137</f>
        <v>12000</v>
      </c>
      <c r="M136" s="50">
        <f>M137</f>
        <v>0</v>
      </c>
      <c r="N136" s="47">
        <f t="shared" si="10"/>
        <v>12000</v>
      </c>
      <c r="O136" s="48"/>
    </row>
    <row r="137" spans="1:15" ht="36">
      <c r="A137" s="26" t="s">
        <v>358</v>
      </c>
      <c r="B137" s="127"/>
      <c r="C137" s="116"/>
      <c r="D137" s="49"/>
      <c r="E137" s="49" t="s">
        <v>315</v>
      </c>
      <c r="F137" s="50">
        <v>16000</v>
      </c>
      <c r="G137" s="50">
        <v>0</v>
      </c>
      <c r="H137" s="47">
        <f t="shared" si="8"/>
        <v>16000</v>
      </c>
      <c r="I137" s="50">
        <v>12000</v>
      </c>
      <c r="J137" s="50">
        <v>0</v>
      </c>
      <c r="K137" s="47">
        <f t="shared" si="9"/>
        <v>12000</v>
      </c>
      <c r="L137" s="50">
        <v>12000</v>
      </c>
      <c r="M137" s="50">
        <v>0</v>
      </c>
      <c r="N137" s="47">
        <f t="shared" si="10"/>
        <v>12000</v>
      </c>
      <c r="O137" s="48"/>
    </row>
    <row r="138" spans="1:15" ht="12.75">
      <c r="A138" s="26" t="s">
        <v>148</v>
      </c>
      <c r="B138" s="127"/>
      <c r="C138" s="116"/>
      <c r="D138" s="49" t="s">
        <v>149</v>
      </c>
      <c r="E138" s="49"/>
      <c r="F138" s="50">
        <f>F139</f>
        <v>31000</v>
      </c>
      <c r="G138" s="50">
        <f>G139</f>
        <v>0</v>
      </c>
      <c r="H138" s="47">
        <f t="shared" si="8"/>
        <v>31000</v>
      </c>
      <c r="I138" s="50">
        <f>I139</f>
        <v>37000</v>
      </c>
      <c r="J138" s="50">
        <f>J139</f>
        <v>0</v>
      </c>
      <c r="K138" s="47">
        <f t="shared" si="9"/>
        <v>37000</v>
      </c>
      <c r="L138" s="50">
        <f>L139</f>
        <v>0</v>
      </c>
      <c r="M138" s="50">
        <f>M139</f>
        <v>0</v>
      </c>
      <c r="N138" s="47">
        <f t="shared" si="10"/>
        <v>0</v>
      </c>
      <c r="O138" s="48"/>
    </row>
    <row r="139" spans="1:15" ht="24">
      <c r="A139" s="26" t="s">
        <v>152</v>
      </c>
      <c r="B139" s="127"/>
      <c r="C139" s="116"/>
      <c r="D139" s="118" t="s">
        <v>153</v>
      </c>
      <c r="E139" s="49"/>
      <c r="F139" s="50">
        <f>F140</f>
        <v>31000</v>
      </c>
      <c r="G139" s="50">
        <f>G140</f>
        <v>0</v>
      </c>
      <c r="H139" s="47">
        <f t="shared" si="8"/>
        <v>31000</v>
      </c>
      <c r="I139" s="50">
        <f>I140</f>
        <v>37000</v>
      </c>
      <c r="J139" s="50">
        <f>J140</f>
        <v>0</v>
      </c>
      <c r="K139" s="47">
        <f t="shared" si="9"/>
        <v>37000</v>
      </c>
      <c r="L139" s="50">
        <f>L140</f>
        <v>0</v>
      </c>
      <c r="M139" s="50">
        <f>M140</f>
        <v>0</v>
      </c>
      <c r="N139" s="47">
        <f t="shared" si="10"/>
        <v>0</v>
      </c>
      <c r="O139" s="48"/>
    </row>
    <row r="140" spans="1:15" ht="36">
      <c r="A140" s="26" t="s">
        <v>358</v>
      </c>
      <c r="B140" s="127"/>
      <c r="C140" s="116"/>
      <c r="D140" s="118"/>
      <c r="E140" s="49" t="s">
        <v>315</v>
      </c>
      <c r="F140" s="50">
        <v>31000</v>
      </c>
      <c r="G140" s="50">
        <v>0</v>
      </c>
      <c r="H140" s="47">
        <f t="shared" si="8"/>
        <v>31000</v>
      </c>
      <c r="I140" s="50">
        <v>37000</v>
      </c>
      <c r="J140" s="50">
        <v>0</v>
      </c>
      <c r="K140" s="47">
        <f t="shared" si="9"/>
        <v>37000</v>
      </c>
      <c r="L140" s="50">
        <v>0</v>
      </c>
      <c r="M140" s="50">
        <v>0</v>
      </c>
      <c r="N140" s="47">
        <f t="shared" si="10"/>
        <v>0</v>
      </c>
      <c r="O140" s="48"/>
    </row>
    <row r="141" spans="1:15" ht="38.25">
      <c r="A141" s="70" t="s">
        <v>155</v>
      </c>
      <c r="B141" s="144">
        <v>805</v>
      </c>
      <c r="C141" s="114"/>
      <c r="D141" s="114"/>
      <c r="E141" s="114"/>
      <c r="F141" s="71">
        <f>F142+F192+F151+F188+F160+F163+F169+F180+F184</f>
        <v>32539130</v>
      </c>
      <c r="G141" s="71">
        <f>G142+G192+G151+G188+G160+G163+G169+G180+G184</f>
        <v>2616000</v>
      </c>
      <c r="H141" s="66">
        <f t="shared" si="8"/>
        <v>35155130</v>
      </c>
      <c r="I141" s="71">
        <f>I142+I192+I151+I188+I160+I163+I169+I180+I184</f>
        <v>27563900</v>
      </c>
      <c r="J141" s="71">
        <f>J142+J192+J151+J188+J160+J163+J169+J180+J184</f>
        <v>2618000</v>
      </c>
      <c r="K141" s="66">
        <f t="shared" si="9"/>
        <v>30181900</v>
      </c>
      <c r="L141" s="71">
        <f>L142+L192+L151+L188+L160+L163+L169+L180+L184</f>
        <v>29353000</v>
      </c>
      <c r="M141" s="71">
        <f>M142+M192+M151+M188+M160+M163+M169+M180+M184</f>
        <v>2633300</v>
      </c>
      <c r="N141" s="66">
        <f t="shared" si="10"/>
        <v>31986300</v>
      </c>
      <c r="O141" s="48"/>
    </row>
    <row r="142" spans="1:15" ht="48">
      <c r="A142" s="72" t="s">
        <v>18</v>
      </c>
      <c r="B142" s="144"/>
      <c r="C142" s="108" t="s">
        <v>17</v>
      </c>
      <c r="D142" s="115"/>
      <c r="E142" s="115"/>
      <c r="F142" s="71">
        <f>F143</f>
        <v>5350000</v>
      </c>
      <c r="G142" s="71">
        <f>G143</f>
        <v>0</v>
      </c>
      <c r="H142" s="66">
        <f t="shared" si="8"/>
        <v>5350000</v>
      </c>
      <c r="I142" s="71">
        <f>I143</f>
        <v>4315000</v>
      </c>
      <c r="J142" s="71">
        <f>J143</f>
        <v>0</v>
      </c>
      <c r="K142" s="66">
        <f t="shared" si="9"/>
        <v>4315000</v>
      </c>
      <c r="L142" s="71">
        <f>L143</f>
        <v>3645000</v>
      </c>
      <c r="M142" s="71">
        <f>M143</f>
        <v>0</v>
      </c>
      <c r="N142" s="66">
        <f t="shared" si="10"/>
        <v>3645000</v>
      </c>
      <c r="O142" s="48"/>
    </row>
    <row r="143" spans="1:15" ht="48">
      <c r="A143" s="72" t="s">
        <v>156</v>
      </c>
      <c r="B143" s="144"/>
      <c r="C143" s="109"/>
      <c r="D143" s="65" t="s">
        <v>119</v>
      </c>
      <c r="E143" s="65"/>
      <c r="F143" s="71">
        <f>F144</f>
        <v>5350000</v>
      </c>
      <c r="G143" s="71">
        <f>G144</f>
        <v>0</v>
      </c>
      <c r="H143" s="66">
        <f t="shared" si="8"/>
        <v>5350000</v>
      </c>
      <c r="I143" s="71">
        <f>I144</f>
        <v>4315000</v>
      </c>
      <c r="J143" s="71">
        <f>J144</f>
        <v>0</v>
      </c>
      <c r="K143" s="66">
        <f t="shared" si="9"/>
        <v>4315000</v>
      </c>
      <c r="L143" s="71">
        <f>L144</f>
        <v>3645000</v>
      </c>
      <c r="M143" s="71">
        <f>M144</f>
        <v>0</v>
      </c>
      <c r="N143" s="66">
        <f t="shared" si="10"/>
        <v>3645000</v>
      </c>
      <c r="O143" s="48"/>
    </row>
    <row r="144" spans="1:15" ht="12.75">
      <c r="A144" s="72" t="s">
        <v>120</v>
      </c>
      <c r="B144" s="144"/>
      <c r="C144" s="109"/>
      <c r="D144" s="111" t="s">
        <v>121</v>
      </c>
      <c r="E144" s="65"/>
      <c r="F144" s="71">
        <f>SUM(F145:F150)</f>
        <v>5350000</v>
      </c>
      <c r="G144" s="71">
        <f>SUM(G145:G150)</f>
        <v>0</v>
      </c>
      <c r="H144" s="66">
        <f t="shared" si="8"/>
        <v>5350000</v>
      </c>
      <c r="I144" s="71">
        <f>SUM(I145:I150)</f>
        <v>4315000</v>
      </c>
      <c r="J144" s="71">
        <f>SUM(J145:J150)</f>
        <v>0</v>
      </c>
      <c r="K144" s="66">
        <f t="shared" si="9"/>
        <v>4315000</v>
      </c>
      <c r="L144" s="71">
        <f>SUM(L145:L150)</f>
        <v>3645000</v>
      </c>
      <c r="M144" s="71">
        <f>SUM(M145:M150)</f>
        <v>0</v>
      </c>
      <c r="N144" s="66">
        <f t="shared" si="10"/>
        <v>3645000</v>
      </c>
      <c r="O144" s="48"/>
    </row>
    <row r="145" spans="1:15" ht="12.75">
      <c r="A145" s="72" t="s">
        <v>356</v>
      </c>
      <c r="B145" s="144"/>
      <c r="C145" s="109"/>
      <c r="D145" s="112"/>
      <c r="E145" s="65" t="s">
        <v>351</v>
      </c>
      <c r="F145" s="71">
        <v>4685000</v>
      </c>
      <c r="G145" s="71">
        <v>0</v>
      </c>
      <c r="H145" s="66">
        <f t="shared" si="8"/>
        <v>4685000</v>
      </c>
      <c r="I145" s="71">
        <v>3815000</v>
      </c>
      <c r="J145" s="71">
        <v>0</v>
      </c>
      <c r="K145" s="66">
        <f t="shared" si="9"/>
        <v>3815000</v>
      </c>
      <c r="L145" s="71">
        <v>3222500</v>
      </c>
      <c r="M145" s="71">
        <v>0</v>
      </c>
      <c r="N145" s="66">
        <f t="shared" si="10"/>
        <v>3222500</v>
      </c>
      <c r="O145" s="48"/>
    </row>
    <row r="146" spans="1:15" ht="24">
      <c r="A146" s="72" t="s">
        <v>357</v>
      </c>
      <c r="B146" s="144"/>
      <c r="C146" s="109"/>
      <c r="D146" s="112"/>
      <c r="E146" s="65" t="s">
        <v>352</v>
      </c>
      <c r="F146" s="71">
        <v>5000</v>
      </c>
      <c r="G146" s="71">
        <v>0</v>
      </c>
      <c r="H146" s="66">
        <f t="shared" si="8"/>
        <v>5000</v>
      </c>
      <c r="I146" s="71">
        <v>4000</v>
      </c>
      <c r="J146" s="71">
        <v>0</v>
      </c>
      <c r="K146" s="66">
        <f t="shared" si="9"/>
        <v>4000</v>
      </c>
      <c r="L146" s="71">
        <v>3500</v>
      </c>
      <c r="M146" s="71">
        <v>0</v>
      </c>
      <c r="N146" s="66">
        <f t="shared" si="10"/>
        <v>3500</v>
      </c>
      <c r="O146" s="48"/>
    </row>
    <row r="147" spans="1:15" ht="36">
      <c r="A147" s="72" t="s">
        <v>345</v>
      </c>
      <c r="B147" s="144"/>
      <c r="C147" s="109"/>
      <c r="D147" s="112"/>
      <c r="E147" s="65" t="s">
        <v>344</v>
      </c>
      <c r="F147" s="73">
        <f>400000</f>
        <v>400000</v>
      </c>
      <c r="G147" s="73">
        <v>0</v>
      </c>
      <c r="H147" s="66">
        <f t="shared" si="8"/>
        <v>400000</v>
      </c>
      <c r="I147" s="73">
        <f>322500</f>
        <v>322500</v>
      </c>
      <c r="J147" s="73">
        <v>0</v>
      </c>
      <c r="K147" s="66">
        <f t="shared" si="9"/>
        <v>322500</v>
      </c>
      <c r="L147" s="73">
        <f>272500</f>
        <v>272500</v>
      </c>
      <c r="M147" s="73">
        <v>0</v>
      </c>
      <c r="N147" s="66">
        <f t="shared" si="10"/>
        <v>272500</v>
      </c>
      <c r="O147" s="48"/>
    </row>
    <row r="148" spans="1:15" ht="36">
      <c r="A148" s="72" t="s">
        <v>358</v>
      </c>
      <c r="B148" s="144"/>
      <c r="C148" s="109"/>
      <c r="D148" s="112"/>
      <c r="E148" s="65" t="s">
        <v>315</v>
      </c>
      <c r="F148" s="73">
        <v>245000</v>
      </c>
      <c r="G148" s="73">
        <v>0</v>
      </c>
      <c r="H148" s="66">
        <f t="shared" si="8"/>
        <v>245000</v>
      </c>
      <c r="I148" s="73">
        <v>161500</v>
      </c>
      <c r="J148" s="73">
        <v>0</v>
      </c>
      <c r="K148" s="66">
        <f t="shared" si="9"/>
        <v>161500</v>
      </c>
      <c r="L148" s="73">
        <v>136500</v>
      </c>
      <c r="M148" s="73">
        <v>0</v>
      </c>
      <c r="N148" s="66">
        <f t="shared" si="10"/>
        <v>136500</v>
      </c>
      <c r="O148" s="48"/>
    </row>
    <row r="149" spans="1:15" ht="24">
      <c r="A149" s="72" t="s">
        <v>374</v>
      </c>
      <c r="B149" s="144"/>
      <c r="C149" s="109"/>
      <c r="D149" s="112"/>
      <c r="E149" s="65" t="s">
        <v>353</v>
      </c>
      <c r="F149" s="73">
        <v>6000</v>
      </c>
      <c r="G149" s="73">
        <v>0</v>
      </c>
      <c r="H149" s="66">
        <f t="shared" si="8"/>
        <v>6000</v>
      </c>
      <c r="I149" s="73">
        <v>5000</v>
      </c>
      <c r="J149" s="73">
        <v>0</v>
      </c>
      <c r="K149" s="66">
        <f t="shared" si="9"/>
        <v>5000</v>
      </c>
      <c r="L149" s="73">
        <v>4000</v>
      </c>
      <c r="M149" s="73">
        <v>0</v>
      </c>
      <c r="N149" s="66">
        <f t="shared" si="10"/>
        <v>4000</v>
      </c>
      <c r="O149" s="48"/>
    </row>
    <row r="150" spans="1:15" ht="24">
      <c r="A150" s="72" t="s">
        <v>355</v>
      </c>
      <c r="B150" s="144"/>
      <c r="C150" s="110"/>
      <c r="D150" s="110"/>
      <c r="E150" s="65" t="s">
        <v>354</v>
      </c>
      <c r="F150" s="73">
        <v>9000</v>
      </c>
      <c r="G150" s="73">
        <v>0</v>
      </c>
      <c r="H150" s="66">
        <f aca="true" t="shared" si="15" ref="H150:H213">G150+F150</f>
        <v>9000</v>
      </c>
      <c r="I150" s="73">
        <v>7000</v>
      </c>
      <c r="J150" s="73">
        <v>0</v>
      </c>
      <c r="K150" s="66">
        <f aca="true" t="shared" si="16" ref="K150:K168">J150+I150</f>
        <v>7000</v>
      </c>
      <c r="L150" s="73">
        <v>6000</v>
      </c>
      <c r="M150" s="73">
        <v>0</v>
      </c>
      <c r="N150" s="66">
        <f aca="true" t="shared" si="17" ref="N150:N168">M150+L150</f>
        <v>6000</v>
      </c>
      <c r="O150" s="48"/>
    </row>
    <row r="151" spans="1:15" ht="12.75">
      <c r="A151" s="72" t="s">
        <v>22</v>
      </c>
      <c r="B151" s="144"/>
      <c r="C151" s="114" t="s">
        <v>21</v>
      </c>
      <c r="D151" s="115"/>
      <c r="E151" s="115"/>
      <c r="F151" s="73">
        <f>F155+F152</f>
        <v>965000</v>
      </c>
      <c r="G151" s="73">
        <f aca="true" t="shared" si="18" ref="G151:M151">G155+G152</f>
        <v>0</v>
      </c>
      <c r="H151" s="66">
        <f t="shared" si="15"/>
        <v>965000</v>
      </c>
      <c r="I151" s="73">
        <f t="shared" si="18"/>
        <v>965000</v>
      </c>
      <c r="J151" s="73">
        <f t="shared" si="18"/>
        <v>0</v>
      </c>
      <c r="K151" s="66">
        <f t="shared" si="16"/>
        <v>965000</v>
      </c>
      <c r="L151" s="73">
        <f t="shared" si="18"/>
        <v>215000</v>
      </c>
      <c r="M151" s="73">
        <f t="shared" si="18"/>
        <v>0</v>
      </c>
      <c r="N151" s="66">
        <f t="shared" si="17"/>
        <v>215000</v>
      </c>
      <c r="O151" s="48"/>
    </row>
    <row r="152" spans="1:15" ht="36">
      <c r="A152" s="26" t="s">
        <v>157</v>
      </c>
      <c r="B152" s="144"/>
      <c r="C152" s="114"/>
      <c r="D152" s="65" t="s">
        <v>158</v>
      </c>
      <c r="E152" s="65"/>
      <c r="F152" s="73">
        <f>F153</f>
        <v>215000</v>
      </c>
      <c r="G152" s="73">
        <f aca="true" t="shared" si="19" ref="G152:M153">G153</f>
        <v>0</v>
      </c>
      <c r="H152" s="66">
        <f t="shared" si="15"/>
        <v>215000</v>
      </c>
      <c r="I152" s="73">
        <f t="shared" si="19"/>
        <v>215000</v>
      </c>
      <c r="J152" s="73">
        <f t="shared" si="19"/>
        <v>0</v>
      </c>
      <c r="K152" s="66">
        <f t="shared" si="16"/>
        <v>215000</v>
      </c>
      <c r="L152" s="73">
        <f t="shared" si="19"/>
        <v>215000</v>
      </c>
      <c r="M152" s="73">
        <f t="shared" si="19"/>
        <v>0</v>
      </c>
      <c r="N152" s="66">
        <f t="shared" si="17"/>
        <v>215000</v>
      </c>
      <c r="O152" s="48"/>
    </row>
    <row r="153" spans="1:15" ht="24">
      <c r="A153" s="26" t="s">
        <v>159</v>
      </c>
      <c r="B153" s="144"/>
      <c r="C153" s="114"/>
      <c r="D153" s="111" t="s">
        <v>160</v>
      </c>
      <c r="E153" s="65"/>
      <c r="F153" s="73">
        <f>F154</f>
        <v>215000</v>
      </c>
      <c r="G153" s="73">
        <f t="shared" si="19"/>
        <v>0</v>
      </c>
      <c r="H153" s="66">
        <f t="shared" si="15"/>
        <v>215000</v>
      </c>
      <c r="I153" s="73">
        <f t="shared" si="19"/>
        <v>215000</v>
      </c>
      <c r="J153" s="73">
        <f t="shared" si="19"/>
        <v>0</v>
      </c>
      <c r="K153" s="66">
        <f t="shared" si="16"/>
        <v>215000</v>
      </c>
      <c r="L153" s="73">
        <f t="shared" si="19"/>
        <v>215000</v>
      </c>
      <c r="M153" s="73">
        <f t="shared" si="19"/>
        <v>0</v>
      </c>
      <c r="N153" s="66">
        <f t="shared" si="17"/>
        <v>215000</v>
      </c>
      <c r="O153" s="48"/>
    </row>
    <row r="154" spans="1:15" ht="36">
      <c r="A154" s="72" t="s">
        <v>345</v>
      </c>
      <c r="B154" s="144"/>
      <c r="C154" s="114"/>
      <c r="D154" s="133"/>
      <c r="E154" s="65" t="s">
        <v>344</v>
      </c>
      <c r="F154" s="73">
        <v>215000</v>
      </c>
      <c r="G154" s="73">
        <v>0</v>
      </c>
      <c r="H154" s="66">
        <f t="shared" si="15"/>
        <v>215000</v>
      </c>
      <c r="I154" s="73">
        <v>215000</v>
      </c>
      <c r="J154" s="73">
        <v>0</v>
      </c>
      <c r="K154" s="66">
        <f t="shared" si="16"/>
        <v>215000</v>
      </c>
      <c r="L154" s="73">
        <v>215000</v>
      </c>
      <c r="M154" s="73">
        <v>0</v>
      </c>
      <c r="N154" s="66">
        <f t="shared" si="17"/>
        <v>215000</v>
      </c>
      <c r="O154" s="48"/>
    </row>
    <row r="155" spans="1:15" ht="24">
      <c r="A155" s="72" t="s">
        <v>102</v>
      </c>
      <c r="B155" s="144"/>
      <c r="C155" s="114"/>
      <c r="D155" s="65" t="s">
        <v>103</v>
      </c>
      <c r="E155" s="65"/>
      <c r="F155" s="73">
        <f>F156</f>
        <v>750000</v>
      </c>
      <c r="G155" s="73">
        <f>G156</f>
        <v>0</v>
      </c>
      <c r="H155" s="66">
        <f t="shared" si="15"/>
        <v>750000</v>
      </c>
      <c r="I155" s="73">
        <f>I156</f>
        <v>750000</v>
      </c>
      <c r="J155" s="73">
        <f>J156</f>
        <v>0</v>
      </c>
      <c r="K155" s="66">
        <f t="shared" si="16"/>
        <v>750000</v>
      </c>
      <c r="L155" s="73">
        <f>L156</f>
        <v>0</v>
      </c>
      <c r="M155" s="73">
        <f>M156</f>
        <v>0</v>
      </c>
      <c r="N155" s="66">
        <f t="shared" si="17"/>
        <v>0</v>
      </c>
      <c r="O155" s="48"/>
    </row>
    <row r="156" spans="1:15" ht="36">
      <c r="A156" s="72" t="s">
        <v>389</v>
      </c>
      <c r="B156" s="144"/>
      <c r="C156" s="114"/>
      <c r="D156" s="115" t="s">
        <v>249</v>
      </c>
      <c r="E156" s="65"/>
      <c r="F156" s="73">
        <f>SUM(F157:F159)</f>
        <v>750000</v>
      </c>
      <c r="G156" s="73">
        <f>SUM(G157:G159)</f>
        <v>0</v>
      </c>
      <c r="H156" s="66">
        <f t="shared" si="15"/>
        <v>750000</v>
      </c>
      <c r="I156" s="73">
        <f>SUM(I157:I159)</f>
        <v>750000</v>
      </c>
      <c r="J156" s="73">
        <f>SUM(J157:J159)</f>
        <v>0</v>
      </c>
      <c r="K156" s="66">
        <f t="shared" si="16"/>
        <v>750000</v>
      </c>
      <c r="L156" s="73">
        <f>SUM(L157:L159)</f>
        <v>0</v>
      </c>
      <c r="M156" s="73">
        <f>SUM(M157:M159)</f>
        <v>0</v>
      </c>
      <c r="N156" s="66">
        <f t="shared" si="17"/>
        <v>0</v>
      </c>
      <c r="O156" s="48"/>
    </row>
    <row r="157" spans="1:15" ht="24">
      <c r="A157" s="72" t="s">
        <v>357</v>
      </c>
      <c r="B157" s="144"/>
      <c r="C157" s="114"/>
      <c r="D157" s="115"/>
      <c r="E157" s="65" t="s">
        <v>352</v>
      </c>
      <c r="F157" s="73">
        <v>150000</v>
      </c>
      <c r="G157" s="73">
        <v>0</v>
      </c>
      <c r="H157" s="66">
        <f t="shared" si="15"/>
        <v>150000</v>
      </c>
      <c r="I157" s="73">
        <v>150000</v>
      </c>
      <c r="J157" s="73">
        <v>0</v>
      </c>
      <c r="K157" s="66">
        <f t="shared" si="16"/>
        <v>150000</v>
      </c>
      <c r="L157" s="73">
        <v>0</v>
      </c>
      <c r="M157" s="73">
        <v>0</v>
      </c>
      <c r="N157" s="66">
        <f t="shared" si="17"/>
        <v>0</v>
      </c>
      <c r="O157" s="48"/>
    </row>
    <row r="158" spans="1:15" ht="36">
      <c r="A158" s="72" t="s">
        <v>345</v>
      </c>
      <c r="B158" s="144"/>
      <c r="C158" s="114"/>
      <c r="D158" s="115"/>
      <c r="E158" s="65" t="s">
        <v>344</v>
      </c>
      <c r="F158" s="73">
        <v>350000</v>
      </c>
      <c r="G158" s="73">
        <v>0</v>
      </c>
      <c r="H158" s="66">
        <f t="shared" si="15"/>
        <v>350000</v>
      </c>
      <c r="I158" s="73">
        <v>350000</v>
      </c>
      <c r="J158" s="73">
        <v>0</v>
      </c>
      <c r="K158" s="66">
        <f t="shared" si="16"/>
        <v>350000</v>
      </c>
      <c r="L158" s="73">
        <v>0</v>
      </c>
      <c r="M158" s="73">
        <v>0</v>
      </c>
      <c r="N158" s="66">
        <f t="shared" si="17"/>
        <v>0</v>
      </c>
      <c r="O158" s="48"/>
    </row>
    <row r="159" spans="1:15" ht="36">
      <c r="A159" s="72" t="s">
        <v>358</v>
      </c>
      <c r="B159" s="144"/>
      <c r="C159" s="114"/>
      <c r="D159" s="115"/>
      <c r="E159" s="65" t="s">
        <v>315</v>
      </c>
      <c r="F159" s="73">
        <v>250000</v>
      </c>
      <c r="G159" s="73">
        <v>0</v>
      </c>
      <c r="H159" s="66">
        <f t="shared" si="15"/>
        <v>250000</v>
      </c>
      <c r="I159" s="73">
        <v>250000</v>
      </c>
      <c r="J159" s="73">
        <v>0</v>
      </c>
      <c r="K159" s="66">
        <f t="shared" si="16"/>
        <v>250000</v>
      </c>
      <c r="L159" s="73">
        <v>0</v>
      </c>
      <c r="M159" s="73">
        <v>0</v>
      </c>
      <c r="N159" s="66">
        <f t="shared" si="17"/>
        <v>0</v>
      </c>
      <c r="O159" s="48"/>
    </row>
    <row r="160" spans="1:15" ht="24">
      <c r="A160" s="72" t="s">
        <v>26</v>
      </c>
      <c r="B160" s="144"/>
      <c r="C160" s="114" t="s">
        <v>25</v>
      </c>
      <c r="D160" s="115"/>
      <c r="E160" s="115"/>
      <c r="F160" s="73">
        <f>F161</f>
        <v>0</v>
      </c>
      <c r="G160" s="73">
        <f>G161</f>
        <v>549000</v>
      </c>
      <c r="H160" s="66">
        <f t="shared" si="15"/>
        <v>549000</v>
      </c>
      <c r="I160" s="73">
        <f>I161</f>
        <v>0</v>
      </c>
      <c r="J160" s="73">
        <f>J161</f>
        <v>570000</v>
      </c>
      <c r="K160" s="66">
        <f t="shared" si="16"/>
        <v>570000</v>
      </c>
      <c r="L160" s="73">
        <f>L161</f>
        <v>0</v>
      </c>
      <c r="M160" s="73">
        <f>M161</f>
        <v>585300</v>
      </c>
      <c r="N160" s="66">
        <f t="shared" si="17"/>
        <v>585300</v>
      </c>
      <c r="O160" s="48"/>
    </row>
    <row r="161" spans="1:15" ht="36">
      <c r="A161" s="72" t="s">
        <v>161</v>
      </c>
      <c r="B161" s="144"/>
      <c r="C161" s="114"/>
      <c r="D161" s="115" t="s">
        <v>162</v>
      </c>
      <c r="E161" s="65"/>
      <c r="F161" s="73">
        <f>F162</f>
        <v>0</v>
      </c>
      <c r="G161" s="73">
        <f>G162</f>
        <v>549000</v>
      </c>
      <c r="H161" s="66">
        <f t="shared" si="15"/>
        <v>549000</v>
      </c>
      <c r="I161" s="73">
        <f>I162</f>
        <v>0</v>
      </c>
      <c r="J161" s="73">
        <f>J162</f>
        <v>570000</v>
      </c>
      <c r="K161" s="66">
        <f t="shared" si="16"/>
        <v>570000</v>
      </c>
      <c r="L161" s="73">
        <f>L162</f>
        <v>0</v>
      </c>
      <c r="M161" s="73">
        <f>M162</f>
        <v>585300</v>
      </c>
      <c r="N161" s="66">
        <f t="shared" si="17"/>
        <v>585300</v>
      </c>
      <c r="O161" s="48"/>
    </row>
    <row r="162" spans="1:15" ht="12.75">
      <c r="A162" s="72" t="s">
        <v>349</v>
      </c>
      <c r="B162" s="144"/>
      <c r="C162" s="114"/>
      <c r="D162" s="115"/>
      <c r="E162" s="65" t="s">
        <v>348</v>
      </c>
      <c r="F162" s="73">
        <v>0</v>
      </c>
      <c r="G162" s="73">
        <f>474000+75000</f>
        <v>549000</v>
      </c>
      <c r="H162" s="66">
        <f t="shared" si="15"/>
        <v>549000</v>
      </c>
      <c r="I162" s="73">
        <v>0</v>
      </c>
      <c r="J162" s="73">
        <f>474000+96000</f>
        <v>570000</v>
      </c>
      <c r="K162" s="66">
        <f t="shared" si="16"/>
        <v>570000</v>
      </c>
      <c r="L162" s="73">
        <v>0</v>
      </c>
      <c r="M162" s="73">
        <f>474000+111300</f>
        <v>585300</v>
      </c>
      <c r="N162" s="66">
        <f t="shared" si="17"/>
        <v>585300</v>
      </c>
      <c r="O162" s="48"/>
    </row>
    <row r="163" spans="1:15" ht="12.75">
      <c r="A163" s="78" t="s">
        <v>48</v>
      </c>
      <c r="B163" s="144"/>
      <c r="C163" s="162" t="s">
        <v>47</v>
      </c>
      <c r="D163" s="96"/>
      <c r="E163" s="96"/>
      <c r="F163" s="75">
        <f>F164</f>
        <v>5351000</v>
      </c>
      <c r="G163" s="75">
        <f>G164</f>
        <v>0</v>
      </c>
      <c r="H163" s="66">
        <f t="shared" si="15"/>
        <v>5351000</v>
      </c>
      <c r="I163" s="75">
        <f>I164</f>
        <v>3000000</v>
      </c>
      <c r="J163" s="75">
        <f>J164</f>
        <v>0</v>
      </c>
      <c r="K163" s="66">
        <f t="shared" si="16"/>
        <v>3000000</v>
      </c>
      <c r="L163" s="75">
        <f>L164</f>
        <v>6850000</v>
      </c>
      <c r="M163" s="75">
        <f>M164</f>
        <v>0</v>
      </c>
      <c r="N163" s="66">
        <f t="shared" si="17"/>
        <v>6850000</v>
      </c>
      <c r="O163" s="48"/>
    </row>
    <row r="164" spans="1:15" ht="12.75">
      <c r="A164" s="72" t="s">
        <v>123</v>
      </c>
      <c r="B164" s="144"/>
      <c r="C164" s="163"/>
      <c r="D164" s="74" t="s">
        <v>136</v>
      </c>
      <c r="E164" s="74"/>
      <c r="F164" s="75">
        <f>F165+F167</f>
        <v>5351000</v>
      </c>
      <c r="G164" s="75">
        <f>G165+G167</f>
        <v>0</v>
      </c>
      <c r="H164" s="66">
        <f t="shared" si="15"/>
        <v>5351000</v>
      </c>
      <c r="I164" s="75">
        <f>I165+I167</f>
        <v>3000000</v>
      </c>
      <c r="J164" s="75">
        <f>J165+J167</f>
        <v>0</v>
      </c>
      <c r="K164" s="66">
        <f t="shared" si="16"/>
        <v>3000000</v>
      </c>
      <c r="L164" s="75">
        <f>L165+L167</f>
        <v>6850000</v>
      </c>
      <c r="M164" s="75">
        <f>M165+M167</f>
        <v>0</v>
      </c>
      <c r="N164" s="66">
        <f t="shared" si="17"/>
        <v>6850000</v>
      </c>
      <c r="O164" s="48"/>
    </row>
    <row r="165" spans="1:15" ht="36">
      <c r="A165" s="78" t="s">
        <v>165</v>
      </c>
      <c r="B165" s="144"/>
      <c r="C165" s="163"/>
      <c r="D165" s="97" t="s">
        <v>340</v>
      </c>
      <c r="E165" s="74"/>
      <c r="F165" s="75">
        <f>F166</f>
        <v>1351000</v>
      </c>
      <c r="G165" s="75">
        <f>G166</f>
        <v>0</v>
      </c>
      <c r="H165" s="66">
        <f t="shared" si="15"/>
        <v>1351000</v>
      </c>
      <c r="I165" s="75">
        <f>I166</f>
        <v>0</v>
      </c>
      <c r="J165" s="75">
        <f>J166</f>
        <v>0</v>
      </c>
      <c r="K165" s="66">
        <f t="shared" si="16"/>
        <v>0</v>
      </c>
      <c r="L165" s="75">
        <f>L166</f>
        <v>3850000</v>
      </c>
      <c r="M165" s="75">
        <f>M166</f>
        <v>0</v>
      </c>
      <c r="N165" s="66">
        <f t="shared" si="17"/>
        <v>3850000</v>
      </c>
      <c r="O165" s="48"/>
    </row>
    <row r="166" spans="1:15" ht="36">
      <c r="A166" s="78" t="s">
        <v>338</v>
      </c>
      <c r="B166" s="144"/>
      <c r="C166" s="163"/>
      <c r="D166" s="125"/>
      <c r="E166" s="74" t="s">
        <v>337</v>
      </c>
      <c r="F166" s="75">
        <v>1351000</v>
      </c>
      <c r="G166" s="75">
        <v>0</v>
      </c>
      <c r="H166" s="66">
        <f t="shared" si="15"/>
        <v>1351000</v>
      </c>
      <c r="I166" s="75">
        <f>2034000-2034000</f>
        <v>0</v>
      </c>
      <c r="J166" s="75">
        <v>0</v>
      </c>
      <c r="K166" s="66">
        <f t="shared" si="16"/>
        <v>0</v>
      </c>
      <c r="L166" s="75">
        <f>6816000-2966000</f>
        <v>3850000</v>
      </c>
      <c r="M166" s="75">
        <v>0</v>
      </c>
      <c r="N166" s="66">
        <f t="shared" si="17"/>
        <v>3850000</v>
      </c>
      <c r="O166" s="48"/>
    </row>
    <row r="167" spans="1:15" ht="96">
      <c r="A167" s="26" t="s">
        <v>435</v>
      </c>
      <c r="B167" s="144"/>
      <c r="C167" s="164"/>
      <c r="D167" s="118" t="s">
        <v>247</v>
      </c>
      <c r="E167" s="49"/>
      <c r="F167" s="50">
        <f>F168</f>
        <v>4000000</v>
      </c>
      <c r="G167" s="50">
        <f>G168</f>
        <v>0</v>
      </c>
      <c r="H167" s="47">
        <f t="shared" si="15"/>
        <v>4000000</v>
      </c>
      <c r="I167" s="50">
        <f>I168</f>
        <v>3000000</v>
      </c>
      <c r="J167" s="50">
        <f>J168</f>
        <v>0</v>
      </c>
      <c r="K167" s="47">
        <f t="shared" si="16"/>
        <v>3000000</v>
      </c>
      <c r="L167" s="50">
        <f>L168</f>
        <v>3000000</v>
      </c>
      <c r="M167" s="50">
        <f>M168</f>
        <v>0</v>
      </c>
      <c r="N167" s="47">
        <f t="shared" si="17"/>
        <v>3000000</v>
      </c>
      <c r="O167" s="48"/>
    </row>
    <row r="168" spans="1:15" ht="36">
      <c r="A168" s="78" t="s">
        <v>338</v>
      </c>
      <c r="B168" s="144"/>
      <c r="C168" s="165"/>
      <c r="D168" s="118"/>
      <c r="E168" s="49" t="s">
        <v>337</v>
      </c>
      <c r="F168" s="50">
        <v>4000000</v>
      </c>
      <c r="G168" s="50">
        <v>0</v>
      </c>
      <c r="H168" s="47">
        <f t="shared" si="15"/>
        <v>4000000</v>
      </c>
      <c r="I168" s="50">
        <v>3000000</v>
      </c>
      <c r="J168" s="50">
        <v>0</v>
      </c>
      <c r="K168" s="47">
        <f t="shared" si="16"/>
        <v>3000000</v>
      </c>
      <c r="L168" s="50">
        <v>3000000</v>
      </c>
      <c r="M168" s="50">
        <v>0</v>
      </c>
      <c r="N168" s="47">
        <f t="shared" si="17"/>
        <v>3000000</v>
      </c>
      <c r="O168" s="48"/>
    </row>
    <row r="169" spans="1:15" ht="24">
      <c r="A169" s="78" t="s">
        <v>58</v>
      </c>
      <c r="B169" s="144"/>
      <c r="C169" s="148" t="s">
        <v>57</v>
      </c>
      <c r="D169" s="96"/>
      <c r="E169" s="96"/>
      <c r="F169" s="75">
        <f>F174+F170</f>
        <v>620900</v>
      </c>
      <c r="G169" s="75">
        <f>G174+G170</f>
        <v>2067000</v>
      </c>
      <c r="H169" s="66">
        <f>G169+F169</f>
        <v>2687900</v>
      </c>
      <c r="I169" s="75">
        <f>I174+I170</f>
        <v>640900</v>
      </c>
      <c r="J169" s="75">
        <f>J174+J170</f>
        <v>2048000</v>
      </c>
      <c r="K169" s="66">
        <f>J169+I169</f>
        <v>2688900</v>
      </c>
      <c r="L169" s="75">
        <f>L174+L170</f>
        <v>0</v>
      </c>
      <c r="M169" s="75">
        <f>M174+M170</f>
        <v>2048000</v>
      </c>
      <c r="N169" s="66">
        <f>M169+L169</f>
        <v>2048000</v>
      </c>
      <c r="O169" s="48"/>
    </row>
    <row r="170" spans="1:15" ht="24">
      <c r="A170" s="78" t="s">
        <v>166</v>
      </c>
      <c r="B170" s="144"/>
      <c r="C170" s="148"/>
      <c r="D170" s="74" t="s">
        <v>167</v>
      </c>
      <c r="E170" s="74"/>
      <c r="F170" s="75">
        <f>F171</f>
        <v>0</v>
      </c>
      <c r="G170" s="75">
        <f>G171</f>
        <v>2067000</v>
      </c>
      <c r="H170" s="66">
        <f>G170+F170</f>
        <v>2067000</v>
      </c>
      <c r="I170" s="75">
        <f>I171</f>
        <v>0</v>
      </c>
      <c r="J170" s="75">
        <f>J171</f>
        <v>2048000</v>
      </c>
      <c r="K170" s="66">
        <f>J170+I170</f>
        <v>2048000</v>
      </c>
      <c r="L170" s="75">
        <f>L171</f>
        <v>0</v>
      </c>
      <c r="M170" s="75">
        <f>M171</f>
        <v>2048000</v>
      </c>
      <c r="N170" s="66">
        <f>M170+L170</f>
        <v>2048000</v>
      </c>
      <c r="O170" s="48"/>
    </row>
    <row r="171" spans="1:15" ht="72">
      <c r="A171" s="78" t="s">
        <v>276</v>
      </c>
      <c r="B171" s="144"/>
      <c r="C171" s="148"/>
      <c r="D171" s="97" t="s">
        <v>277</v>
      </c>
      <c r="E171" s="74"/>
      <c r="F171" s="75">
        <f>F172+F173</f>
        <v>0</v>
      </c>
      <c r="G171" s="75">
        <f>G172+G173</f>
        <v>2067000</v>
      </c>
      <c r="H171" s="66">
        <f>G171+F171</f>
        <v>2067000</v>
      </c>
      <c r="I171" s="75">
        <f>I172+I173</f>
        <v>0</v>
      </c>
      <c r="J171" s="75">
        <f>J172+J173</f>
        <v>2048000</v>
      </c>
      <c r="K171" s="66">
        <f>J171+I171</f>
        <v>2048000</v>
      </c>
      <c r="L171" s="75">
        <f>L172+L173</f>
        <v>0</v>
      </c>
      <c r="M171" s="75">
        <f>M172+M173</f>
        <v>2048000</v>
      </c>
      <c r="N171" s="66">
        <f>M171+L171</f>
        <v>2048000</v>
      </c>
      <c r="O171" s="48"/>
    </row>
    <row r="172" spans="1:15" ht="36">
      <c r="A172" s="78" t="s">
        <v>358</v>
      </c>
      <c r="B172" s="144"/>
      <c r="C172" s="148"/>
      <c r="D172" s="155"/>
      <c r="E172" s="74" t="s">
        <v>315</v>
      </c>
      <c r="F172" s="75">
        <v>0</v>
      </c>
      <c r="G172" s="82">
        <v>1566000</v>
      </c>
      <c r="H172" s="66">
        <f>G172+F172</f>
        <v>1566000</v>
      </c>
      <c r="I172" s="75">
        <v>0</v>
      </c>
      <c r="J172" s="82">
        <v>1547000</v>
      </c>
      <c r="K172" s="66">
        <f>J172+I172</f>
        <v>1547000</v>
      </c>
      <c r="L172" s="75">
        <v>0</v>
      </c>
      <c r="M172" s="82">
        <v>1547000</v>
      </c>
      <c r="N172" s="66">
        <f>M172+L172</f>
        <v>1547000</v>
      </c>
      <c r="O172" s="48"/>
    </row>
    <row r="173" spans="1:15" ht="36">
      <c r="A173" s="78" t="s">
        <v>364</v>
      </c>
      <c r="B173" s="144"/>
      <c r="C173" s="148"/>
      <c r="D173" s="125"/>
      <c r="E173" s="74" t="s">
        <v>363</v>
      </c>
      <c r="F173" s="75">
        <v>0</v>
      </c>
      <c r="G173" s="82">
        <v>501000</v>
      </c>
      <c r="H173" s="66">
        <f>G173+F173</f>
        <v>501000</v>
      </c>
      <c r="I173" s="75">
        <v>0</v>
      </c>
      <c r="J173" s="82">
        <v>501000</v>
      </c>
      <c r="K173" s="66">
        <f>J173+I173</f>
        <v>501000</v>
      </c>
      <c r="L173" s="75">
        <v>0</v>
      </c>
      <c r="M173" s="82">
        <v>501000</v>
      </c>
      <c r="N173" s="66">
        <f>M173+L173</f>
        <v>501000</v>
      </c>
      <c r="O173" s="48"/>
    </row>
    <row r="174" spans="1:15" ht="12.75">
      <c r="A174" s="78" t="s">
        <v>123</v>
      </c>
      <c r="B174" s="144"/>
      <c r="C174" s="148"/>
      <c r="D174" s="74" t="s">
        <v>136</v>
      </c>
      <c r="E174" s="74"/>
      <c r="F174" s="75">
        <f>F175</f>
        <v>620900</v>
      </c>
      <c r="G174" s="75">
        <f>G175</f>
        <v>0</v>
      </c>
      <c r="H174" s="66">
        <f t="shared" si="15"/>
        <v>620900</v>
      </c>
      <c r="I174" s="75">
        <f>I175</f>
        <v>640900</v>
      </c>
      <c r="J174" s="75">
        <f>J175</f>
        <v>0</v>
      </c>
      <c r="K174" s="66">
        <f aca="true" t="shared" si="20" ref="K174:K237">J174+I174</f>
        <v>640900</v>
      </c>
      <c r="L174" s="75">
        <f>L175</f>
        <v>0</v>
      </c>
      <c r="M174" s="75">
        <f>M175</f>
        <v>0</v>
      </c>
      <c r="N174" s="66">
        <f aca="true" t="shared" si="21" ref="N174:N237">M174+L174</f>
        <v>0</v>
      </c>
      <c r="O174" s="48"/>
    </row>
    <row r="175" spans="1:15" ht="24">
      <c r="A175" s="78" t="s">
        <v>329</v>
      </c>
      <c r="B175" s="144"/>
      <c r="C175" s="148"/>
      <c r="D175" s="74" t="s">
        <v>137</v>
      </c>
      <c r="E175" s="74"/>
      <c r="F175" s="75">
        <f>F176+F178</f>
        <v>620900</v>
      </c>
      <c r="G175" s="75">
        <f>G176+G178</f>
        <v>0</v>
      </c>
      <c r="H175" s="66">
        <f t="shared" si="15"/>
        <v>620900</v>
      </c>
      <c r="I175" s="75">
        <f>I176+I178</f>
        <v>640900</v>
      </c>
      <c r="J175" s="75">
        <f>J176+J178</f>
        <v>0</v>
      </c>
      <c r="K175" s="66">
        <f t="shared" si="20"/>
        <v>640900</v>
      </c>
      <c r="L175" s="75">
        <f>L176+L178</f>
        <v>0</v>
      </c>
      <c r="M175" s="75">
        <f>M176+M178</f>
        <v>0</v>
      </c>
      <c r="N175" s="66">
        <f t="shared" si="21"/>
        <v>0</v>
      </c>
      <c r="O175" s="48"/>
    </row>
    <row r="176" spans="1:15" ht="48">
      <c r="A176" s="78" t="s">
        <v>428</v>
      </c>
      <c r="B176" s="144"/>
      <c r="C176" s="148"/>
      <c r="D176" s="96" t="s">
        <v>138</v>
      </c>
      <c r="E176" s="74"/>
      <c r="F176" s="75">
        <f>F177</f>
        <v>449000</v>
      </c>
      <c r="G176" s="75">
        <f>G177</f>
        <v>0</v>
      </c>
      <c r="H176" s="66">
        <f t="shared" si="15"/>
        <v>449000</v>
      </c>
      <c r="I176" s="75">
        <f>I177</f>
        <v>469000</v>
      </c>
      <c r="J176" s="75">
        <f>J177</f>
        <v>0</v>
      </c>
      <c r="K176" s="66">
        <f t="shared" si="20"/>
        <v>469000</v>
      </c>
      <c r="L176" s="75">
        <f>L177</f>
        <v>0</v>
      </c>
      <c r="M176" s="75">
        <f>M177</f>
        <v>0</v>
      </c>
      <c r="N176" s="66">
        <f t="shared" si="21"/>
        <v>0</v>
      </c>
      <c r="O176" s="48"/>
    </row>
    <row r="177" spans="1:15" ht="24">
      <c r="A177" s="78" t="s">
        <v>317</v>
      </c>
      <c r="B177" s="144"/>
      <c r="C177" s="148"/>
      <c r="D177" s="96"/>
      <c r="E177" s="74" t="s">
        <v>315</v>
      </c>
      <c r="F177" s="75">
        <v>449000</v>
      </c>
      <c r="G177" s="75">
        <v>0</v>
      </c>
      <c r="H177" s="66">
        <f t="shared" si="15"/>
        <v>449000</v>
      </c>
      <c r="I177" s="75">
        <v>469000</v>
      </c>
      <c r="J177" s="75">
        <v>0</v>
      </c>
      <c r="K177" s="66">
        <f t="shared" si="20"/>
        <v>469000</v>
      </c>
      <c r="L177" s="75">
        <v>0</v>
      </c>
      <c r="M177" s="75">
        <v>0</v>
      </c>
      <c r="N177" s="66">
        <f t="shared" si="21"/>
        <v>0</v>
      </c>
      <c r="O177" s="48"/>
    </row>
    <row r="178" spans="1:15" ht="84">
      <c r="A178" s="78" t="s">
        <v>431</v>
      </c>
      <c r="B178" s="144"/>
      <c r="C178" s="94"/>
      <c r="D178" s="96" t="s">
        <v>278</v>
      </c>
      <c r="E178" s="74"/>
      <c r="F178" s="75">
        <f>F179</f>
        <v>171900</v>
      </c>
      <c r="G178" s="75">
        <f>G179</f>
        <v>0</v>
      </c>
      <c r="H178" s="66">
        <f t="shared" si="15"/>
        <v>171900</v>
      </c>
      <c r="I178" s="75">
        <f>I179</f>
        <v>171900</v>
      </c>
      <c r="J178" s="75">
        <f>J179</f>
        <v>0</v>
      </c>
      <c r="K178" s="66">
        <f t="shared" si="20"/>
        <v>171900</v>
      </c>
      <c r="L178" s="75">
        <f>L179</f>
        <v>0</v>
      </c>
      <c r="M178" s="75">
        <f>M179</f>
        <v>0</v>
      </c>
      <c r="N178" s="66">
        <f t="shared" si="21"/>
        <v>0</v>
      </c>
      <c r="O178" s="48"/>
    </row>
    <row r="179" spans="1:15" ht="24">
      <c r="A179" s="78" t="s">
        <v>317</v>
      </c>
      <c r="B179" s="144"/>
      <c r="C179" s="94"/>
      <c r="D179" s="96"/>
      <c r="E179" s="74" t="s">
        <v>315</v>
      </c>
      <c r="F179" s="75">
        <v>171900</v>
      </c>
      <c r="G179" s="75">
        <v>0</v>
      </c>
      <c r="H179" s="66">
        <f t="shared" si="15"/>
        <v>171900</v>
      </c>
      <c r="I179" s="75">
        <v>171900</v>
      </c>
      <c r="J179" s="75">
        <v>0</v>
      </c>
      <c r="K179" s="66">
        <f t="shared" si="20"/>
        <v>171900</v>
      </c>
      <c r="L179" s="75">
        <v>0</v>
      </c>
      <c r="M179" s="75">
        <v>0</v>
      </c>
      <c r="N179" s="66">
        <f t="shared" si="21"/>
        <v>0</v>
      </c>
      <c r="O179" s="48"/>
    </row>
    <row r="180" spans="1:15" ht="12.75">
      <c r="A180" s="78" t="s">
        <v>70</v>
      </c>
      <c r="B180" s="144"/>
      <c r="C180" s="148" t="s">
        <v>308</v>
      </c>
      <c r="D180" s="96"/>
      <c r="E180" s="96"/>
      <c r="F180" s="75">
        <f aca="true" t="shared" si="22" ref="F180:M182">F181</f>
        <v>620000</v>
      </c>
      <c r="G180" s="75">
        <f t="shared" si="22"/>
        <v>0</v>
      </c>
      <c r="H180" s="66">
        <f t="shared" si="15"/>
        <v>620000</v>
      </c>
      <c r="I180" s="75">
        <f t="shared" si="22"/>
        <v>620000</v>
      </c>
      <c r="J180" s="75">
        <f t="shared" si="22"/>
        <v>0</v>
      </c>
      <c r="K180" s="66">
        <f t="shared" si="20"/>
        <v>620000</v>
      </c>
      <c r="L180" s="75">
        <f t="shared" si="22"/>
        <v>620000</v>
      </c>
      <c r="M180" s="75">
        <f t="shared" si="22"/>
        <v>0</v>
      </c>
      <c r="N180" s="66">
        <f t="shared" si="21"/>
        <v>620000</v>
      </c>
      <c r="O180" s="48"/>
    </row>
    <row r="181" spans="1:15" ht="24">
      <c r="A181" s="78" t="s">
        <v>312</v>
      </c>
      <c r="B181" s="144"/>
      <c r="C181" s="148"/>
      <c r="D181" s="74" t="s">
        <v>311</v>
      </c>
      <c r="E181" s="74"/>
      <c r="F181" s="75">
        <f t="shared" si="22"/>
        <v>620000</v>
      </c>
      <c r="G181" s="75">
        <f t="shared" si="22"/>
        <v>0</v>
      </c>
      <c r="H181" s="66">
        <f t="shared" si="15"/>
        <v>620000</v>
      </c>
      <c r="I181" s="75">
        <f t="shared" si="22"/>
        <v>620000</v>
      </c>
      <c r="J181" s="75">
        <f t="shared" si="22"/>
        <v>0</v>
      </c>
      <c r="K181" s="66">
        <f t="shared" si="20"/>
        <v>620000</v>
      </c>
      <c r="L181" s="75">
        <f t="shared" si="22"/>
        <v>620000</v>
      </c>
      <c r="M181" s="75">
        <f t="shared" si="22"/>
        <v>0</v>
      </c>
      <c r="N181" s="66">
        <f t="shared" si="21"/>
        <v>620000</v>
      </c>
      <c r="O181" s="48"/>
    </row>
    <row r="182" spans="1:15" ht="48">
      <c r="A182" s="78" t="s">
        <v>302</v>
      </c>
      <c r="B182" s="144"/>
      <c r="C182" s="148"/>
      <c r="D182" s="96" t="s">
        <v>309</v>
      </c>
      <c r="E182" s="74"/>
      <c r="F182" s="75">
        <f t="shared" si="22"/>
        <v>620000</v>
      </c>
      <c r="G182" s="75">
        <f t="shared" si="22"/>
        <v>0</v>
      </c>
      <c r="H182" s="66">
        <f t="shared" si="15"/>
        <v>620000</v>
      </c>
      <c r="I182" s="75">
        <f t="shared" si="22"/>
        <v>620000</v>
      </c>
      <c r="J182" s="75">
        <f t="shared" si="22"/>
        <v>0</v>
      </c>
      <c r="K182" s="66">
        <f t="shared" si="20"/>
        <v>620000</v>
      </c>
      <c r="L182" s="75">
        <f t="shared" si="22"/>
        <v>620000</v>
      </c>
      <c r="M182" s="75">
        <f t="shared" si="22"/>
        <v>0</v>
      </c>
      <c r="N182" s="66">
        <f t="shared" si="21"/>
        <v>620000</v>
      </c>
      <c r="O182" s="48"/>
    </row>
    <row r="183" spans="1:15" ht="48">
      <c r="A183" s="78" t="s">
        <v>313</v>
      </c>
      <c r="B183" s="144"/>
      <c r="C183" s="148"/>
      <c r="D183" s="168"/>
      <c r="E183" s="74" t="s">
        <v>310</v>
      </c>
      <c r="F183" s="75">
        <v>620000</v>
      </c>
      <c r="G183" s="75">
        <v>0</v>
      </c>
      <c r="H183" s="66">
        <f t="shared" si="15"/>
        <v>620000</v>
      </c>
      <c r="I183" s="75">
        <v>620000</v>
      </c>
      <c r="J183" s="75">
        <v>0</v>
      </c>
      <c r="K183" s="66">
        <f t="shared" si="20"/>
        <v>620000</v>
      </c>
      <c r="L183" s="75">
        <v>620000</v>
      </c>
      <c r="M183" s="75">
        <v>0</v>
      </c>
      <c r="N183" s="66">
        <f t="shared" si="21"/>
        <v>620000</v>
      </c>
      <c r="O183" s="48"/>
    </row>
    <row r="184" spans="1:15" ht="12.75" hidden="1">
      <c r="A184" s="78" t="s">
        <v>75</v>
      </c>
      <c r="B184" s="144"/>
      <c r="C184" s="145" t="s">
        <v>74</v>
      </c>
      <c r="D184" s="96"/>
      <c r="E184" s="96"/>
      <c r="F184" s="75">
        <f aca="true" t="shared" si="23" ref="F184:M186">F185</f>
        <v>1609230</v>
      </c>
      <c r="G184" s="75">
        <f t="shared" si="23"/>
        <v>0</v>
      </c>
      <c r="H184" s="66">
        <f t="shared" si="15"/>
        <v>1609230</v>
      </c>
      <c r="I184" s="75">
        <f t="shared" si="23"/>
        <v>0</v>
      </c>
      <c r="J184" s="75">
        <f t="shared" si="23"/>
        <v>0</v>
      </c>
      <c r="K184" s="66">
        <f t="shared" si="20"/>
        <v>0</v>
      </c>
      <c r="L184" s="75">
        <f t="shared" si="23"/>
        <v>0</v>
      </c>
      <c r="M184" s="75">
        <f t="shared" si="23"/>
        <v>0</v>
      </c>
      <c r="N184" s="66">
        <f t="shared" si="21"/>
        <v>0</v>
      </c>
      <c r="O184" s="48"/>
    </row>
    <row r="185" spans="1:15" ht="12.75" hidden="1">
      <c r="A185" s="78" t="s">
        <v>123</v>
      </c>
      <c r="B185" s="144"/>
      <c r="C185" s="146"/>
      <c r="D185" s="74" t="s">
        <v>136</v>
      </c>
      <c r="E185" s="74"/>
      <c r="F185" s="75">
        <f t="shared" si="23"/>
        <v>1609230</v>
      </c>
      <c r="G185" s="75">
        <f t="shared" si="23"/>
        <v>0</v>
      </c>
      <c r="H185" s="66">
        <f t="shared" si="15"/>
        <v>1609230</v>
      </c>
      <c r="I185" s="75">
        <f t="shared" si="23"/>
        <v>0</v>
      </c>
      <c r="J185" s="75">
        <f t="shared" si="23"/>
        <v>0</v>
      </c>
      <c r="K185" s="66">
        <f t="shared" si="20"/>
        <v>0</v>
      </c>
      <c r="L185" s="75">
        <f t="shared" si="23"/>
        <v>0</v>
      </c>
      <c r="M185" s="75">
        <f t="shared" si="23"/>
        <v>0</v>
      </c>
      <c r="N185" s="66">
        <f t="shared" si="21"/>
        <v>0</v>
      </c>
      <c r="O185" s="48"/>
    </row>
    <row r="186" spans="1:15" ht="60" hidden="1">
      <c r="A186" s="78" t="s">
        <v>339</v>
      </c>
      <c r="B186" s="144"/>
      <c r="C186" s="146"/>
      <c r="D186" s="96" t="s">
        <v>336</v>
      </c>
      <c r="E186" s="74"/>
      <c r="F186" s="75">
        <f t="shared" si="23"/>
        <v>1609230</v>
      </c>
      <c r="G186" s="75">
        <f t="shared" si="23"/>
        <v>0</v>
      </c>
      <c r="H186" s="66">
        <f t="shared" si="15"/>
        <v>1609230</v>
      </c>
      <c r="I186" s="75">
        <f t="shared" si="23"/>
        <v>0</v>
      </c>
      <c r="J186" s="75">
        <f t="shared" si="23"/>
        <v>0</v>
      </c>
      <c r="K186" s="66">
        <f t="shared" si="20"/>
        <v>0</v>
      </c>
      <c r="L186" s="75">
        <f t="shared" si="23"/>
        <v>0</v>
      </c>
      <c r="M186" s="75">
        <f t="shared" si="23"/>
        <v>0</v>
      </c>
      <c r="N186" s="66">
        <f t="shared" si="21"/>
        <v>0</v>
      </c>
      <c r="O186" s="48"/>
    </row>
    <row r="187" spans="1:15" ht="36" hidden="1">
      <c r="A187" s="78" t="s">
        <v>338</v>
      </c>
      <c r="B187" s="144"/>
      <c r="C187" s="147"/>
      <c r="D187" s="168"/>
      <c r="E187" s="74" t="s">
        <v>337</v>
      </c>
      <c r="F187" s="75">
        <v>1609230</v>
      </c>
      <c r="G187" s="75">
        <v>0</v>
      </c>
      <c r="H187" s="66">
        <f t="shared" si="15"/>
        <v>1609230</v>
      </c>
      <c r="I187" s="75">
        <v>0</v>
      </c>
      <c r="J187" s="75">
        <v>0</v>
      </c>
      <c r="K187" s="66">
        <f t="shared" si="20"/>
        <v>0</v>
      </c>
      <c r="L187" s="75">
        <v>0</v>
      </c>
      <c r="M187" s="75">
        <v>0</v>
      </c>
      <c r="N187" s="66">
        <f t="shared" si="21"/>
        <v>0</v>
      </c>
      <c r="O187" s="48"/>
    </row>
    <row r="188" spans="1:15" ht="36">
      <c r="A188" s="72" t="s">
        <v>92</v>
      </c>
      <c r="B188" s="144"/>
      <c r="C188" s="114" t="s">
        <v>82</v>
      </c>
      <c r="D188" s="115"/>
      <c r="E188" s="115"/>
      <c r="F188" s="71">
        <f aca="true" t="shared" si="24" ref="F188:M190">F189</f>
        <v>10000</v>
      </c>
      <c r="G188" s="71">
        <f t="shared" si="24"/>
        <v>0</v>
      </c>
      <c r="H188" s="66">
        <f t="shared" si="15"/>
        <v>10000</v>
      </c>
      <c r="I188" s="71">
        <f t="shared" si="24"/>
        <v>10000</v>
      </c>
      <c r="J188" s="71">
        <f t="shared" si="24"/>
        <v>0</v>
      </c>
      <c r="K188" s="66">
        <f t="shared" si="20"/>
        <v>10000</v>
      </c>
      <c r="L188" s="71">
        <f t="shared" si="24"/>
        <v>10000</v>
      </c>
      <c r="M188" s="71">
        <f t="shared" si="24"/>
        <v>0</v>
      </c>
      <c r="N188" s="66">
        <f t="shared" si="21"/>
        <v>10000</v>
      </c>
      <c r="O188" s="48"/>
    </row>
    <row r="189" spans="1:15" ht="24">
      <c r="A189" s="72" t="s">
        <v>168</v>
      </c>
      <c r="B189" s="144"/>
      <c r="C189" s="114"/>
      <c r="D189" s="65" t="s">
        <v>169</v>
      </c>
      <c r="E189" s="65"/>
      <c r="F189" s="71">
        <f t="shared" si="24"/>
        <v>10000</v>
      </c>
      <c r="G189" s="71">
        <f t="shared" si="24"/>
        <v>0</v>
      </c>
      <c r="H189" s="66">
        <f t="shared" si="15"/>
        <v>10000</v>
      </c>
      <c r="I189" s="71">
        <f t="shared" si="24"/>
        <v>10000</v>
      </c>
      <c r="J189" s="71">
        <f t="shared" si="24"/>
        <v>0</v>
      </c>
      <c r="K189" s="66">
        <f t="shared" si="20"/>
        <v>10000</v>
      </c>
      <c r="L189" s="71">
        <f t="shared" si="24"/>
        <v>10000</v>
      </c>
      <c r="M189" s="71">
        <f t="shared" si="24"/>
        <v>0</v>
      </c>
      <c r="N189" s="66">
        <f t="shared" si="21"/>
        <v>10000</v>
      </c>
      <c r="O189" s="48"/>
    </row>
    <row r="190" spans="1:15" ht="24">
      <c r="A190" s="72" t="s">
        <v>170</v>
      </c>
      <c r="B190" s="144"/>
      <c r="C190" s="114"/>
      <c r="D190" s="115" t="s">
        <v>171</v>
      </c>
      <c r="E190" s="65"/>
      <c r="F190" s="71">
        <f t="shared" si="24"/>
        <v>10000</v>
      </c>
      <c r="G190" s="71">
        <f t="shared" si="24"/>
        <v>0</v>
      </c>
      <c r="H190" s="66">
        <f t="shared" si="15"/>
        <v>10000</v>
      </c>
      <c r="I190" s="71">
        <f t="shared" si="24"/>
        <v>10000</v>
      </c>
      <c r="J190" s="71">
        <f t="shared" si="24"/>
        <v>0</v>
      </c>
      <c r="K190" s="66">
        <f t="shared" si="20"/>
        <v>10000</v>
      </c>
      <c r="L190" s="71">
        <f t="shared" si="24"/>
        <v>10000</v>
      </c>
      <c r="M190" s="71">
        <f t="shared" si="24"/>
        <v>0</v>
      </c>
      <c r="N190" s="66">
        <f t="shared" si="21"/>
        <v>10000</v>
      </c>
      <c r="O190" s="48"/>
    </row>
    <row r="191" spans="1:15" ht="12.75">
      <c r="A191" s="72" t="s">
        <v>380</v>
      </c>
      <c r="B191" s="144"/>
      <c r="C191" s="114"/>
      <c r="D191" s="115"/>
      <c r="E191" s="65" t="s">
        <v>379</v>
      </c>
      <c r="F191" s="73">
        <v>10000</v>
      </c>
      <c r="G191" s="73">
        <v>0</v>
      </c>
      <c r="H191" s="66">
        <f t="shared" si="15"/>
        <v>10000</v>
      </c>
      <c r="I191" s="73">
        <v>10000</v>
      </c>
      <c r="J191" s="73">
        <v>0</v>
      </c>
      <c r="K191" s="66">
        <f t="shared" si="20"/>
        <v>10000</v>
      </c>
      <c r="L191" s="73">
        <v>10000</v>
      </c>
      <c r="M191" s="73">
        <v>0</v>
      </c>
      <c r="N191" s="66">
        <f t="shared" si="21"/>
        <v>10000</v>
      </c>
      <c r="O191" s="48"/>
    </row>
    <row r="192" spans="1:15" ht="36">
      <c r="A192" s="72" t="s">
        <v>87</v>
      </c>
      <c r="B192" s="144"/>
      <c r="C192" s="114" t="s">
        <v>86</v>
      </c>
      <c r="D192" s="115"/>
      <c r="E192" s="115"/>
      <c r="F192" s="71">
        <f>F193</f>
        <v>18013000</v>
      </c>
      <c r="G192" s="71">
        <f>G193</f>
        <v>0</v>
      </c>
      <c r="H192" s="66">
        <f t="shared" si="15"/>
        <v>18013000</v>
      </c>
      <c r="I192" s="71">
        <f>I193</f>
        <v>18013000</v>
      </c>
      <c r="J192" s="71">
        <f>J193</f>
        <v>0</v>
      </c>
      <c r="K192" s="66">
        <f t="shared" si="20"/>
        <v>18013000</v>
      </c>
      <c r="L192" s="71">
        <f>L193</f>
        <v>18013000</v>
      </c>
      <c r="M192" s="71">
        <f>M193</f>
        <v>0</v>
      </c>
      <c r="N192" s="66">
        <f t="shared" si="21"/>
        <v>18013000</v>
      </c>
      <c r="O192" s="48"/>
    </row>
    <row r="193" spans="1:15" ht="24">
      <c r="A193" s="72" t="s">
        <v>172</v>
      </c>
      <c r="B193" s="144"/>
      <c r="C193" s="114"/>
      <c r="D193" s="65" t="s">
        <v>173</v>
      </c>
      <c r="E193" s="65"/>
      <c r="F193" s="71">
        <f>F194+F196</f>
        <v>18013000</v>
      </c>
      <c r="G193" s="71">
        <f>G194+G196</f>
        <v>0</v>
      </c>
      <c r="H193" s="66">
        <f t="shared" si="15"/>
        <v>18013000</v>
      </c>
      <c r="I193" s="71">
        <f>I194+I196</f>
        <v>18013000</v>
      </c>
      <c r="J193" s="71">
        <f>J194+J196</f>
        <v>0</v>
      </c>
      <c r="K193" s="66">
        <f t="shared" si="20"/>
        <v>18013000</v>
      </c>
      <c r="L193" s="71">
        <f>L194+L196</f>
        <v>18013000</v>
      </c>
      <c r="M193" s="71">
        <f>M194+M196</f>
        <v>0</v>
      </c>
      <c r="N193" s="66">
        <f t="shared" si="21"/>
        <v>18013000</v>
      </c>
      <c r="O193" s="48"/>
    </row>
    <row r="194" spans="1:15" ht="24">
      <c r="A194" s="78" t="s">
        <v>174</v>
      </c>
      <c r="B194" s="144"/>
      <c r="C194" s="114"/>
      <c r="D194" s="96" t="s">
        <v>175</v>
      </c>
      <c r="E194" s="65"/>
      <c r="F194" s="71">
        <f>F195</f>
        <v>16261000</v>
      </c>
      <c r="G194" s="71">
        <f>G195</f>
        <v>0</v>
      </c>
      <c r="H194" s="66">
        <f t="shared" si="15"/>
        <v>16261000</v>
      </c>
      <c r="I194" s="71">
        <f>I195</f>
        <v>16261000</v>
      </c>
      <c r="J194" s="71">
        <f>J195</f>
        <v>0</v>
      </c>
      <c r="K194" s="66">
        <f t="shared" si="20"/>
        <v>16261000</v>
      </c>
      <c r="L194" s="71">
        <f>L195</f>
        <v>16261000</v>
      </c>
      <c r="M194" s="71">
        <f>M195</f>
        <v>0</v>
      </c>
      <c r="N194" s="66">
        <f t="shared" si="21"/>
        <v>16261000</v>
      </c>
      <c r="O194" s="48"/>
    </row>
    <row r="195" spans="1:15" ht="48">
      <c r="A195" s="72" t="s">
        <v>331</v>
      </c>
      <c r="B195" s="144"/>
      <c r="C195" s="114"/>
      <c r="D195" s="96"/>
      <c r="E195" s="65" t="s">
        <v>330</v>
      </c>
      <c r="F195" s="71">
        <v>16261000</v>
      </c>
      <c r="G195" s="71">
        <v>0</v>
      </c>
      <c r="H195" s="66">
        <f t="shared" si="15"/>
        <v>16261000</v>
      </c>
      <c r="I195" s="71">
        <v>16261000</v>
      </c>
      <c r="J195" s="71">
        <v>0</v>
      </c>
      <c r="K195" s="66">
        <f t="shared" si="20"/>
        <v>16261000</v>
      </c>
      <c r="L195" s="71">
        <v>16261000</v>
      </c>
      <c r="M195" s="71">
        <v>0</v>
      </c>
      <c r="N195" s="66">
        <f t="shared" si="21"/>
        <v>16261000</v>
      </c>
      <c r="O195" s="48"/>
    </row>
    <row r="196" spans="1:15" ht="36">
      <c r="A196" s="72" t="s">
        <v>176</v>
      </c>
      <c r="B196" s="144"/>
      <c r="C196" s="114"/>
      <c r="D196" s="115">
        <v>5160130</v>
      </c>
      <c r="E196" s="65"/>
      <c r="F196" s="71">
        <f>F197</f>
        <v>1752000</v>
      </c>
      <c r="G196" s="71">
        <f>G197</f>
        <v>0</v>
      </c>
      <c r="H196" s="66">
        <f t="shared" si="15"/>
        <v>1752000</v>
      </c>
      <c r="I196" s="71">
        <f>I197</f>
        <v>1752000</v>
      </c>
      <c r="J196" s="71">
        <f>J197</f>
        <v>0</v>
      </c>
      <c r="K196" s="66">
        <f t="shared" si="20"/>
        <v>1752000</v>
      </c>
      <c r="L196" s="71">
        <f>L197</f>
        <v>1752000</v>
      </c>
      <c r="M196" s="71">
        <f>M197</f>
        <v>0</v>
      </c>
      <c r="N196" s="66">
        <f t="shared" si="21"/>
        <v>1752000</v>
      </c>
      <c r="O196" s="48"/>
    </row>
    <row r="197" spans="1:15" ht="48">
      <c r="A197" s="72" t="s">
        <v>331</v>
      </c>
      <c r="B197" s="144"/>
      <c r="C197" s="114"/>
      <c r="D197" s="115"/>
      <c r="E197" s="65" t="s">
        <v>330</v>
      </c>
      <c r="F197" s="73">
        <v>1752000</v>
      </c>
      <c r="G197" s="73">
        <v>0</v>
      </c>
      <c r="H197" s="66">
        <f t="shared" si="15"/>
        <v>1752000</v>
      </c>
      <c r="I197" s="73">
        <v>1752000</v>
      </c>
      <c r="J197" s="73">
        <v>0</v>
      </c>
      <c r="K197" s="66">
        <f t="shared" si="20"/>
        <v>1752000</v>
      </c>
      <c r="L197" s="73">
        <v>1752000</v>
      </c>
      <c r="M197" s="73">
        <v>0</v>
      </c>
      <c r="N197" s="66">
        <f t="shared" si="21"/>
        <v>1752000</v>
      </c>
      <c r="O197" s="48"/>
    </row>
    <row r="198" spans="1:15" ht="51">
      <c r="A198" s="68" t="s">
        <v>177</v>
      </c>
      <c r="B198" s="141">
        <v>806</v>
      </c>
      <c r="C198" s="116"/>
      <c r="D198" s="116"/>
      <c r="E198" s="116"/>
      <c r="F198" s="69">
        <f>F199+F208+F247+F258+F203</f>
        <v>3574800</v>
      </c>
      <c r="G198" s="69">
        <f>G199+G208+G247+G258+G203</f>
        <v>67988900</v>
      </c>
      <c r="H198" s="47">
        <f t="shared" si="15"/>
        <v>71563700</v>
      </c>
      <c r="I198" s="69">
        <f>I199+I208+I247+I258+I203</f>
        <v>2341800</v>
      </c>
      <c r="J198" s="69">
        <f>J199+J208+J247+J258+J203</f>
        <v>63002800</v>
      </c>
      <c r="K198" s="47">
        <f t="shared" si="20"/>
        <v>65344600</v>
      </c>
      <c r="L198" s="69">
        <f>L199+L208+L247+L258+L203</f>
        <v>1246000</v>
      </c>
      <c r="M198" s="69">
        <f>M199+M208+M247+M258+M203</f>
        <v>63481700</v>
      </c>
      <c r="N198" s="47">
        <f t="shared" si="21"/>
        <v>64727700</v>
      </c>
      <c r="O198" s="48"/>
    </row>
    <row r="199" spans="1:15" ht="12.75">
      <c r="A199" s="26" t="s">
        <v>68</v>
      </c>
      <c r="B199" s="141"/>
      <c r="C199" s="117">
        <v>1001</v>
      </c>
      <c r="D199" s="118"/>
      <c r="E199" s="118"/>
      <c r="F199" s="47">
        <f aca="true" t="shared" si="25" ref="F199:M201">F200</f>
        <v>1300000</v>
      </c>
      <c r="G199" s="47">
        <f t="shared" si="25"/>
        <v>0</v>
      </c>
      <c r="H199" s="47">
        <f t="shared" si="15"/>
        <v>1300000</v>
      </c>
      <c r="I199" s="47">
        <f t="shared" si="25"/>
        <v>1050000</v>
      </c>
      <c r="J199" s="47">
        <f t="shared" si="25"/>
        <v>0</v>
      </c>
      <c r="K199" s="47">
        <f t="shared" si="20"/>
        <v>1050000</v>
      </c>
      <c r="L199" s="47">
        <f t="shared" si="25"/>
        <v>885700</v>
      </c>
      <c r="M199" s="47">
        <f t="shared" si="25"/>
        <v>0</v>
      </c>
      <c r="N199" s="47">
        <f t="shared" si="21"/>
        <v>885700</v>
      </c>
      <c r="O199" s="48"/>
    </row>
    <row r="200" spans="1:15" ht="24">
      <c r="A200" s="26" t="s">
        <v>178</v>
      </c>
      <c r="B200" s="141"/>
      <c r="C200" s="117"/>
      <c r="D200" s="49">
        <v>4910000</v>
      </c>
      <c r="E200" s="49"/>
      <c r="F200" s="47">
        <f t="shared" si="25"/>
        <v>1300000</v>
      </c>
      <c r="G200" s="47">
        <f t="shared" si="25"/>
        <v>0</v>
      </c>
      <c r="H200" s="47">
        <f t="shared" si="15"/>
        <v>1300000</v>
      </c>
      <c r="I200" s="47">
        <f t="shared" si="25"/>
        <v>1050000</v>
      </c>
      <c r="J200" s="47">
        <f t="shared" si="25"/>
        <v>0</v>
      </c>
      <c r="K200" s="47">
        <f t="shared" si="20"/>
        <v>1050000</v>
      </c>
      <c r="L200" s="47">
        <f t="shared" si="25"/>
        <v>885700</v>
      </c>
      <c r="M200" s="47">
        <f t="shared" si="25"/>
        <v>0</v>
      </c>
      <c r="N200" s="47">
        <f t="shared" si="21"/>
        <v>885700</v>
      </c>
      <c r="O200" s="48"/>
    </row>
    <row r="201" spans="1:15" ht="36">
      <c r="A201" s="26" t="s">
        <v>179</v>
      </c>
      <c r="B201" s="141"/>
      <c r="C201" s="117"/>
      <c r="D201" s="118">
        <v>4910100</v>
      </c>
      <c r="E201" s="49"/>
      <c r="F201" s="47">
        <f t="shared" si="25"/>
        <v>1300000</v>
      </c>
      <c r="G201" s="47">
        <f t="shared" si="25"/>
        <v>0</v>
      </c>
      <c r="H201" s="47">
        <f t="shared" si="15"/>
        <v>1300000</v>
      </c>
      <c r="I201" s="47">
        <f t="shared" si="25"/>
        <v>1050000</v>
      </c>
      <c r="J201" s="47">
        <f t="shared" si="25"/>
        <v>0</v>
      </c>
      <c r="K201" s="47">
        <f t="shared" si="20"/>
        <v>1050000</v>
      </c>
      <c r="L201" s="47">
        <f t="shared" si="25"/>
        <v>885700</v>
      </c>
      <c r="M201" s="47">
        <f t="shared" si="25"/>
        <v>0</v>
      </c>
      <c r="N201" s="47">
        <f t="shared" si="21"/>
        <v>885700</v>
      </c>
      <c r="O201" s="48"/>
    </row>
    <row r="202" spans="1:15" ht="24">
      <c r="A202" s="26" t="s">
        <v>378</v>
      </c>
      <c r="B202" s="141"/>
      <c r="C202" s="117"/>
      <c r="D202" s="118"/>
      <c r="E202" s="49" t="s">
        <v>377</v>
      </c>
      <c r="F202" s="50">
        <v>1300000</v>
      </c>
      <c r="G202" s="50">
        <v>0</v>
      </c>
      <c r="H202" s="47">
        <f t="shared" si="15"/>
        <v>1300000</v>
      </c>
      <c r="I202" s="50">
        <v>1050000</v>
      </c>
      <c r="J202" s="50">
        <v>0</v>
      </c>
      <c r="K202" s="47">
        <f t="shared" si="20"/>
        <v>1050000</v>
      </c>
      <c r="L202" s="50">
        <v>885700</v>
      </c>
      <c r="M202" s="50">
        <v>0</v>
      </c>
      <c r="N202" s="47">
        <f t="shared" si="21"/>
        <v>885700</v>
      </c>
      <c r="O202" s="48"/>
    </row>
    <row r="203" spans="1:15" ht="12.75">
      <c r="A203" s="26" t="s">
        <v>69</v>
      </c>
      <c r="B203" s="141"/>
      <c r="C203" s="117">
        <v>1002</v>
      </c>
      <c r="D203" s="118"/>
      <c r="E203" s="118"/>
      <c r="F203" s="47">
        <f>F204</f>
        <v>0</v>
      </c>
      <c r="G203" s="47">
        <f>G204</f>
        <v>24735000</v>
      </c>
      <c r="H203" s="47">
        <f t="shared" si="15"/>
        <v>24735000</v>
      </c>
      <c r="I203" s="47">
        <f>I204</f>
        <v>0</v>
      </c>
      <c r="J203" s="47">
        <f>J204</f>
        <v>18288000</v>
      </c>
      <c r="K203" s="47">
        <f t="shared" si="20"/>
        <v>18288000</v>
      </c>
      <c r="L203" s="47">
        <f>L204</f>
        <v>0</v>
      </c>
      <c r="M203" s="47">
        <f>M204</f>
        <v>18288000</v>
      </c>
      <c r="N203" s="47">
        <f t="shared" si="21"/>
        <v>18288000</v>
      </c>
      <c r="O203" s="48"/>
    </row>
    <row r="204" spans="1:15" ht="12.75">
      <c r="A204" s="26" t="s">
        <v>154</v>
      </c>
      <c r="B204" s="141"/>
      <c r="C204" s="117"/>
      <c r="D204" s="49" t="s">
        <v>280</v>
      </c>
      <c r="E204" s="54"/>
      <c r="F204" s="47">
        <f>F205</f>
        <v>0</v>
      </c>
      <c r="G204" s="47">
        <f>G205</f>
        <v>24735000</v>
      </c>
      <c r="H204" s="47">
        <f t="shared" si="15"/>
        <v>24735000</v>
      </c>
      <c r="I204" s="47">
        <f>I205</f>
        <v>0</v>
      </c>
      <c r="J204" s="47">
        <f>J205</f>
        <v>18288000</v>
      </c>
      <c r="K204" s="47">
        <f t="shared" si="20"/>
        <v>18288000</v>
      </c>
      <c r="L204" s="47">
        <f>L205</f>
        <v>0</v>
      </c>
      <c r="M204" s="47">
        <f>M205</f>
        <v>18288000</v>
      </c>
      <c r="N204" s="47">
        <f t="shared" si="21"/>
        <v>18288000</v>
      </c>
      <c r="O204" s="48"/>
    </row>
    <row r="205" spans="1:15" ht="24">
      <c r="A205" s="26" t="s">
        <v>100</v>
      </c>
      <c r="B205" s="141"/>
      <c r="C205" s="117"/>
      <c r="D205" s="118" t="s">
        <v>281</v>
      </c>
      <c r="E205" s="49"/>
      <c r="F205" s="47">
        <f>F207+F206</f>
        <v>0</v>
      </c>
      <c r="G205" s="47">
        <f>G207+G206</f>
        <v>24735000</v>
      </c>
      <c r="H205" s="47">
        <f t="shared" si="15"/>
        <v>24735000</v>
      </c>
      <c r="I205" s="47">
        <f>I207+I206</f>
        <v>0</v>
      </c>
      <c r="J205" s="47">
        <f>J207+J206</f>
        <v>18288000</v>
      </c>
      <c r="K205" s="47">
        <f t="shared" si="20"/>
        <v>18288000</v>
      </c>
      <c r="L205" s="47">
        <f>L207+L206</f>
        <v>0</v>
      </c>
      <c r="M205" s="47">
        <f>M207+M206</f>
        <v>18288000</v>
      </c>
      <c r="N205" s="47">
        <f t="shared" si="21"/>
        <v>18288000</v>
      </c>
      <c r="O205" s="48"/>
    </row>
    <row r="206" spans="1:15" ht="72">
      <c r="A206" s="76" t="s">
        <v>373</v>
      </c>
      <c r="B206" s="141"/>
      <c r="C206" s="156"/>
      <c r="D206" s="119"/>
      <c r="E206" s="53" t="s">
        <v>314</v>
      </c>
      <c r="F206" s="79">
        <v>0</v>
      </c>
      <c r="G206" s="83">
        <f>22832100+200000</f>
        <v>23032100</v>
      </c>
      <c r="H206" s="47">
        <f t="shared" si="15"/>
        <v>23032100</v>
      </c>
      <c r="I206" s="79">
        <v>0</v>
      </c>
      <c r="J206" s="83">
        <v>18288000</v>
      </c>
      <c r="K206" s="47">
        <f t="shared" si="20"/>
        <v>18288000</v>
      </c>
      <c r="L206" s="79">
        <v>0</v>
      </c>
      <c r="M206" s="83">
        <v>18288000</v>
      </c>
      <c r="N206" s="47">
        <f t="shared" si="21"/>
        <v>18288000</v>
      </c>
      <c r="O206" s="48"/>
    </row>
    <row r="207" spans="1:15" ht="24" hidden="1">
      <c r="A207" s="76" t="s">
        <v>319</v>
      </c>
      <c r="B207" s="141"/>
      <c r="C207" s="156"/>
      <c r="D207" s="119"/>
      <c r="E207" s="53" t="s">
        <v>318</v>
      </c>
      <c r="F207" s="77">
        <v>0</v>
      </c>
      <c r="G207" s="84">
        <v>1702900</v>
      </c>
      <c r="H207" s="47">
        <f t="shared" si="15"/>
        <v>1702900</v>
      </c>
      <c r="I207" s="77">
        <v>0</v>
      </c>
      <c r="J207" s="84">
        <v>0</v>
      </c>
      <c r="K207" s="47">
        <f t="shared" si="20"/>
        <v>0</v>
      </c>
      <c r="L207" s="77">
        <v>0</v>
      </c>
      <c r="M207" s="84">
        <v>0</v>
      </c>
      <c r="N207" s="47">
        <f t="shared" si="21"/>
        <v>0</v>
      </c>
      <c r="O207" s="48"/>
    </row>
    <row r="208" spans="1:15" ht="12.75">
      <c r="A208" s="26" t="s">
        <v>70</v>
      </c>
      <c r="B208" s="141"/>
      <c r="C208" s="122">
        <v>1003</v>
      </c>
      <c r="D208" s="118"/>
      <c r="E208" s="118"/>
      <c r="F208" s="47">
        <f>F209+F233+F238+F244</f>
        <v>2201000</v>
      </c>
      <c r="G208" s="47">
        <f>G209+G233+G238+G244</f>
        <v>39235900</v>
      </c>
      <c r="H208" s="47">
        <f t="shared" si="15"/>
        <v>41436900</v>
      </c>
      <c r="I208" s="47">
        <f>I209+I233+I238+I244</f>
        <v>1218000</v>
      </c>
      <c r="J208" s="47">
        <f>J209+J233+J238+J244</f>
        <v>40696800</v>
      </c>
      <c r="K208" s="47">
        <f t="shared" si="20"/>
        <v>41914800</v>
      </c>
      <c r="L208" s="47">
        <f>L209+L233+L238+L244</f>
        <v>360300</v>
      </c>
      <c r="M208" s="47">
        <f>M209+M233+M238+M244</f>
        <v>41175700</v>
      </c>
      <c r="N208" s="47">
        <f t="shared" si="21"/>
        <v>41536000</v>
      </c>
      <c r="O208" s="48"/>
    </row>
    <row r="209" spans="1:15" ht="12.75">
      <c r="A209" s="26" t="s">
        <v>143</v>
      </c>
      <c r="B209" s="141"/>
      <c r="C209" s="123"/>
      <c r="D209" s="49">
        <v>5050000</v>
      </c>
      <c r="E209" s="49"/>
      <c r="F209" s="47">
        <f>F214+F216+F218+F230+F220+F210+F212</f>
        <v>30000</v>
      </c>
      <c r="G209" s="47">
        <f aca="true" t="shared" si="26" ref="G209:M209">G214+G216+G218+G230+G220+G210+G212</f>
        <v>37881900</v>
      </c>
      <c r="H209" s="47">
        <f t="shared" si="15"/>
        <v>37911900</v>
      </c>
      <c r="I209" s="47">
        <f t="shared" si="26"/>
        <v>25000</v>
      </c>
      <c r="J209" s="47">
        <f t="shared" si="26"/>
        <v>39255800</v>
      </c>
      <c r="K209" s="47">
        <f t="shared" si="20"/>
        <v>39280800</v>
      </c>
      <c r="L209" s="47">
        <f t="shared" si="26"/>
        <v>21300</v>
      </c>
      <c r="M209" s="47">
        <f t="shared" si="26"/>
        <v>39619700</v>
      </c>
      <c r="N209" s="47">
        <f t="shared" si="21"/>
        <v>39641000</v>
      </c>
      <c r="O209" s="48"/>
    </row>
    <row r="210" spans="1:15" ht="72">
      <c r="A210" s="26" t="s">
        <v>180</v>
      </c>
      <c r="B210" s="141"/>
      <c r="C210" s="123"/>
      <c r="D210" s="118" t="s">
        <v>181</v>
      </c>
      <c r="E210" s="49"/>
      <c r="F210" s="47">
        <f>F211</f>
        <v>0</v>
      </c>
      <c r="G210" s="47">
        <f>G211</f>
        <v>345000</v>
      </c>
      <c r="H210" s="47">
        <f t="shared" si="15"/>
        <v>345000</v>
      </c>
      <c r="I210" s="47">
        <f>I211</f>
        <v>0</v>
      </c>
      <c r="J210" s="47">
        <f>J211</f>
        <v>364000</v>
      </c>
      <c r="K210" s="47">
        <f t="shared" si="20"/>
        <v>364000</v>
      </c>
      <c r="L210" s="47">
        <f>L211</f>
        <v>0</v>
      </c>
      <c r="M210" s="47">
        <f>M211</f>
        <v>381000</v>
      </c>
      <c r="N210" s="47">
        <f t="shared" si="21"/>
        <v>381000</v>
      </c>
      <c r="O210" s="48"/>
    </row>
    <row r="211" spans="1:15" ht="27.75" customHeight="1">
      <c r="A211" s="26" t="s">
        <v>365</v>
      </c>
      <c r="B211" s="141"/>
      <c r="C211" s="123"/>
      <c r="D211" s="118"/>
      <c r="E211" s="49" t="s">
        <v>366</v>
      </c>
      <c r="F211" s="47">
        <v>0</v>
      </c>
      <c r="G211" s="47">
        <v>345000</v>
      </c>
      <c r="H211" s="47">
        <f t="shared" si="15"/>
        <v>345000</v>
      </c>
      <c r="I211" s="47">
        <v>0</v>
      </c>
      <c r="J211" s="47">
        <v>364000</v>
      </c>
      <c r="K211" s="47">
        <f t="shared" si="20"/>
        <v>364000</v>
      </c>
      <c r="L211" s="47">
        <v>0</v>
      </c>
      <c r="M211" s="47">
        <v>381000</v>
      </c>
      <c r="N211" s="47">
        <f t="shared" si="21"/>
        <v>381000</v>
      </c>
      <c r="O211" s="48"/>
    </row>
    <row r="212" spans="1:15" ht="63.75" customHeight="1">
      <c r="A212" s="26" t="s">
        <v>182</v>
      </c>
      <c r="B212" s="141"/>
      <c r="C212" s="123"/>
      <c r="D212" s="119" t="s">
        <v>183</v>
      </c>
      <c r="E212" s="49"/>
      <c r="F212" s="47">
        <f>F213</f>
        <v>0</v>
      </c>
      <c r="G212" s="47">
        <f aca="true" t="shared" si="27" ref="G212:M212">G213</f>
        <v>711000</v>
      </c>
      <c r="H212" s="47">
        <f t="shared" si="15"/>
        <v>711000</v>
      </c>
      <c r="I212" s="47">
        <f t="shared" si="27"/>
        <v>0</v>
      </c>
      <c r="J212" s="47">
        <f t="shared" si="27"/>
        <v>825000</v>
      </c>
      <c r="K212" s="47">
        <f t="shared" si="20"/>
        <v>825000</v>
      </c>
      <c r="L212" s="47">
        <f t="shared" si="27"/>
        <v>0</v>
      </c>
      <c r="M212" s="47">
        <f t="shared" si="27"/>
        <v>825000</v>
      </c>
      <c r="N212" s="47">
        <f t="shared" si="21"/>
        <v>825000</v>
      </c>
      <c r="O212" s="48"/>
    </row>
    <row r="213" spans="1:15" ht="27.75" customHeight="1">
      <c r="A213" s="26" t="s">
        <v>365</v>
      </c>
      <c r="B213" s="141"/>
      <c r="C213" s="123"/>
      <c r="D213" s="120"/>
      <c r="E213" s="49" t="s">
        <v>366</v>
      </c>
      <c r="F213" s="47">
        <v>0</v>
      </c>
      <c r="G213" s="47">
        <v>711000</v>
      </c>
      <c r="H213" s="47">
        <f t="shared" si="15"/>
        <v>711000</v>
      </c>
      <c r="I213" s="47">
        <v>0</v>
      </c>
      <c r="J213" s="47">
        <v>825000</v>
      </c>
      <c r="K213" s="47">
        <f t="shared" si="20"/>
        <v>825000</v>
      </c>
      <c r="L213" s="47">
        <v>0</v>
      </c>
      <c r="M213" s="47">
        <v>825000</v>
      </c>
      <c r="N213" s="47">
        <f t="shared" si="21"/>
        <v>825000</v>
      </c>
      <c r="O213" s="48"/>
    </row>
    <row r="214" spans="1:15" ht="48">
      <c r="A214" s="26" t="s">
        <v>184</v>
      </c>
      <c r="B214" s="141"/>
      <c r="C214" s="123"/>
      <c r="D214" s="118">
        <v>5052901</v>
      </c>
      <c r="E214" s="49"/>
      <c r="F214" s="47">
        <f>F215</f>
        <v>0</v>
      </c>
      <c r="G214" s="47">
        <f>G215</f>
        <v>771000</v>
      </c>
      <c r="H214" s="47">
        <f aca="true" t="shared" si="28" ref="H214:H277">G214+F214</f>
        <v>771000</v>
      </c>
      <c r="I214" s="47">
        <f>I215</f>
        <v>0</v>
      </c>
      <c r="J214" s="47">
        <f>J215</f>
        <v>814000</v>
      </c>
      <c r="K214" s="47">
        <f t="shared" si="20"/>
        <v>814000</v>
      </c>
      <c r="L214" s="47">
        <f>L215</f>
        <v>0</v>
      </c>
      <c r="M214" s="47">
        <f>M215</f>
        <v>855000</v>
      </c>
      <c r="N214" s="47">
        <f t="shared" si="21"/>
        <v>855000</v>
      </c>
      <c r="O214" s="48"/>
    </row>
    <row r="215" spans="1:15" ht="36">
      <c r="A215" s="26" t="s">
        <v>364</v>
      </c>
      <c r="B215" s="141"/>
      <c r="C215" s="123"/>
      <c r="D215" s="118"/>
      <c r="E215" s="49" t="s">
        <v>363</v>
      </c>
      <c r="F215" s="50">
        <v>0</v>
      </c>
      <c r="G215" s="50">
        <v>771000</v>
      </c>
      <c r="H215" s="47">
        <f t="shared" si="28"/>
        <v>771000</v>
      </c>
      <c r="I215" s="50">
        <v>0</v>
      </c>
      <c r="J215" s="50">
        <v>814000</v>
      </c>
      <c r="K215" s="47">
        <f t="shared" si="20"/>
        <v>814000</v>
      </c>
      <c r="L215" s="50">
        <v>0</v>
      </c>
      <c r="M215" s="50">
        <v>855000</v>
      </c>
      <c r="N215" s="47">
        <f t="shared" si="21"/>
        <v>855000</v>
      </c>
      <c r="O215" s="48"/>
    </row>
    <row r="216" spans="1:15" ht="25.5" customHeight="1">
      <c r="A216" s="26" t="s">
        <v>185</v>
      </c>
      <c r="B216" s="141"/>
      <c r="C216" s="123"/>
      <c r="D216" s="118">
        <v>5054600</v>
      </c>
      <c r="E216" s="49"/>
      <c r="F216" s="47">
        <f>F217</f>
        <v>0</v>
      </c>
      <c r="G216" s="47">
        <f>G217</f>
        <v>15748000</v>
      </c>
      <c r="H216" s="47">
        <f t="shared" si="28"/>
        <v>15748000</v>
      </c>
      <c r="I216" s="47">
        <f>I217</f>
        <v>0</v>
      </c>
      <c r="J216" s="47">
        <f>J217</f>
        <v>16182000</v>
      </c>
      <c r="K216" s="47">
        <f t="shared" si="20"/>
        <v>16182000</v>
      </c>
      <c r="L216" s="47">
        <f>L217</f>
        <v>0</v>
      </c>
      <c r="M216" s="47">
        <f>M217</f>
        <v>16487000</v>
      </c>
      <c r="N216" s="47">
        <f t="shared" si="21"/>
        <v>16487000</v>
      </c>
      <c r="O216" s="48"/>
    </row>
    <row r="217" spans="1:15" ht="36">
      <c r="A217" s="26" t="s">
        <v>364</v>
      </c>
      <c r="B217" s="141"/>
      <c r="C217" s="123"/>
      <c r="D217" s="118"/>
      <c r="E217" s="49" t="s">
        <v>363</v>
      </c>
      <c r="F217" s="50">
        <v>0</v>
      </c>
      <c r="G217" s="50">
        <f>5958000+9790000</f>
        <v>15748000</v>
      </c>
      <c r="H217" s="47">
        <f t="shared" si="28"/>
        <v>15748000</v>
      </c>
      <c r="I217" s="50">
        <v>0</v>
      </c>
      <c r="J217" s="50">
        <f>6392000+9790000</f>
        <v>16182000</v>
      </c>
      <c r="K217" s="47">
        <f t="shared" si="20"/>
        <v>16182000</v>
      </c>
      <c r="L217" s="50">
        <v>0</v>
      </c>
      <c r="M217" s="50">
        <f>6697000+9790000</f>
        <v>16487000</v>
      </c>
      <c r="N217" s="47">
        <f t="shared" si="21"/>
        <v>16487000</v>
      </c>
      <c r="O217" s="48"/>
    </row>
    <row r="218" spans="1:15" ht="36">
      <c r="A218" s="26" t="s">
        <v>186</v>
      </c>
      <c r="B218" s="141"/>
      <c r="C218" s="123"/>
      <c r="D218" s="118">
        <v>5054800</v>
      </c>
      <c r="E218" s="49"/>
      <c r="F218" s="47">
        <f>F219</f>
        <v>0</v>
      </c>
      <c r="G218" s="47">
        <f>G219</f>
        <v>4418000</v>
      </c>
      <c r="H218" s="47">
        <f t="shared" si="28"/>
        <v>4418000</v>
      </c>
      <c r="I218" s="47">
        <f>I219</f>
        <v>0</v>
      </c>
      <c r="J218" s="47">
        <f>J219</f>
        <v>4418000</v>
      </c>
      <c r="K218" s="47">
        <f t="shared" si="20"/>
        <v>4418000</v>
      </c>
      <c r="L218" s="47">
        <f>L219</f>
        <v>0</v>
      </c>
      <c r="M218" s="47">
        <f>M219</f>
        <v>4418000</v>
      </c>
      <c r="N218" s="47">
        <f t="shared" si="21"/>
        <v>4418000</v>
      </c>
      <c r="O218" s="48"/>
    </row>
    <row r="219" spans="1:15" ht="24">
      <c r="A219" s="26" t="s">
        <v>365</v>
      </c>
      <c r="B219" s="141"/>
      <c r="C219" s="123"/>
      <c r="D219" s="118"/>
      <c r="E219" s="49" t="s">
        <v>366</v>
      </c>
      <c r="F219" s="50">
        <v>0</v>
      </c>
      <c r="G219" s="50">
        <v>4418000</v>
      </c>
      <c r="H219" s="47">
        <f t="shared" si="28"/>
        <v>4418000</v>
      </c>
      <c r="I219" s="50">
        <v>0</v>
      </c>
      <c r="J219" s="50">
        <v>4418000</v>
      </c>
      <c r="K219" s="47">
        <f t="shared" si="20"/>
        <v>4418000</v>
      </c>
      <c r="L219" s="50">
        <v>0</v>
      </c>
      <c r="M219" s="50">
        <v>4418000</v>
      </c>
      <c r="N219" s="47">
        <f t="shared" si="21"/>
        <v>4418000</v>
      </c>
      <c r="O219" s="48"/>
    </row>
    <row r="220" spans="1:15" ht="24">
      <c r="A220" s="26" t="s">
        <v>187</v>
      </c>
      <c r="B220" s="141"/>
      <c r="C220" s="123"/>
      <c r="D220" s="49" t="s">
        <v>188</v>
      </c>
      <c r="E220" s="49"/>
      <c r="F220" s="50">
        <f>F221+F224+F226+F228+F223</f>
        <v>0</v>
      </c>
      <c r="G220" s="50">
        <f>G221+G228+G223</f>
        <v>10223000</v>
      </c>
      <c r="H220" s="47">
        <f t="shared" si="28"/>
        <v>10223000</v>
      </c>
      <c r="I220" s="50">
        <f>I221+I224+I226+I228+I223</f>
        <v>0</v>
      </c>
      <c r="J220" s="50">
        <f>J221+J228+J223</f>
        <v>10223000</v>
      </c>
      <c r="K220" s="47">
        <f t="shared" si="20"/>
        <v>10223000</v>
      </c>
      <c r="L220" s="50">
        <f>L221+L224+L226+L228+L223</f>
        <v>0</v>
      </c>
      <c r="M220" s="50">
        <f>M221+M228+M223</f>
        <v>10223000</v>
      </c>
      <c r="N220" s="47">
        <f t="shared" si="21"/>
        <v>10223000</v>
      </c>
      <c r="O220" s="48"/>
    </row>
    <row r="221" spans="1:15" ht="12.75">
      <c r="A221" s="26" t="s">
        <v>189</v>
      </c>
      <c r="B221" s="141"/>
      <c r="C221" s="123"/>
      <c r="D221" s="118" t="s">
        <v>190</v>
      </c>
      <c r="E221" s="49"/>
      <c r="F221" s="50">
        <f>F222</f>
        <v>0</v>
      </c>
      <c r="G221" s="50">
        <f>G222</f>
        <v>5094000</v>
      </c>
      <c r="H221" s="47">
        <f t="shared" si="28"/>
        <v>5094000</v>
      </c>
      <c r="I221" s="50">
        <f>I222</f>
        <v>0</v>
      </c>
      <c r="J221" s="50">
        <f>J222</f>
        <v>5094000</v>
      </c>
      <c r="K221" s="47">
        <f t="shared" si="20"/>
        <v>5094000</v>
      </c>
      <c r="L221" s="50">
        <f>L222</f>
        <v>0</v>
      </c>
      <c r="M221" s="50">
        <f>M222</f>
        <v>5094000</v>
      </c>
      <c r="N221" s="47">
        <f t="shared" si="21"/>
        <v>5094000</v>
      </c>
      <c r="O221" s="48"/>
    </row>
    <row r="222" spans="1:15" ht="24">
      <c r="A222" s="26" t="s">
        <v>365</v>
      </c>
      <c r="B222" s="141"/>
      <c r="C222" s="123"/>
      <c r="D222" s="118"/>
      <c r="E222" s="49" t="s">
        <v>366</v>
      </c>
      <c r="F222" s="50">
        <v>0</v>
      </c>
      <c r="G222" s="50">
        <v>5094000</v>
      </c>
      <c r="H222" s="47">
        <f t="shared" si="28"/>
        <v>5094000</v>
      </c>
      <c r="I222" s="50">
        <v>0</v>
      </c>
      <c r="J222" s="50">
        <v>5094000</v>
      </c>
      <c r="K222" s="47">
        <f t="shared" si="20"/>
        <v>5094000</v>
      </c>
      <c r="L222" s="50">
        <v>0</v>
      </c>
      <c r="M222" s="50">
        <v>5094000</v>
      </c>
      <c r="N222" s="47">
        <f t="shared" si="21"/>
        <v>5094000</v>
      </c>
      <c r="O222" s="48"/>
    </row>
    <row r="223" spans="1:15" ht="12.75">
      <c r="A223" s="26" t="s">
        <v>191</v>
      </c>
      <c r="B223" s="141"/>
      <c r="C223" s="123"/>
      <c r="D223" s="49" t="s">
        <v>192</v>
      </c>
      <c r="E223" s="49"/>
      <c r="F223" s="50">
        <f>F224+F226</f>
        <v>0</v>
      </c>
      <c r="G223" s="50">
        <f>G224+G226</f>
        <v>5015000</v>
      </c>
      <c r="H223" s="47">
        <f t="shared" si="28"/>
        <v>5015000</v>
      </c>
      <c r="I223" s="50">
        <f>I224+I226</f>
        <v>0</v>
      </c>
      <c r="J223" s="50">
        <f>J224+J226</f>
        <v>5015000</v>
      </c>
      <c r="K223" s="47">
        <f t="shared" si="20"/>
        <v>5015000</v>
      </c>
      <c r="L223" s="50">
        <f>L224+L226</f>
        <v>0</v>
      </c>
      <c r="M223" s="50">
        <f>M224+M226</f>
        <v>5015000</v>
      </c>
      <c r="N223" s="47">
        <f t="shared" si="21"/>
        <v>5015000</v>
      </c>
      <c r="O223" s="48"/>
    </row>
    <row r="224" spans="1:15" ht="24">
      <c r="A224" s="26" t="s">
        <v>193</v>
      </c>
      <c r="B224" s="141"/>
      <c r="C224" s="123"/>
      <c r="D224" s="118" t="s">
        <v>194</v>
      </c>
      <c r="E224" s="49"/>
      <c r="F224" s="50">
        <f>F225</f>
        <v>0</v>
      </c>
      <c r="G224" s="50">
        <f>G225</f>
        <v>3387000</v>
      </c>
      <c r="H224" s="47">
        <f t="shared" si="28"/>
        <v>3387000</v>
      </c>
      <c r="I224" s="50">
        <f>I225</f>
        <v>0</v>
      </c>
      <c r="J224" s="50">
        <f>J225</f>
        <v>3387000</v>
      </c>
      <c r="K224" s="47">
        <f t="shared" si="20"/>
        <v>3387000</v>
      </c>
      <c r="L224" s="50">
        <f>L225</f>
        <v>0</v>
      </c>
      <c r="M224" s="50">
        <f>M225</f>
        <v>3387000</v>
      </c>
      <c r="N224" s="47">
        <f t="shared" si="21"/>
        <v>3387000</v>
      </c>
      <c r="O224" s="48"/>
    </row>
    <row r="225" spans="1:15" ht="36">
      <c r="A225" s="26" t="s">
        <v>364</v>
      </c>
      <c r="B225" s="141"/>
      <c r="C225" s="123"/>
      <c r="D225" s="118"/>
      <c r="E225" s="49" t="s">
        <v>363</v>
      </c>
      <c r="F225" s="50">
        <v>0</v>
      </c>
      <c r="G225" s="50">
        <v>3387000</v>
      </c>
      <c r="H225" s="47">
        <f t="shared" si="28"/>
        <v>3387000</v>
      </c>
      <c r="I225" s="50">
        <v>0</v>
      </c>
      <c r="J225" s="50">
        <v>3387000</v>
      </c>
      <c r="K225" s="47">
        <f t="shared" si="20"/>
        <v>3387000</v>
      </c>
      <c r="L225" s="50">
        <v>0</v>
      </c>
      <c r="M225" s="50">
        <v>3387000</v>
      </c>
      <c r="N225" s="47">
        <f t="shared" si="21"/>
        <v>3387000</v>
      </c>
      <c r="O225" s="48"/>
    </row>
    <row r="226" spans="1:15" ht="24">
      <c r="A226" s="26" t="s">
        <v>195</v>
      </c>
      <c r="B226" s="141"/>
      <c r="C226" s="123"/>
      <c r="D226" s="118" t="s">
        <v>196</v>
      </c>
      <c r="E226" s="49"/>
      <c r="F226" s="50">
        <f>F227</f>
        <v>0</v>
      </c>
      <c r="G226" s="50">
        <f>G227</f>
        <v>1628000</v>
      </c>
      <c r="H226" s="47">
        <f t="shared" si="28"/>
        <v>1628000</v>
      </c>
      <c r="I226" s="50">
        <f>I227</f>
        <v>0</v>
      </c>
      <c r="J226" s="50">
        <f>J227</f>
        <v>1628000</v>
      </c>
      <c r="K226" s="47">
        <f t="shared" si="20"/>
        <v>1628000</v>
      </c>
      <c r="L226" s="50">
        <f>L227</f>
        <v>0</v>
      </c>
      <c r="M226" s="50">
        <f>M227</f>
        <v>1628000</v>
      </c>
      <c r="N226" s="47">
        <f t="shared" si="21"/>
        <v>1628000</v>
      </c>
      <c r="O226" s="48"/>
    </row>
    <row r="227" spans="1:15" ht="36">
      <c r="A227" s="26" t="s">
        <v>364</v>
      </c>
      <c r="B227" s="141"/>
      <c r="C227" s="123"/>
      <c r="D227" s="118"/>
      <c r="E227" s="49" t="s">
        <v>363</v>
      </c>
      <c r="F227" s="50">
        <v>0</v>
      </c>
      <c r="G227" s="50">
        <v>1628000</v>
      </c>
      <c r="H227" s="47">
        <f t="shared" si="28"/>
        <v>1628000</v>
      </c>
      <c r="I227" s="50">
        <v>0</v>
      </c>
      <c r="J227" s="50">
        <v>1628000</v>
      </c>
      <c r="K227" s="47">
        <f t="shared" si="20"/>
        <v>1628000</v>
      </c>
      <c r="L227" s="50">
        <v>0</v>
      </c>
      <c r="M227" s="50">
        <v>1628000</v>
      </c>
      <c r="N227" s="47">
        <f t="shared" si="21"/>
        <v>1628000</v>
      </c>
      <c r="O227" s="48"/>
    </row>
    <row r="228" spans="1:15" ht="48">
      <c r="A228" s="26" t="s">
        <v>197</v>
      </c>
      <c r="B228" s="141"/>
      <c r="C228" s="123"/>
      <c r="D228" s="118" t="s">
        <v>289</v>
      </c>
      <c r="E228" s="49"/>
      <c r="F228" s="50">
        <f>F229</f>
        <v>0</v>
      </c>
      <c r="G228" s="50">
        <f>G229</f>
        <v>114000</v>
      </c>
      <c r="H228" s="47">
        <f t="shared" si="28"/>
        <v>114000</v>
      </c>
      <c r="I228" s="50">
        <f>I229</f>
        <v>0</v>
      </c>
      <c r="J228" s="50">
        <f>J229</f>
        <v>114000</v>
      </c>
      <c r="K228" s="47">
        <f t="shared" si="20"/>
        <v>114000</v>
      </c>
      <c r="L228" s="50">
        <f>L229</f>
        <v>0</v>
      </c>
      <c r="M228" s="50">
        <f>M229</f>
        <v>114000</v>
      </c>
      <c r="N228" s="47">
        <f t="shared" si="21"/>
        <v>114000</v>
      </c>
      <c r="O228" s="48"/>
    </row>
    <row r="229" spans="1:15" ht="36">
      <c r="A229" s="26" t="s">
        <v>364</v>
      </c>
      <c r="B229" s="141"/>
      <c r="C229" s="123"/>
      <c r="D229" s="118"/>
      <c r="E229" s="49" t="s">
        <v>363</v>
      </c>
      <c r="F229" s="50">
        <v>0</v>
      </c>
      <c r="G229" s="50">
        <v>114000</v>
      </c>
      <c r="H229" s="47">
        <f t="shared" si="28"/>
        <v>114000</v>
      </c>
      <c r="I229" s="50">
        <v>0</v>
      </c>
      <c r="J229" s="50">
        <v>114000</v>
      </c>
      <c r="K229" s="47">
        <f t="shared" si="20"/>
        <v>114000</v>
      </c>
      <c r="L229" s="50">
        <v>0</v>
      </c>
      <c r="M229" s="50">
        <v>114000</v>
      </c>
      <c r="N229" s="47">
        <f t="shared" si="21"/>
        <v>114000</v>
      </c>
      <c r="O229" s="48"/>
    </row>
    <row r="230" spans="1:15" ht="24">
      <c r="A230" s="26" t="s">
        <v>198</v>
      </c>
      <c r="B230" s="141"/>
      <c r="C230" s="123"/>
      <c r="D230" s="118" t="s">
        <v>199</v>
      </c>
      <c r="E230" s="49"/>
      <c r="F230" s="47">
        <f>F232+F231</f>
        <v>30000</v>
      </c>
      <c r="G230" s="47">
        <f>G232+G231</f>
        <v>5665900</v>
      </c>
      <c r="H230" s="47">
        <f t="shared" si="28"/>
        <v>5695900</v>
      </c>
      <c r="I230" s="47">
        <f>I232+I231</f>
        <v>25000</v>
      </c>
      <c r="J230" s="47">
        <f>J232+J231</f>
        <v>6429800</v>
      </c>
      <c r="K230" s="47">
        <f t="shared" si="20"/>
        <v>6454800</v>
      </c>
      <c r="L230" s="47">
        <f>L232+L231</f>
        <v>21300</v>
      </c>
      <c r="M230" s="47">
        <f>M232+M231</f>
        <v>6430700</v>
      </c>
      <c r="N230" s="47">
        <f t="shared" si="21"/>
        <v>6452000</v>
      </c>
      <c r="O230" s="48"/>
    </row>
    <row r="231" spans="1:15" ht="24">
      <c r="A231" s="26" t="s">
        <v>365</v>
      </c>
      <c r="B231" s="141"/>
      <c r="C231" s="123"/>
      <c r="D231" s="118"/>
      <c r="E231" s="49" t="s">
        <v>366</v>
      </c>
      <c r="F231" s="47">
        <v>0</v>
      </c>
      <c r="G231" s="47">
        <f>6591000-711000-311000+81000</f>
        <v>5650000</v>
      </c>
      <c r="H231" s="47">
        <f t="shared" si="28"/>
        <v>5650000</v>
      </c>
      <c r="I231" s="47">
        <v>0</v>
      </c>
      <c r="J231" s="47">
        <f>7654000-825000-416000</f>
        <v>6413000</v>
      </c>
      <c r="K231" s="47">
        <f t="shared" si="20"/>
        <v>6413000</v>
      </c>
      <c r="L231" s="47">
        <v>0</v>
      </c>
      <c r="M231" s="47">
        <f>7654000-825000-416000</f>
        <v>6413000</v>
      </c>
      <c r="N231" s="47">
        <f t="shared" si="21"/>
        <v>6413000</v>
      </c>
      <c r="O231" s="48"/>
    </row>
    <row r="232" spans="1:15" ht="36">
      <c r="A232" s="26" t="s">
        <v>364</v>
      </c>
      <c r="B232" s="141"/>
      <c r="C232" s="123"/>
      <c r="D232" s="118"/>
      <c r="E232" s="49" t="s">
        <v>363</v>
      </c>
      <c r="F232" s="50">
        <v>30000</v>
      </c>
      <c r="G232" s="50">
        <v>15900</v>
      </c>
      <c r="H232" s="47">
        <f t="shared" si="28"/>
        <v>45900</v>
      </c>
      <c r="I232" s="50">
        <v>25000</v>
      </c>
      <c r="J232" s="50">
        <v>16800</v>
      </c>
      <c r="K232" s="47">
        <f t="shared" si="20"/>
        <v>41800</v>
      </c>
      <c r="L232" s="50">
        <v>21300</v>
      </c>
      <c r="M232" s="50">
        <v>17700</v>
      </c>
      <c r="N232" s="47">
        <f t="shared" si="21"/>
        <v>39000</v>
      </c>
      <c r="O232" s="48"/>
    </row>
    <row r="233" spans="1:15" ht="24">
      <c r="A233" s="26" t="s">
        <v>127</v>
      </c>
      <c r="B233" s="141"/>
      <c r="C233" s="123"/>
      <c r="D233" s="49" t="s">
        <v>145</v>
      </c>
      <c r="E233" s="49"/>
      <c r="F233" s="50">
        <f>F234+F236</f>
        <v>901000</v>
      </c>
      <c r="G233" s="50">
        <f>G234+G236</f>
        <v>1354000</v>
      </c>
      <c r="H233" s="47">
        <f t="shared" si="28"/>
        <v>2255000</v>
      </c>
      <c r="I233" s="50">
        <f>I234+I236</f>
        <v>375000</v>
      </c>
      <c r="J233" s="50">
        <f>J234+J236</f>
        <v>1441000</v>
      </c>
      <c r="K233" s="47">
        <f t="shared" si="20"/>
        <v>1816000</v>
      </c>
      <c r="L233" s="50">
        <f>L234+L236</f>
        <v>339000</v>
      </c>
      <c r="M233" s="50">
        <f>M234+M236</f>
        <v>1556000</v>
      </c>
      <c r="N233" s="47">
        <f t="shared" si="21"/>
        <v>1895000</v>
      </c>
      <c r="O233" s="48"/>
    </row>
    <row r="234" spans="1:15" ht="24">
      <c r="A234" s="26" t="s">
        <v>200</v>
      </c>
      <c r="B234" s="141"/>
      <c r="C234" s="123"/>
      <c r="D234" s="118" t="s">
        <v>201</v>
      </c>
      <c r="E234" s="49"/>
      <c r="F234" s="50">
        <f>F235</f>
        <v>0</v>
      </c>
      <c r="G234" s="50">
        <f>G235</f>
        <v>1354000</v>
      </c>
      <c r="H234" s="47">
        <f t="shared" si="28"/>
        <v>1354000</v>
      </c>
      <c r="I234" s="50">
        <f>I235</f>
        <v>0</v>
      </c>
      <c r="J234" s="50">
        <f>J235</f>
        <v>1441000</v>
      </c>
      <c r="K234" s="47">
        <f t="shared" si="20"/>
        <v>1441000</v>
      </c>
      <c r="L234" s="50">
        <f>L235</f>
        <v>0</v>
      </c>
      <c r="M234" s="50">
        <f>M235</f>
        <v>1556000</v>
      </c>
      <c r="N234" s="47">
        <f t="shared" si="21"/>
        <v>1556000</v>
      </c>
      <c r="O234" s="48"/>
    </row>
    <row r="235" spans="1:15" ht="24">
      <c r="A235" s="26" t="s">
        <v>343</v>
      </c>
      <c r="B235" s="141"/>
      <c r="C235" s="123"/>
      <c r="D235" s="118"/>
      <c r="E235" s="49" t="s">
        <v>315</v>
      </c>
      <c r="F235" s="50">
        <v>0</v>
      </c>
      <c r="G235" s="50">
        <v>1354000</v>
      </c>
      <c r="H235" s="47">
        <f t="shared" si="28"/>
        <v>1354000</v>
      </c>
      <c r="I235" s="50">
        <v>0</v>
      </c>
      <c r="J235" s="50">
        <v>1441000</v>
      </c>
      <c r="K235" s="47">
        <f t="shared" si="20"/>
        <v>1441000</v>
      </c>
      <c r="L235" s="50">
        <v>0</v>
      </c>
      <c r="M235" s="50">
        <v>1556000</v>
      </c>
      <c r="N235" s="47">
        <f t="shared" si="21"/>
        <v>1556000</v>
      </c>
      <c r="O235" s="48"/>
    </row>
    <row r="236" spans="1:15" ht="48">
      <c r="A236" s="26" t="s">
        <v>291</v>
      </c>
      <c r="B236" s="141"/>
      <c r="C236" s="123"/>
      <c r="D236" s="119" t="s">
        <v>290</v>
      </c>
      <c r="E236" s="49"/>
      <c r="F236" s="50">
        <f>F237</f>
        <v>901000</v>
      </c>
      <c r="G236" s="50">
        <f>G237</f>
        <v>0</v>
      </c>
      <c r="H236" s="47">
        <f t="shared" si="28"/>
        <v>901000</v>
      </c>
      <c r="I236" s="50">
        <f>I237</f>
        <v>375000</v>
      </c>
      <c r="J236" s="50">
        <f>J237</f>
        <v>0</v>
      </c>
      <c r="K236" s="47">
        <f t="shared" si="20"/>
        <v>375000</v>
      </c>
      <c r="L236" s="50">
        <f>L237</f>
        <v>339000</v>
      </c>
      <c r="M236" s="50">
        <f>M237</f>
        <v>0</v>
      </c>
      <c r="N236" s="47">
        <f t="shared" si="21"/>
        <v>339000</v>
      </c>
      <c r="O236" s="48"/>
    </row>
    <row r="237" spans="1:15" ht="24">
      <c r="A237" s="26" t="s">
        <v>343</v>
      </c>
      <c r="B237" s="141"/>
      <c r="C237" s="123"/>
      <c r="D237" s="120"/>
      <c r="E237" s="49" t="s">
        <v>315</v>
      </c>
      <c r="F237" s="50">
        <v>901000</v>
      </c>
      <c r="G237" s="50">
        <v>0</v>
      </c>
      <c r="H237" s="47">
        <f t="shared" si="28"/>
        <v>901000</v>
      </c>
      <c r="I237" s="50">
        <v>375000</v>
      </c>
      <c r="J237" s="50">
        <v>0</v>
      </c>
      <c r="K237" s="47">
        <f t="shared" si="20"/>
        <v>375000</v>
      </c>
      <c r="L237" s="50">
        <v>339000</v>
      </c>
      <c r="M237" s="50">
        <v>0</v>
      </c>
      <c r="N237" s="47">
        <f t="shared" si="21"/>
        <v>339000</v>
      </c>
      <c r="O237" s="48"/>
    </row>
    <row r="238" spans="1:14" ht="12.75">
      <c r="A238" s="58" t="s">
        <v>123</v>
      </c>
      <c r="B238" s="141"/>
      <c r="C238" s="124"/>
      <c r="D238" s="59" t="s">
        <v>136</v>
      </c>
      <c r="E238" s="59"/>
      <c r="F238" s="60">
        <f>F239+F241</f>
        <v>1017000</v>
      </c>
      <c r="G238" s="60">
        <f>G239+G241</f>
        <v>0</v>
      </c>
      <c r="H238" s="47">
        <f t="shared" si="28"/>
        <v>1017000</v>
      </c>
      <c r="I238" s="60">
        <f>I239+I241</f>
        <v>564000</v>
      </c>
      <c r="J238" s="60">
        <f>J239+J241</f>
        <v>0</v>
      </c>
      <c r="K238" s="47">
        <f aca="true" t="shared" si="29" ref="K238:K287">J238+I238</f>
        <v>564000</v>
      </c>
      <c r="L238" s="60">
        <f>L239+L241</f>
        <v>0</v>
      </c>
      <c r="M238" s="60">
        <f>M239+M241</f>
        <v>0</v>
      </c>
      <c r="N238" s="47">
        <f aca="true" t="shared" si="30" ref="N238:N287">M238+L238</f>
        <v>0</v>
      </c>
    </row>
    <row r="239" spans="1:14" ht="84">
      <c r="A239" s="58" t="s">
        <v>282</v>
      </c>
      <c r="B239" s="141"/>
      <c r="C239" s="124"/>
      <c r="D239" s="113" t="s">
        <v>257</v>
      </c>
      <c r="E239" s="59"/>
      <c r="F239" s="60">
        <f>F240</f>
        <v>282000</v>
      </c>
      <c r="G239" s="60">
        <f>G240</f>
        <v>0</v>
      </c>
      <c r="H239" s="47">
        <f t="shared" si="28"/>
        <v>282000</v>
      </c>
      <c r="I239" s="60">
        <f>I240</f>
        <v>564000</v>
      </c>
      <c r="J239" s="60">
        <f>J240</f>
        <v>0</v>
      </c>
      <c r="K239" s="47">
        <f t="shared" si="29"/>
        <v>564000</v>
      </c>
      <c r="L239" s="60">
        <f>L240</f>
        <v>0</v>
      </c>
      <c r="M239" s="60">
        <f>M240</f>
        <v>0</v>
      </c>
      <c r="N239" s="47">
        <f t="shared" si="30"/>
        <v>0</v>
      </c>
    </row>
    <row r="240" spans="1:14" ht="24">
      <c r="A240" s="58" t="s">
        <v>346</v>
      </c>
      <c r="B240" s="141"/>
      <c r="C240" s="124"/>
      <c r="D240" s="113"/>
      <c r="E240" s="59" t="s">
        <v>347</v>
      </c>
      <c r="F240" s="60">
        <v>282000</v>
      </c>
      <c r="G240" s="60">
        <v>0</v>
      </c>
      <c r="H240" s="47">
        <f t="shared" si="28"/>
        <v>282000</v>
      </c>
      <c r="I240" s="60">
        <v>564000</v>
      </c>
      <c r="J240" s="60">
        <v>0</v>
      </c>
      <c r="K240" s="47">
        <f t="shared" si="29"/>
        <v>564000</v>
      </c>
      <c r="L240" s="60">
        <v>0</v>
      </c>
      <c r="M240" s="60">
        <v>0</v>
      </c>
      <c r="N240" s="47">
        <f t="shared" si="30"/>
        <v>0</v>
      </c>
    </row>
    <row r="241" spans="1:14" ht="36" hidden="1">
      <c r="A241" s="58" t="s">
        <v>298</v>
      </c>
      <c r="B241" s="141"/>
      <c r="C241" s="124"/>
      <c r="D241" s="59" t="s">
        <v>296</v>
      </c>
      <c r="E241" s="59"/>
      <c r="F241" s="60">
        <f>F242</f>
        <v>735000</v>
      </c>
      <c r="G241" s="60">
        <f>G242</f>
        <v>0</v>
      </c>
      <c r="H241" s="47">
        <f t="shared" si="28"/>
        <v>735000</v>
      </c>
      <c r="I241" s="60">
        <f>I242</f>
        <v>0</v>
      </c>
      <c r="J241" s="60">
        <f>J242</f>
        <v>0</v>
      </c>
      <c r="K241" s="47">
        <f t="shared" si="29"/>
        <v>0</v>
      </c>
      <c r="L241" s="60">
        <f>L242</f>
        <v>0</v>
      </c>
      <c r="M241" s="60">
        <f>M242</f>
        <v>0</v>
      </c>
      <c r="N241" s="47">
        <f t="shared" si="30"/>
        <v>0</v>
      </c>
    </row>
    <row r="242" spans="1:14" ht="48" hidden="1">
      <c r="A242" s="58" t="s">
        <v>299</v>
      </c>
      <c r="B242" s="141"/>
      <c r="C242" s="124"/>
      <c r="D242" s="92" t="s">
        <v>297</v>
      </c>
      <c r="E242" s="59"/>
      <c r="F242" s="60">
        <f>F243</f>
        <v>735000</v>
      </c>
      <c r="G242" s="60">
        <f>G243</f>
        <v>0</v>
      </c>
      <c r="H242" s="47">
        <f t="shared" si="28"/>
        <v>735000</v>
      </c>
      <c r="I242" s="60">
        <f>I243</f>
        <v>0</v>
      </c>
      <c r="J242" s="60">
        <f>J243</f>
        <v>0</v>
      </c>
      <c r="K242" s="47">
        <f t="shared" si="29"/>
        <v>0</v>
      </c>
      <c r="L242" s="60">
        <f>L243</f>
        <v>0</v>
      </c>
      <c r="M242" s="60">
        <f>M243</f>
        <v>0</v>
      </c>
      <c r="N242" s="47">
        <f t="shared" si="30"/>
        <v>0</v>
      </c>
    </row>
    <row r="243" spans="1:14" ht="24" hidden="1">
      <c r="A243" s="26" t="s">
        <v>343</v>
      </c>
      <c r="B243" s="141"/>
      <c r="C243" s="124"/>
      <c r="D243" s="93"/>
      <c r="E243" s="59" t="s">
        <v>315</v>
      </c>
      <c r="F243" s="60">
        <v>735000</v>
      </c>
      <c r="G243" s="60">
        <v>0</v>
      </c>
      <c r="H243" s="47">
        <f t="shared" si="28"/>
        <v>735000</v>
      </c>
      <c r="I243" s="60">
        <v>0</v>
      </c>
      <c r="J243" s="60">
        <v>0</v>
      </c>
      <c r="K243" s="47">
        <f t="shared" si="29"/>
        <v>0</v>
      </c>
      <c r="L243" s="60">
        <v>0</v>
      </c>
      <c r="M243" s="60">
        <v>0</v>
      </c>
      <c r="N243" s="47">
        <f t="shared" si="30"/>
        <v>0</v>
      </c>
    </row>
    <row r="244" spans="1:14" ht="24">
      <c r="A244" s="58" t="s">
        <v>102</v>
      </c>
      <c r="B244" s="141"/>
      <c r="C244" s="124"/>
      <c r="D244" s="59" t="s">
        <v>103</v>
      </c>
      <c r="E244" s="59"/>
      <c r="F244" s="61">
        <f>F245</f>
        <v>253000</v>
      </c>
      <c r="G244" s="61">
        <f>G245</f>
        <v>0</v>
      </c>
      <c r="H244" s="47">
        <f t="shared" si="28"/>
        <v>253000</v>
      </c>
      <c r="I244" s="61">
        <f>I245</f>
        <v>254000</v>
      </c>
      <c r="J244" s="61">
        <f>J245</f>
        <v>0</v>
      </c>
      <c r="K244" s="47">
        <f t="shared" si="29"/>
        <v>254000</v>
      </c>
      <c r="L244" s="61">
        <f>L245</f>
        <v>0</v>
      </c>
      <c r="M244" s="61">
        <f>M245</f>
        <v>0</v>
      </c>
      <c r="N244" s="47">
        <f t="shared" si="30"/>
        <v>0</v>
      </c>
    </row>
    <row r="245" spans="1:14" ht="96">
      <c r="A245" s="58" t="s">
        <v>283</v>
      </c>
      <c r="B245" s="141"/>
      <c r="C245" s="124"/>
      <c r="D245" s="113" t="s">
        <v>258</v>
      </c>
      <c r="E245" s="59"/>
      <c r="F245" s="61">
        <f>F246</f>
        <v>253000</v>
      </c>
      <c r="G245" s="61">
        <f>G246</f>
        <v>0</v>
      </c>
      <c r="H245" s="47">
        <f t="shared" si="28"/>
        <v>253000</v>
      </c>
      <c r="I245" s="61">
        <f>I246</f>
        <v>254000</v>
      </c>
      <c r="J245" s="61">
        <f>J246</f>
        <v>0</v>
      </c>
      <c r="K245" s="47">
        <f t="shared" si="29"/>
        <v>254000</v>
      </c>
      <c r="L245" s="61">
        <f>L246</f>
        <v>0</v>
      </c>
      <c r="M245" s="61">
        <f>M246</f>
        <v>0</v>
      </c>
      <c r="N245" s="47">
        <f t="shared" si="30"/>
        <v>0</v>
      </c>
    </row>
    <row r="246" spans="1:14" ht="24">
      <c r="A246" s="58" t="s">
        <v>346</v>
      </c>
      <c r="B246" s="141"/>
      <c r="C246" s="98"/>
      <c r="D246" s="113"/>
      <c r="E246" s="59" t="s">
        <v>347</v>
      </c>
      <c r="F246" s="61">
        <v>253000</v>
      </c>
      <c r="G246" s="61">
        <v>0</v>
      </c>
      <c r="H246" s="47">
        <f t="shared" si="28"/>
        <v>253000</v>
      </c>
      <c r="I246" s="61">
        <v>254000</v>
      </c>
      <c r="J246" s="61">
        <v>0</v>
      </c>
      <c r="K246" s="47">
        <f t="shared" si="29"/>
        <v>254000</v>
      </c>
      <c r="L246" s="61">
        <v>0</v>
      </c>
      <c r="M246" s="61">
        <v>0</v>
      </c>
      <c r="N246" s="47">
        <f t="shared" si="30"/>
        <v>0</v>
      </c>
    </row>
    <row r="247" spans="1:15" ht="12.75">
      <c r="A247" s="26" t="s">
        <v>125</v>
      </c>
      <c r="B247" s="141"/>
      <c r="C247" s="117">
        <v>1004</v>
      </c>
      <c r="D247" s="118"/>
      <c r="E247" s="118"/>
      <c r="F247" s="47">
        <f>F248+F252</f>
        <v>63800</v>
      </c>
      <c r="G247" s="47">
        <f>G248+G252</f>
        <v>0</v>
      </c>
      <c r="H247" s="47">
        <f t="shared" si="28"/>
        <v>63800</v>
      </c>
      <c r="I247" s="47">
        <f>I248+I252</f>
        <v>63800</v>
      </c>
      <c r="J247" s="47">
        <f>J248+J252</f>
        <v>0</v>
      </c>
      <c r="K247" s="47">
        <f t="shared" si="29"/>
        <v>63800</v>
      </c>
      <c r="L247" s="47">
        <f>L248+L252</f>
        <v>0</v>
      </c>
      <c r="M247" s="47">
        <f>M248+M252</f>
        <v>0</v>
      </c>
      <c r="N247" s="47">
        <f t="shared" si="30"/>
        <v>0</v>
      </c>
      <c r="O247" s="48"/>
    </row>
    <row r="248" spans="1:15" ht="12.75">
      <c r="A248" s="26" t="s">
        <v>123</v>
      </c>
      <c r="B248" s="141"/>
      <c r="C248" s="117"/>
      <c r="D248" s="49" t="s">
        <v>136</v>
      </c>
      <c r="E248" s="49"/>
      <c r="F248" s="47">
        <f aca="true" t="shared" si="31" ref="F248:M250">F249</f>
        <v>36000</v>
      </c>
      <c r="G248" s="47">
        <f t="shared" si="31"/>
        <v>0</v>
      </c>
      <c r="H248" s="47">
        <f t="shared" si="28"/>
        <v>36000</v>
      </c>
      <c r="I248" s="47">
        <f t="shared" si="31"/>
        <v>36000</v>
      </c>
      <c r="J248" s="47">
        <f t="shared" si="31"/>
        <v>0</v>
      </c>
      <c r="K248" s="47">
        <f t="shared" si="29"/>
        <v>36000</v>
      </c>
      <c r="L248" s="47">
        <f t="shared" si="31"/>
        <v>0</v>
      </c>
      <c r="M248" s="47">
        <f t="shared" si="31"/>
        <v>0</v>
      </c>
      <c r="N248" s="47">
        <f t="shared" si="30"/>
        <v>0</v>
      </c>
      <c r="O248" s="48"/>
    </row>
    <row r="249" spans="1:15" ht="24">
      <c r="A249" s="26" t="s">
        <v>202</v>
      </c>
      <c r="B249" s="141"/>
      <c r="C249" s="117"/>
      <c r="D249" s="49">
        <v>5221300</v>
      </c>
      <c r="E249" s="49"/>
      <c r="F249" s="47">
        <f t="shared" si="31"/>
        <v>36000</v>
      </c>
      <c r="G249" s="47">
        <f t="shared" si="31"/>
        <v>0</v>
      </c>
      <c r="H249" s="47">
        <f t="shared" si="28"/>
        <v>36000</v>
      </c>
      <c r="I249" s="47">
        <f t="shared" si="31"/>
        <v>36000</v>
      </c>
      <c r="J249" s="47">
        <f t="shared" si="31"/>
        <v>0</v>
      </c>
      <c r="K249" s="47">
        <f t="shared" si="29"/>
        <v>36000</v>
      </c>
      <c r="L249" s="47">
        <f t="shared" si="31"/>
        <v>0</v>
      </c>
      <c r="M249" s="47">
        <f t="shared" si="31"/>
        <v>0</v>
      </c>
      <c r="N249" s="47">
        <f t="shared" si="30"/>
        <v>0</v>
      </c>
      <c r="O249" s="48"/>
    </row>
    <row r="250" spans="1:15" ht="36">
      <c r="A250" s="26" t="s">
        <v>328</v>
      </c>
      <c r="B250" s="141"/>
      <c r="C250" s="117"/>
      <c r="D250" s="118" t="s">
        <v>284</v>
      </c>
      <c r="E250" s="49"/>
      <c r="F250" s="47">
        <f t="shared" si="31"/>
        <v>36000</v>
      </c>
      <c r="G250" s="47">
        <f t="shared" si="31"/>
        <v>0</v>
      </c>
      <c r="H250" s="47">
        <f t="shared" si="28"/>
        <v>36000</v>
      </c>
      <c r="I250" s="47">
        <f t="shared" si="31"/>
        <v>36000</v>
      </c>
      <c r="J250" s="47">
        <f t="shared" si="31"/>
        <v>0</v>
      </c>
      <c r="K250" s="47">
        <f t="shared" si="29"/>
        <v>36000</v>
      </c>
      <c r="L250" s="47">
        <f t="shared" si="31"/>
        <v>0</v>
      </c>
      <c r="M250" s="47">
        <f t="shared" si="31"/>
        <v>0</v>
      </c>
      <c r="N250" s="47">
        <f t="shared" si="30"/>
        <v>0</v>
      </c>
      <c r="O250" s="48"/>
    </row>
    <row r="251" spans="1:15" ht="36">
      <c r="A251" s="26" t="s">
        <v>358</v>
      </c>
      <c r="B251" s="141"/>
      <c r="C251" s="117"/>
      <c r="D251" s="118"/>
      <c r="E251" s="49" t="s">
        <v>315</v>
      </c>
      <c r="F251" s="50">
        <v>36000</v>
      </c>
      <c r="G251" s="50">
        <v>0</v>
      </c>
      <c r="H251" s="47">
        <f t="shared" si="28"/>
        <v>36000</v>
      </c>
      <c r="I251" s="50">
        <v>36000</v>
      </c>
      <c r="J251" s="50">
        <v>0</v>
      </c>
      <c r="K251" s="47">
        <f t="shared" si="29"/>
        <v>36000</v>
      </c>
      <c r="L251" s="50">
        <v>0</v>
      </c>
      <c r="M251" s="50">
        <v>0</v>
      </c>
      <c r="N251" s="47">
        <f t="shared" si="30"/>
        <v>0</v>
      </c>
      <c r="O251" s="48"/>
    </row>
    <row r="252" spans="1:15" ht="24">
      <c r="A252" s="26" t="s">
        <v>102</v>
      </c>
      <c r="B252" s="141"/>
      <c r="C252" s="117"/>
      <c r="D252" s="49" t="s">
        <v>103</v>
      </c>
      <c r="E252" s="49"/>
      <c r="F252" s="50">
        <f>F253</f>
        <v>27800</v>
      </c>
      <c r="G252" s="50">
        <f>G253</f>
        <v>0</v>
      </c>
      <c r="H252" s="47">
        <f t="shared" si="28"/>
        <v>27800</v>
      </c>
      <c r="I252" s="50">
        <f>I253</f>
        <v>27800</v>
      </c>
      <c r="J252" s="50">
        <f>J253</f>
        <v>0</v>
      </c>
      <c r="K252" s="47">
        <f t="shared" si="29"/>
        <v>27800</v>
      </c>
      <c r="L252" s="50">
        <f>L253</f>
        <v>0</v>
      </c>
      <c r="M252" s="50">
        <f>M253</f>
        <v>0</v>
      </c>
      <c r="N252" s="47">
        <f t="shared" si="30"/>
        <v>0</v>
      </c>
      <c r="O252" s="48"/>
    </row>
    <row r="253" spans="1:15" ht="12.75">
      <c r="A253" s="26" t="s">
        <v>148</v>
      </c>
      <c r="B253" s="141"/>
      <c r="C253" s="117"/>
      <c r="D253" s="53" t="s">
        <v>149</v>
      </c>
      <c r="E253" s="49"/>
      <c r="F253" s="50">
        <f>F254+F256</f>
        <v>27800</v>
      </c>
      <c r="G253" s="50">
        <f>G254+G256</f>
        <v>0</v>
      </c>
      <c r="H253" s="47">
        <f t="shared" si="28"/>
        <v>27800</v>
      </c>
      <c r="I253" s="50">
        <f>I254+I256</f>
        <v>27800</v>
      </c>
      <c r="J253" s="50">
        <f>J254+J256</f>
        <v>0</v>
      </c>
      <c r="K253" s="47">
        <f t="shared" si="29"/>
        <v>27800</v>
      </c>
      <c r="L253" s="50">
        <f>L254+L256</f>
        <v>0</v>
      </c>
      <c r="M253" s="50">
        <f>M254+M256</f>
        <v>0</v>
      </c>
      <c r="N253" s="47">
        <f t="shared" si="30"/>
        <v>0</v>
      </c>
      <c r="O253" s="48"/>
    </row>
    <row r="254" spans="1:15" ht="24">
      <c r="A254" s="26" t="s">
        <v>150</v>
      </c>
      <c r="B254" s="141"/>
      <c r="C254" s="117"/>
      <c r="D254" s="118" t="s">
        <v>151</v>
      </c>
      <c r="E254" s="49"/>
      <c r="F254" s="50">
        <f>F255</f>
        <v>23000</v>
      </c>
      <c r="G254" s="50">
        <f>G255</f>
        <v>0</v>
      </c>
      <c r="H254" s="47">
        <f t="shared" si="28"/>
        <v>23000</v>
      </c>
      <c r="I254" s="50">
        <f>I255</f>
        <v>23000</v>
      </c>
      <c r="J254" s="50">
        <f>J255</f>
        <v>0</v>
      </c>
      <c r="K254" s="47">
        <f t="shared" si="29"/>
        <v>23000</v>
      </c>
      <c r="L254" s="50">
        <f>L255</f>
        <v>0</v>
      </c>
      <c r="M254" s="50">
        <f>M255</f>
        <v>0</v>
      </c>
      <c r="N254" s="47">
        <f t="shared" si="30"/>
        <v>0</v>
      </c>
      <c r="O254" s="48"/>
    </row>
    <row r="255" spans="1:15" ht="36">
      <c r="A255" s="26" t="s">
        <v>358</v>
      </c>
      <c r="B255" s="141"/>
      <c r="C255" s="117"/>
      <c r="D255" s="118"/>
      <c r="E255" s="49" t="s">
        <v>315</v>
      </c>
      <c r="F255" s="50">
        <v>23000</v>
      </c>
      <c r="G255" s="50">
        <v>0</v>
      </c>
      <c r="H255" s="47">
        <f t="shared" si="28"/>
        <v>23000</v>
      </c>
      <c r="I255" s="50">
        <v>23000</v>
      </c>
      <c r="J255" s="50">
        <v>0</v>
      </c>
      <c r="K255" s="47">
        <f t="shared" si="29"/>
        <v>23000</v>
      </c>
      <c r="L255" s="50">
        <v>0</v>
      </c>
      <c r="M255" s="50">
        <v>0</v>
      </c>
      <c r="N255" s="47">
        <f t="shared" si="30"/>
        <v>0</v>
      </c>
      <c r="O255" s="48"/>
    </row>
    <row r="256" spans="1:15" ht="24">
      <c r="A256" s="26" t="s">
        <v>203</v>
      </c>
      <c r="B256" s="141"/>
      <c r="C256" s="117"/>
      <c r="D256" s="118" t="s">
        <v>204</v>
      </c>
      <c r="E256" s="49"/>
      <c r="F256" s="50">
        <f>F257</f>
        <v>4800</v>
      </c>
      <c r="G256" s="50">
        <f>G257</f>
        <v>0</v>
      </c>
      <c r="H256" s="47">
        <f t="shared" si="28"/>
        <v>4800</v>
      </c>
      <c r="I256" s="50">
        <f>I257</f>
        <v>4800</v>
      </c>
      <c r="J256" s="50">
        <f>J257</f>
        <v>0</v>
      </c>
      <c r="K256" s="47">
        <f t="shared" si="29"/>
        <v>4800</v>
      </c>
      <c r="L256" s="50">
        <f>L257</f>
        <v>0</v>
      </c>
      <c r="M256" s="50">
        <f>M257</f>
        <v>0</v>
      </c>
      <c r="N256" s="47">
        <f t="shared" si="30"/>
        <v>0</v>
      </c>
      <c r="O256" s="48"/>
    </row>
    <row r="257" spans="1:15" ht="36">
      <c r="A257" s="26" t="s">
        <v>358</v>
      </c>
      <c r="B257" s="141"/>
      <c r="C257" s="117"/>
      <c r="D257" s="118"/>
      <c r="E257" s="49" t="s">
        <v>315</v>
      </c>
      <c r="F257" s="50">
        <v>4800</v>
      </c>
      <c r="G257" s="50">
        <v>0</v>
      </c>
      <c r="H257" s="47">
        <f t="shared" si="28"/>
        <v>4800</v>
      </c>
      <c r="I257" s="50">
        <v>4800</v>
      </c>
      <c r="J257" s="50">
        <v>0</v>
      </c>
      <c r="K257" s="47">
        <f t="shared" si="29"/>
        <v>4800</v>
      </c>
      <c r="L257" s="50">
        <v>0</v>
      </c>
      <c r="M257" s="50">
        <v>0</v>
      </c>
      <c r="N257" s="47">
        <f t="shared" si="30"/>
        <v>0</v>
      </c>
      <c r="O257" s="48"/>
    </row>
    <row r="258" spans="1:15" ht="24">
      <c r="A258" s="26" t="s">
        <v>72</v>
      </c>
      <c r="B258" s="141"/>
      <c r="C258" s="156">
        <v>1006</v>
      </c>
      <c r="D258" s="118"/>
      <c r="E258" s="118"/>
      <c r="F258" s="47">
        <f>F259+F266</f>
        <v>10000</v>
      </c>
      <c r="G258" s="47">
        <f>G259+G266</f>
        <v>4018000</v>
      </c>
      <c r="H258" s="47">
        <f t="shared" si="28"/>
        <v>4028000</v>
      </c>
      <c r="I258" s="47">
        <f>I259+I266</f>
        <v>10000</v>
      </c>
      <c r="J258" s="47">
        <f>J259+J266</f>
        <v>4018000</v>
      </c>
      <c r="K258" s="47">
        <f t="shared" si="29"/>
        <v>4028000</v>
      </c>
      <c r="L258" s="47">
        <f>L259+L266</f>
        <v>0</v>
      </c>
      <c r="M258" s="47">
        <f>M259+M266</f>
        <v>4018000</v>
      </c>
      <c r="N258" s="47">
        <f t="shared" si="30"/>
        <v>4018000</v>
      </c>
      <c r="O258" s="48"/>
    </row>
    <row r="259" spans="1:15" ht="48">
      <c r="A259" s="26" t="s">
        <v>205</v>
      </c>
      <c r="B259" s="141"/>
      <c r="C259" s="166"/>
      <c r="D259" s="49" t="s">
        <v>119</v>
      </c>
      <c r="E259" s="49"/>
      <c r="F259" s="47">
        <f>F260</f>
        <v>0</v>
      </c>
      <c r="G259" s="47">
        <f>G260</f>
        <v>4018000</v>
      </c>
      <c r="H259" s="47">
        <f t="shared" si="28"/>
        <v>4018000</v>
      </c>
      <c r="I259" s="47">
        <f>I260</f>
        <v>0</v>
      </c>
      <c r="J259" s="47">
        <f>J260</f>
        <v>4018000</v>
      </c>
      <c r="K259" s="47">
        <f t="shared" si="29"/>
        <v>4018000</v>
      </c>
      <c r="L259" s="47">
        <f>L260</f>
        <v>0</v>
      </c>
      <c r="M259" s="47">
        <f>M260</f>
        <v>4018000</v>
      </c>
      <c r="N259" s="47">
        <f t="shared" si="30"/>
        <v>4018000</v>
      </c>
      <c r="O259" s="48"/>
    </row>
    <row r="260" spans="1:15" ht="12.75">
      <c r="A260" s="26" t="s">
        <v>120</v>
      </c>
      <c r="B260" s="141"/>
      <c r="C260" s="166"/>
      <c r="D260" s="118" t="s">
        <v>121</v>
      </c>
      <c r="E260" s="49"/>
      <c r="F260" s="47">
        <f>SUM(F261:F265)</f>
        <v>0</v>
      </c>
      <c r="G260" s="47">
        <f>SUM(G261:G265)</f>
        <v>4018000</v>
      </c>
      <c r="H260" s="47">
        <f t="shared" si="28"/>
        <v>4018000</v>
      </c>
      <c r="I260" s="47">
        <f>SUM(I261:I265)</f>
        <v>0</v>
      </c>
      <c r="J260" s="47">
        <f>SUM(J261:J265)</f>
        <v>4018000</v>
      </c>
      <c r="K260" s="47">
        <f t="shared" si="29"/>
        <v>4018000</v>
      </c>
      <c r="L260" s="47">
        <f>SUM(L261:L265)</f>
        <v>0</v>
      </c>
      <c r="M260" s="47">
        <f>SUM(M261:M265)</f>
        <v>4018000</v>
      </c>
      <c r="N260" s="47">
        <f t="shared" si="30"/>
        <v>4018000</v>
      </c>
      <c r="O260" s="48"/>
    </row>
    <row r="261" spans="1:15" ht="12.75">
      <c r="A261" s="26" t="s">
        <v>356</v>
      </c>
      <c r="B261" s="141"/>
      <c r="C261" s="166"/>
      <c r="D261" s="118"/>
      <c r="E261" s="49" t="s">
        <v>351</v>
      </c>
      <c r="F261" s="47">
        <v>0</v>
      </c>
      <c r="G261" s="47">
        <v>3498073</v>
      </c>
      <c r="H261" s="47">
        <f t="shared" si="28"/>
        <v>3498073</v>
      </c>
      <c r="I261" s="47">
        <v>0</v>
      </c>
      <c r="J261" s="47">
        <v>3498073</v>
      </c>
      <c r="K261" s="47">
        <f t="shared" si="29"/>
        <v>3498073</v>
      </c>
      <c r="L261" s="47">
        <v>0</v>
      </c>
      <c r="M261" s="47">
        <v>3498073</v>
      </c>
      <c r="N261" s="47">
        <f t="shared" si="30"/>
        <v>3498073</v>
      </c>
      <c r="O261" s="48"/>
    </row>
    <row r="262" spans="1:15" ht="24">
      <c r="A262" s="26" t="s">
        <v>357</v>
      </c>
      <c r="B262" s="141"/>
      <c r="C262" s="166"/>
      <c r="D262" s="118"/>
      <c r="E262" s="49" t="s">
        <v>344</v>
      </c>
      <c r="F262" s="47">
        <v>0</v>
      </c>
      <c r="G262" s="47">
        <v>130400</v>
      </c>
      <c r="H262" s="47">
        <f t="shared" si="28"/>
        <v>130400</v>
      </c>
      <c r="I262" s="47">
        <v>0</v>
      </c>
      <c r="J262" s="47">
        <v>130400</v>
      </c>
      <c r="K262" s="47">
        <f t="shared" si="29"/>
        <v>130400</v>
      </c>
      <c r="L262" s="47">
        <v>0</v>
      </c>
      <c r="M262" s="47">
        <v>130400</v>
      </c>
      <c r="N262" s="47">
        <f t="shared" si="30"/>
        <v>130400</v>
      </c>
      <c r="O262" s="48"/>
    </row>
    <row r="263" spans="1:15" ht="36">
      <c r="A263" s="26" t="s">
        <v>358</v>
      </c>
      <c r="B263" s="141"/>
      <c r="C263" s="166"/>
      <c r="D263" s="118"/>
      <c r="E263" s="49" t="s">
        <v>315</v>
      </c>
      <c r="F263" s="47">
        <v>0</v>
      </c>
      <c r="G263" s="47">
        <v>380627</v>
      </c>
      <c r="H263" s="47">
        <f t="shared" si="28"/>
        <v>380627</v>
      </c>
      <c r="I263" s="47">
        <v>0</v>
      </c>
      <c r="J263" s="47">
        <v>380627</v>
      </c>
      <c r="K263" s="47">
        <f t="shared" si="29"/>
        <v>380627</v>
      </c>
      <c r="L263" s="47">
        <v>0</v>
      </c>
      <c r="M263" s="47">
        <v>380627</v>
      </c>
      <c r="N263" s="47">
        <f t="shared" si="30"/>
        <v>380627</v>
      </c>
      <c r="O263" s="48"/>
    </row>
    <row r="264" spans="1:15" ht="24">
      <c r="A264" s="26" t="s">
        <v>374</v>
      </c>
      <c r="B264" s="141"/>
      <c r="C264" s="166"/>
      <c r="D264" s="118"/>
      <c r="E264" s="49" t="s">
        <v>353</v>
      </c>
      <c r="F264" s="47">
        <v>0</v>
      </c>
      <c r="G264" s="47">
        <v>7960</v>
      </c>
      <c r="H264" s="47">
        <f t="shared" si="28"/>
        <v>7960</v>
      </c>
      <c r="I264" s="47">
        <v>0</v>
      </c>
      <c r="J264" s="47">
        <v>7960</v>
      </c>
      <c r="K264" s="47">
        <f t="shared" si="29"/>
        <v>7960</v>
      </c>
      <c r="L264" s="47">
        <v>0</v>
      </c>
      <c r="M264" s="47">
        <v>7960</v>
      </c>
      <c r="N264" s="47">
        <f t="shared" si="30"/>
        <v>7960</v>
      </c>
      <c r="O264" s="48"/>
    </row>
    <row r="265" spans="1:15" ht="24">
      <c r="A265" s="26" t="s">
        <v>355</v>
      </c>
      <c r="B265" s="141"/>
      <c r="C265" s="166"/>
      <c r="D265" s="118"/>
      <c r="E265" s="49" t="s">
        <v>354</v>
      </c>
      <c r="F265" s="50">
        <v>0</v>
      </c>
      <c r="G265" s="50">
        <v>940</v>
      </c>
      <c r="H265" s="47">
        <f t="shared" si="28"/>
        <v>940</v>
      </c>
      <c r="I265" s="50">
        <v>0</v>
      </c>
      <c r="J265" s="50">
        <v>940</v>
      </c>
      <c r="K265" s="47">
        <f t="shared" si="29"/>
        <v>940</v>
      </c>
      <c r="L265" s="50">
        <v>0</v>
      </c>
      <c r="M265" s="50">
        <v>940</v>
      </c>
      <c r="N265" s="47">
        <f t="shared" si="30"/>
        <v>940</v>
      </c>
      <c r="O265" s="48"/>
    </row>
    <row r="266" spans="1:15" ht="24">
      <c r="A266" s="26" t="s">
        <v>102</v>
      </c>
      <c r="B266" s="142"/>
      <c r="C266" s="167"/>
      <c r="D266" s="49" t="s">
        <v>103</v>
      </c>
      <c r="E266" s="49"/>
      <c r="F266" s="50">
        <f>F267</f>
        <v>10000</v>
      </c>
      <c r="G266" s="50">
        <f>G267</f>
        <v>0</v>
      </c>
      <c r="H266" s="47">
        <f t="shared" si="28"/>
        <v>10000</v>
      </c>
      <c r="I266" s="50">
        <f>I267</f>
        <v>10000</v>
      </c>
      <c r="J266" s="50">
        <f>J267</f>
        <v>0</v>
      </c>
      <c r="K266" s="47">
        <f t="shared" si="29"/>
        <v>10000</v>
      </c>
      <c r="L266" s="50">
        <f>L267</f>
        <v>0</v>
      </c>
      <c r="M266" s="50">
        <f>M267</f>
        <v>0</v>
      </c>
      <c r="N266" s="47">
        <f t="shared" si="30"/>
        <v>0</v>
      </c>
      <c r="O266" s="48"/>
    </row>
    <row r="267" spans="1:15" ht="36">
      <c r="A267" s="26" t="s">
        <v>285</v>
      </c>
      <c r="B267" s="142"/>
      <c r="C267" s="167"/>
      <c r="D267" s="118" t="s">
        <v>230</v>
      </c>
      <c r="E267" s="49"/>
      <c r="F267" s="50">
        <f>F268</f>
        <v>10000</v>
      </c>
      <c r="G267" s="50">
        <f>G268</f>
        <v>0</v>
      </c>
      <c r="H267" s="47">
        <f t="shared" si="28"/>
        <v>10000</v>
      </c>
      <c r="I267" s="50">
        <f>I268</f>
        <v>10000</v>
      </c>
      <c r="J267" s="50">
        <f>J268</f>
        <v>0</v>
      </c>
      <c r="K267" s="47">
        <f t="shared" si="29"/>
        <v>10000</v>
      </c>
      <c r="L267" s="50">
        <f>L268</f>
        <v>0</v>
      </c>
      <c r="M267" s="50">
        <f>M268</f>
        <v>0</v>
      </c>
      <c r="N267" s="47">
        <f t="shared" si="30"/>
        <v>0</v>
      </c>
      <c r="O267" s="48"/>
    </row>
    <row r="268" spans="1:15" ht="36">
      <c r="A268" s="76" t="s">
        <v>358</v>
      </c>
      <c r="B268" s="143"/>
      <c r="C268" s="167"/>
      <c r="D268" s="119"/>
      <c r="E268" s="53" t="s">
        <v>315</v>
      </c>
      <c r="F268" s="77">
        <v>10000</v>
      </c>
      <c r="G268" s="77">
        <v>0</v>
      </c>
      <c r="H268" s="79">
        <f t="shared" si="28"/>
        <v>10000</v>
      </c>
      <c r="I268" s="77">
        <v>10000</v>
      </c>
      <c r="J268" s="77">
        <v>0</v>
      </c>
      <c r="K268" s="79">
        <f t="shared" si="29"/>
        <v>10000</v>
      </c>
      <c r="L268" s="77">
        <v>0</v>
      </c>
      <c r="M268" s="77">
        <v>0</v>
      </c>
      <c r="N268" s="79">
        <f t="shared" si="30"/>
        <v>0</v>
      </c>
      <c r="O268" s="48"/>
    </row>
    <row r="269" spans="1:15" ht="38.25">
      <c r="A269" s="70" t="s">
        <v>206</v>
      </c>
      <c r="B269" s="134">
        <v>807</v>
      </c>
      <c r="C269" s="114"/>
      <c r="D269" s="114"/>
      <c r="E269" s="114"/>
      <c r="F269" s="71">
        <f>F270+F274+F288+F292+F326+F331+F339+F358+F381+F394+F335+F318+F322+F405+F362+F401+F377+F284+F310+F306+F411+F370+F366+F415</f>
        <v>95937266</v>
      </c>
      <c r="G269" s="71">
        <f aca="true" t="shared" si="32" ref="G269:M269">G270+G274+G288+G292+G326+G331+G339+G358+G381+G394+G335+G318+G322+G405+G362+G401+G377+G284+G310+G306+G411+G370+G366+G415</f>
        <v>2279928</v>
      </c>
      <c r="H269" s="79">
        <f t="shared" si="28"/>
        <v>98217194</v>
      </c>
      <c r="I269" s="71">
        <f t="shared" si="32"/>
        <v>111612700</v>
      </c>
      <c r="J269" s="71">
        <f t="shared" si="32"/>
        <v>3145700</v>
      </c>
      <c r="K269" s="79">
        <f t="shared" si="29"/>
        <v>114758400</v>
      </c>
      <c r="L269" s="71">
        <f t="shared" si="32"/>
        <v>120642000</v>
      </c>
      <c r="M269" s="71">
        <f t="shared" si="32"/>
        <v>2303300</v>
      </c>
      <c r="N269" s="79">
        <f t="shared" si="30"/>
        <v>122945300</v>
      </c>
      <c r="O269" s="48"/>
    </row>
    <row r="270" spans="1:15" ht="36">
      <c r="A270" s="72" t="s">
        <v>12</v>
      </c>
      <c r="B270" s="135"/>
      <c r="C270" s="114" t="s">
        <v>11</v>
      </c>
      <c r="D270" s="115"/>
      <c r="E270" s="115"/>
      <c r="F270" s="71">
        <f aca="true" t="shared" si="33" ref="F270:M272">F271</f>
        <v>1091000</v>
      </c>
      <c r="G270" s="71">
        <f t="shared" si="33"/>
        <v>0</v>
      </c>
      <c r="H270" s="71">
        <f t="shared" si="28"/>
        <v>1091000</v>
      </c>
      <c r="I270" s="71">
        <f t="shared" si="33"/>
        <v>881000</v>
      </c>
      <c r="J270" s="71">
        <f t="shared" si="33"/>
        <v>0</v>
      </c>
      <c r="K270" s="71">
        <f t="shared" si="29"/>
        <v>881000</v>
      </c>
      <c r="L270" s="71">
        <f t="shared" si="33"/>
        <v>743000</v>
      </c>
      <c r="M270" s="71">
        <f t="shared" si="33"/>
        <v>0</v>
      </c>
      <c r="N270" s="71">
        <f t="shared" si="30"/>
        <v>743000</v>
      </c>
      <c r="O270" s="48"/>
    </row>
    <row r="271" spans="1:15" ht="48">
      <c r="A271" s="72" t="s">
        <v>205</v>
      </c>
      <c r="B271" s="135"/>
      <c r="C271" s="114"/>
      <c r="D271" s="65" t="s">
        <v>119</v>
      </c>
      <c r="E271" s="65"/>
      <c r="F271" s="71">
        <f t="shared" si="33"/>
        <v>1091000</v>
      </c>
      <c r="G271" s="71">
        <f t="shared" si="33"/>
        <v>0</v>
      </c>
      <c r="H271" s="71">
        <f t="shared" si="28"/>
        <v>1091000</v>
      </c>
      <c r="I271" s="71">
        <f t="shared" si="33"/>
        <v>881000</v>
      </c>
      <c r="J271" s="71">
        <f t="shared" si="33"/>
        <v>0</v>
      </c>
      <c r="K271" s="71">
        <f t="shared" si="29"/>
        <v>881000</v>
      </c>
      <c r="L271" s="71">
        <f t="shared" si="33"/>
        <v>743000</v>
      </c>
      <c r="M271" s="71">
        <f t="shared" si="33"/>
        <v>0</v>
      </c>
      <c r="N271" s="71">
        <f t="shared" si="30"/>
        <v>743000</v>
      </c>
      <c r="O271" s="48"/>
    </row>
    <row r="272" spans="1:15" ht="12.75">
      <c r="A272" s="72" t="s">
        <v>207</v>
      </c>
      <c r="B272" s="135"/>
      <c r="C272" s="114"/>
      <c r="D272" s="115" t="s">
        <v>208</v>
      </c>
      <c r="E272" s="65"/>
      <c r="F272" s="71">
        <f t="shared" si="33"/>
        <v>1091000</v>
      </c>
      <c r="G272" s="71">
        <f t="shared" si="33"/>
        <v>0</v>
      </c>
      <c r="H272" s="71">
        <f t="shared" si="28"/>
        <v>1091000</v>
      </c>
      <c r="I272" s="71">
        <f t="shared" si="33"/>
        <v>881000</v>
      </c>
      <c r="J272" s="71">
        <f t="shared" si="33"/>
        <v>0</v>
      </c>
      <c r="K272" s="71">
        <f t="shared" si="29"/>
        <v>881000</v>
      </c>
      <c r="L272" s="71">
        <f t="shared" si="33"/>
        <v>743000</v>
      </c>
      <c r="M272" s="71">
        <f t="shared" si="33"/>
        <v>0</v>
      </c>
      <c r="N272" s="71">
        <f t="shared" si="30"/>
        <v>743000</v>
      </c>
      <c r="O272" s="48"/>
    </row>
    <row r="273" spans="1:15" ht="12.75">
      <c r="A273" s="72" t="s">
        <v>356</v>
      </c>
      <c r="B273" s="135"/>
      <c r="C273" s="114"/>
      <c r="D273" s="115"/>
      <c r="E273" s="65" t="s">
        <v>351</v>
      </c>
      <c r="F273" s="73">
        <v>1091000</v>
      </c>
      <c r="G273" s="73">
        <v>0</v>
      </c>
      <c r="H273" s="71">
        <f t="shared" si="28"/>
        <v>1091000</v>
      </c>
      <c r="I273" s="73">
        <v>881000</v>
      </c>
      <c r="J273" s="73">
        <v>0</v>
      </c>
      <c r="K273" s="71">
        <f t="shared" si="29"/>
        <v>881000</v>
      </c>
      <c r="L273" s="73">
        <v>743000</v>
      </c>
      <c r="M273" s="73">
        <v>0</v>
      </c>
      <c r="N273" s="71">
        <f t="shared" si="30"/>
        <v>743000</v>
      </c>
      <c r="O273" s="48"/>
    </row>
    <row r="274" spans="1:15" ht="48">
      <c r="A274" s="72" t="s">
        <v>209</v>
      </c>
      <c r="B274" s="135"/>
      <c r="C274" s="114" t="s">
        <v>15</v>
      </c>
      <c r="D274" s="115"/>
      <c r="E274" s="115"/>
      <c r="F274" s="71">
        <f>F275</f>
        <v>14801266</v>
      </c>
      <c r="G274" s="71">
        <f>G275</f>
        <v>310000</v>
      </c>
      <c r="H274" s="71">
        <f t="shared" si="28"/>
        <v>15111266</v>
      </c>
      <c r="I274" s="71">
        <f>I275</f>
        <v>10846000</v>
      </c>
      <c r="J274" s="71">
        <f>J275</f>
        <v>310000</v>
      </c>
      <c r="K274" s="71">
        <f t="shared" si="29"/>
        <v>11156000</v>
      </c>
      <c r="L274" s="71">
        <f>L275</f>
        <v>10131500</v>
      </c>
      <c r="M274" s="71">
        <f>M275</f>
        <v>310000</v>
      </c>
      <c r="N274" s="71">
        <f t="shared" si="30"/>
        <v>10441500</v>
      </c>
      <c r="O274" s="48"/>
    </row>
    <row r="275" spans="1:15" ht="48">
      <c r="A275" s="72" t="s">
        <v>210</v>
      </c>
      <c r="B275" s="135"/>
      <c r="C275" s="114"/>
      <c r="D275" s="65" t="s">
        <v>119</v>
      </c>
      <c r="E275" s="65"/>
      <c r="F275" s="71">
        <f>F276</f>
        <v>14801266</v>
      </c>
      <c r="G275" s="71">
        <f>G276</f>
        <v>310000</v>
      </c>
      <c r="H275" s="71">
        <f t="shared" si="28"/>
        <v>15111266</v>
      </c>
      <c r="I275" s="71">
        <f>I276</f>
        <v>10846000</v>
      </c>
      <c r="J275" s="71">
        <f>J276</f>
        <v>310000</v>
      </c>
      <c r="K275" s="71">
        <f t="shared" si="29"/>
        <v>11156000</v>
      </c>
      <c r="L275" s="71">
        <f>L276</f>
        <v>10131500</v>
      </c>
      <c r="M275" s="71">
        <f>M276</f>
        <v>310000</v>
      </c>
      <c r="N275" s="71">
        <f t="shared" si="30"/>
        <v>10441500</v>
      </c>
      <c r="O275" s="48"/>
    </row>
    <row r="276" spans="1:15" ht="12.75">
      <c r="A276" s="72" t="s">
        <v>120</v>
      </c>
      <c r="B276" s="135"/>
      <c r="C276" s="114"/>
      <c r="D276" s="115" t="s">
        <v>121</v>
      </c>
      <c r="E276" s="65"/>
      <c r="F276" s="71">
        <f>SUM(F277:F283)</f>
        <v>14801266</v>
      </c>
      <c r="G276" s="71">
        <f>SUM(G277:G283)</f>
        <v>310000</v>
      </c>
      <c r="H276" s="71">
        <f t="shared" si="28"/>
        <v>15111266</v>
      </c>
      <c r="I276" s="71">
        <f>SUM(I277:I283)</f>
        <v>10846000</v>
      </c>
      <c r="J276" s="71">
        <f>SUM(J277:J283)</f>
        <v>310000</v>
      </c>
      <c r="K276" s="71">
        <f t="shared" si="29"/>
        <v>11156000</v>
      </c>
      <c r="L276" s="71">
        <f>SUM(L277:L283)</f>
        <v>10131500</v>
      </c>
      <c r="M276" s="71">
        <f>SUM(M277:M283)</f>
        <v>310000</v>
      </c>
      <c r="N276" s="71">
        <f t="shared" si="30"/>
        <v>10441500</v>
      </c>
      <c r="O276" s="48"/>
    </row>
    <row r="277" spans="1:15" ht="12.75">
      <c r="A277" s="72" t="s">
        <v>356</v>
      </c>
      <c r="B277" s="135"/>
      <c r="C277" s="114"/>
      <c r="D277" s="115"/>
      <c r="E277" s="65" t="s">
        <v>351</v>
      </c>
      <c r="F277" s="71">
        <v>11160000</v>
      </c>
      <c r="G277" s="71">
        <v>290000</v>
      </c>
      <c r="H277" s="71">
        <f t="shared" si="28"/>
        <v>11450000</v>
      </c>
      <c r="I277" s="71">
        <v>8313000</v>
      </c>
      <c r="J277" s="71">
        <v>290000</v>
      </c>
      <c r="K277" s="71">
        <f t="shared" si="29"/>
        <v>8603000</v>
      </c>
      <c r="L277" s="71">
        <v>7766000</v>
      </c>
      <c r="M277" s="71">
        <v>290000</v>
      </c>
      <c r="N277" s="71">
        <f t="shared" si="30"/>
        <v>8056000</v>
      </c>
      <c r="O277" s="48"/>
    </row>
    <row r="278" spans="1:15" ht="24">
      <c r="A278" s="72" t="s">
        <v>357</v>
      </c>
      <c r="B278" s="135"/>
      <c r="C278" s="114"/>
      <c r="D278" s="115"/>
      <c r="E278" s="65" t="s">
        <v>352</v>
      </c>
      <c r="F278" s="71">
        <v>7000</v>
      </c>
      <c r="G278" s="71">
        <v>0</v>
      </c>
      <c r="H278" s="71">
        <f aca="true" t="shared" si="34" ref="H278:H353">G278+F278</f>
        <v>7000</v>
      </c>
      <c r="I278" s="71">
        <v>5000</v>
      </c>
      <c r="J278" s="71">
        <v>0</v>
      </c>
      <c r="K278" s="71">
        <f t="shared" si="29"/>
        <v>5000</v>
      </c>
      <c r="L278" s="71">
        <v>4500</v>
      </c>
      <c r="M278" s="71">
        <v>0</v>
      </c>
      <c r="N278" s="71">
        <f t="shared" si="30"/>
        <v>4500</v>
      </c>
      <c r="O278" s="48"/>
    </row>
    <row r="279" spans="1:15" ht="36">
      <c r="A279" s="72" t="s">
        <v>345</v>
      </c>
      <c r="B279" s="135"/>
      <c r="C279" s="114"/>
      <c r="D279" s="115"/>
      <c r="E279" s="65" t="s">
        <v>344</v>
      </c>
      <c r="F279" s="71">
        <v>200000</v>
      </c>
      <c r="G279" s="71">
        <v>2000</v>
      </c>
      <c r="H279" s="71">
        <f t="shared" si="34"/>
        <v>202000</v>
      </c>
      <c r="I279" s="71">
        <v>146000</v>
      </c>
      <c r="J279" s="71">
        <v>2000</v>
      </c>
      <c r="K279" s="71">
        <f t="shared" si="29"/>
        <v>148000</v>
      </c>
      <c r="L279" s="71">
        <v>136000</v>
      </c>
      <c r="M279" s="71">
        <v>2000</v>
      </c>
      <c r="N279" s="71">
        <f t="shared" si="30"/>
        <v>138000</v>
      </c>
      <c r="O279" s="48"/>
    </row>
    <row r="280" spans="1:15" ht="36">
      <c r="A280" s="72" t="s">
        <v>382</v>
      </c>
      <c r="B280" s="135"/>
      <c r="C280" s="114"/>
      <c r="D280" s="115"/>
      <c r="E280" s="65" t="s">
        <v>381</v>
      </c>
      <c r="F280" s="71">
        <v>143600</v>
      </c>
      <c r="G280" s="71">
        <v>0</v>
      </c>
      <c r="H280" s="71">
        <f t="shared" si="34"/>
        <v>143600</v>
      </c>
      <c r="I280" s="71">
        <v>105000</v>
      </c>
      <c r="J280" s="71">
        <v>0</v>
      </c>
      <c r="K280" s="71">
        <f t="shared" si="29"/>
        <v>105000</v>
      </c>
      <c r="L280" s="71">
        <v>98000</v>
      </c>
      <c r="M280" s="71">
        <v>0</v>
      </c>
      <c r="N280" s="71">
        <f t="shared" si="30"/>
        <v>98000</v>
      </c>
      <c r="O280" s="48"/>
    </row>
    <row r="281" spans="1:15" ht="36">
      <c r="A281" s="72" t="s">
        <v>358</v>
      </c>
      <c r="B281" s="135"/>
      <c r="C281" s="114"/>
      <c r="D281" s="115"/>
      <c r="E281" s="65" t="s">
        <v>315</v>
      </c>
      <c r="F281" s="73">
        <f>2832700-72034</f>
        <v>2760666</v>
      </c>
      <c r="G281" s="73">
        <v>18000</v>
      </c>
      <c r="H281" s="71">
        <f t="shared" si="34"/>
        <v>2778666</v>
      </c>
      <c r="I281" s="73">
        <v>1890500</v>
      </c>
      <c r="J281" s="73">
        <v>18000</v>
      </c>
      <c r="K281" s="71">
        <f t="shared" si="29"/>
        <v>1908500</v>
      </c>
      <c r="L281" s="73">
        <v>1766000</v>
      </c>
      <c r="M281" s="73">
        <v>18000</v>
      </c>
      <c r="N281" s="71">
        <f t="shared" si="30"/>
        <v>1784000</v>
      </c>
      <c r="O281" s="48"/>
    </row>
    <row r="282" spans="1:15" ht="24">
      <c r="A282" s="72" t="s">
        <v>374</v>
      </c>
      <c r="B282" s="135"/>
      <c r="C282" s="94"/>
      <c r="D282" s="94"/>
      <c r="E282" s="65" t="s">
        <v>353</v>
      </c>
      <c r="F282" s="73">
        <v>485000</v>
      </c>
      <c r="G282" s="73">
        <v>0</v>
      </c>
      <c r="H282" s="71">
        <f t="shared" si="34"/>
        <v>485000</v>
      </c>
      <c r="I282" s="73">
        <v>353500</v>
      </c>
      <c r="J282" s="73">
        <v>0</v>
      </c>
      <c r="K282" s="71">
        <f t="shared" si="29"/>
        <v>353500</v>
      </c>
      <c r="L282" s="73">
        <v>330000</v>
      </c>
      <c r="M282" s="73">
        <v>0</v>
      </c>
      <c r="N282" s="71">
        <f t="shared" si="30"/>
        <v>330000</v>
      </c>
      <c r="O282" s="48"/>
    </row>
    <row r="283" spans="1:15" ht="24">
      <c r="A283" s="72" t="s">
        <v>355</v>
      </c>
      <c r="B283" s="135"/>
      <c r="C283" s="94"/>
      <c r="D283" s="94"/>
      <c r="E283" s="65" t="s">
        <v>354</v>
      </c>
      <c r="F283" s="73">
        <v>45000</v>
      </c>
      <c r="G283" s="73">
        <v>0</v>
      </c>
      <c r="H283" s="71">
        <f t="shared" si="34"/>
        <v>45000</v>
      </c>
      <c r="I283" s="73">
        <v>33000</v>
      </c>
      <c r="J283" s="73">
        <v>0</v>
      </c>
      <c r="K283" s="71">
        <f t="shared" si="29"/>
        <v>33000</v>
      </c>
      <c r="L283" s="73">
        <v>31000</v>
      </c>
      <c r="M283" s="73">
        <v>0</v>
      </c>
      <c r="N283" s="71">
        <f t="shared" si="30"/>
        <v>31000</v>
      </c>
      <c r="O283" s="48"/>
    </row>
    <row r="284" spans="1:15" ht="12.75" hidden="1">
      <c r="A284" s="72" t="s">
        <v>361</v>
      </c>
      <c r="B284" s="135"/>
      <c r="C284" s="114" t="s">
        <v>360</v>
      </c>
      <c r="D284" s="115"/>
      <c r="E284" s="115"/>
      <c r="F284" s="73">
        <f aca="true" t="shared" si="35" ref="F284:M286">F285</f>
        <v>0</v>
      </c>
      <c r="G284" s="73">
        <f t="shared" si="35"/>
        <v>5828</v>
      </c>
      <c r="H284" s="71">
        <f t="shared" si="34"/>
        <v>5828</v>
      </c>
      <c r="I284" s="73">
        <f t="shared" si="35"/>
        <v>0</v>
      </c>
      <c r="J284" s="73">
        <f t="shared" si="35"/>
        <v>0</v>
      </c>
      <c r="K284" s="71">
        <f t="shared" si="29"/>
        <v>0</v>
      </c>
      <c r="L284" s="73">
        <f t="shared" si="35"/>
        <v>0</v>
      </c>
      <c r="M284" s="73">
        <f t="shared" si="35"/>
        <v>0</v>
      </c>
      <c r="N284" s="71">
        <f t="shared" si="30"/>
        <v>0</v>
      </c>
      <c r="O284" s="48"/>
    </row>
    <row r="285" spans="1:15" ht="24" hidden="1">
      <c r="A285" s="72" t="s">
        <v>215</v>
      </c>
      <c r="B285" s="135"/>
      <c r="C285" s="114"/>
      <c r="D285" s="65" t="s">
        <v>216</v>
      </c>
      <c r="E285" s="65"/>
      <c r="F285" s="73">
        <f t="shared" si="35"/>
        <v>0</v>
      </c>
      <c r="G285" s="73">
        <f t="shared" si="35"/>
        <v>5828</v>
      </c>
      <c r="H285" s="71">
        <f t="shared" si="34"/>
        <v>5828</v>
      </c>
      <c r="I285" s="73">
        <f t="shared" si="35"/>
        <v>0</v>
      </c>
      <c r="J285" s="73">
        <f t="shared" si="35"/>
        <v>0</v>
      </c>
      <c r="K285" s="71">
        <f t="shared" si="29"/>
        <v>0</v>
      </c>
      <c r="L285" s="73">
        <f t="shared" si="35"/>
        <v>0</v>
      </c>
      <c r="M285" s="73">
        <f t="shared" si="35"/>
        <v>0</v>
      </c>
      <c r="N285" s="71">
        <f t="shared" si="30"/>
        <v>0</v>
      </c>
      <c r="O285" s="48"/>
    </row>
    <row r="286" spans="1:15" ht="60" hidden="1">
      <c r="A286" s="72" t="s">
        <v>362</v>
      </c>
      <c r="B286" s="135"/>
      <c r="C286" s="114"/>
      <c r="D286" s="111" t="s">
        <v>303</v>
      </c>
      <c r="E286" s="65"/>
      <c r="F286" s="73">
        <f t="shared" si="35"/>
        <v>0</v>
      </c>
      <c r="G286" s="73">
        <f t="shared" si="35"/>
        <v>5828</v>
      </c>
      <c r="H286" s="71">
        <f t="shared" si="34"/>
        <v>5828</v>
      </c>
      <c r="I286" s="73">
        <f t="shared" si="35"/>
        <v>0</v>
      </c>
      <c r="J286" s="73">
        <f t="shared" si="35"/>
        <v>0</v>
      </c>
      <c r="K286" s="71">
        <f t="shared" si="29"/>
        <v>0</v>
      </c>
      <c r="L286" s="73">
        <f t="shared" si="35"/>
        <v>0</v>
      </c>
      <c r="M286" s="73">
        <f t="shared" si="35"/>
        <v>0</v>
      </c>
      <c r="N286" s="71">
        <f t="shared" si="30"/>
        <v>0</v>
      </c>
      <c r="O286" s="48"/>
    </row>
    <row r="287" spans="1:15" ht="36" hidden="1">
      <c r="A287" s="72" t="s">
        <v>358</v>
      </c>
      <c r="B287" s="135"/>
      <c r="C287" s="114"/>
      <c r="D287" s="133"/>
      <c r="E287" s="65" t="s">
        <v>315</v>
      </c>
      <c r="F287" s="73">
        <v>0</v>
      </c>
      <c r="G287" s="73">
        <v>5828</v>
      </c>
      <c r="H287" s="71">
        <f t="shared" si="34"/>
        <v>5828</v>
      </c>
      <c r="I287" s="73">
        <v>0</v>
      </c>
      <c r="J287" s="73">
        <v>0</v>
      </c>
      <c r="K287" s="71">
        <f t="shared" si="29"/>
        <v>0</v>
      </c>
      <c r="L287" s="73">
        <v>0</v>
      </c>
      <c r="M287" s="73">
        <v>0</v>
      </c>
      <c r="N287" s="71">
        <f t="shared" si="30"/>
        <v>0</v>
      </c>
      <c r="O287" s="48"/>
    </row>
    <row r="288" spans="1:15" ht="12.75">
      <c r="A288" s="72" t="s">
        <v>20</v>
      </c>
      <c r="B288" s="135"/>
      <c r="C288" s="114" t="s">
        <v>19</v>
      </c>
      <c r="D288" s="115"/>
      <c r="E288" s="115"/>
      <c r="F288" s="71">
        <f>F289</f>
        <v>160000</v>
      </c>
      <c r="G288" s="71">
        <f aca="true" t="shared" si="36" ref="F288:G290">G289</f>
        <v>0</v>
      </c>
      <c r="H288" s="71">
        <f>G288+F288</f>
        <v>160000</v>
      </c>
      <c r="I288" s="71">
        <f>I289</f>
        <v>185000</v>
      </c>
      <c r="J288" s="71">
        <f aca="true" t="shared" si="37" ref="I288:J290">J289</f>
        <v>0</v>
      </c>
      <c r="K288" s="71">
        <f>J288+I288</f>
        <v>185000</v>
      </c>
      <c r="L288" s="71">
        <f>L289</f>
        <v>227000</v>
      </c>
      <c r="M288" s="71">
        <f aca="true" t="shared" si="38" ref="L288:M290">M289</f>
        <v>0</v>
      </c>
      <c r="N288" s="71">
        <f>M288+L288</f>
        <v>227000</v>
      </c>
      <c r="O288" s="48"/>
    </row>
    <row r="289" spans="1:15" ht="12.75">
      <c r="A289" s="72" t="s">
        <v>211</v>
      </c>
      <c r="B289" s="135"/>
      <c r="C289" s="114"/>
      <c r="D289" s="65" t="s">
        <v>212</v>
      </c>
      <c r="E289" s="65"/>
      <c r="F289" s="71">
        <f t="shared" si="36"/>
        <v>160000</v>
      </c>
      <c r="G289" s="71">
        <f t="shared" si="36"/>
        <v>0</v>
      </c>
      <c r="H289" s="71">
        <f t="shared" si="34"/>
        <v>160000</v>
      </c>
      <c r="I289" s="71">
        <f t="shared" si="37"/>
        <v>185000</v>
      </c>
      <c r="J289" s="71">
        <f t="shared" si="37"/>
        <v>0</v>
      </c>
      <c r="K289" s="71">
        <f aca="true" t="shared" si="39" ref="K289:K364">J289+I289</f>
        <v>185000</v>
      </c>
      <c r="L289" s="71">
        <f t="shared" si="38"/>
        <v>227000</v>
      </c>
      <c r="M289" s="71">
        <f t="shared" si="38"/>
        <v>0</v>
      </c>
      <c r="N289" s="71">
        <f aca="true" t="shared" si="40" ref="N289:N364">M289+L289</f>
        <v>227000</v>
      </c>
      <c r="O289" s="48"/>
    </row>
    <row r="290" spans="1:15" ht="24">
      <c r="A290" s="72" t="s">
        <v>213</v>
      </c>
      <c r="B290" s="135"/>
      <c r="C290" s="114"/>
      <c r="D290" s="115" t="s">
        <v>214</v>
      </c>
      <c r="E290" s="65"/>
      <c r="F290" s="71">
        <f t="shared" si="36"/>
        <v>160000</v>
      </c>
      <c r="G290" s="71">
        <f t="shared" si="36"/>
        <v>0</v>
      </c>
      <c r="H290" s="71">
        <f t="shared" si="34"/>
        <v>160000</v>
      </c>
      <c r="I290" s="71">
        <f t="shared" si="37"/>
        <v>185000</v>
      </c>
      <c r="J290" s="71">
        <f t="shared" si="37"/>
        <v>0</v>
      </c>
      <c r="K290" s="71">
        <f t="shared" si="39"/>
        <v>185000</v>
      </c>
      <c r="L290" s="71">
        <f t="shared" si="38"/>
        <v>227000</v>
      </c>
      <c r="M290" s="71">
        <f t="shared" si="38"/>
        <v>0</v>
      </c>
      <c r="N290" s="71">
        <f t="shared" si="40"/>
        <v>227000</v>
      </c>
      <c r="O290" s="48"/>
    </row>
    <row r="291" spans="1:15" ht="12.75">
      <c r="A291" s="72" t="s">
        <v>391</v>
      </c>
      <c r="B291" s="135"/>
      <c r="C291" s="114"/>
      <c r="D291" s="115"/>
      <c r="E291" s="65" t="s">
        <v>390</v>
      </c>
      <c r="F291" s="73">
        <v>160000</v>
      </c>
      <c r="G291" s="73">
        <v>0</v>
      </c>
      <c r="H291" s="71">
        <f t="shared" si="34"/>
        <v>160000</v>
      </c>
      <c r="I291" s="73">
        <v>185000</v>
      </c>
      <c r="J291" s="73">
        <v>0</v>
      </c>
      <c r="K291" s="71">
        <f t="shared" si="39"/>
        <v>185000</v>
      </c>
      <c r="L291" s="73">
        <v>227000</v>
      </c>
      <c r="M291" s="73">
        <v>0</v>
      </c>
      <c r="N291" s="71">
        <f t="shared" si="40"/>
        <v>227000</v>
      </c>
      <c r="O291" s="48"/>
    </row>
    <row r="292" spans="1:15" ht="12.75">
      <c r="A292" s="72" t="s">
        <v>22</v>
      </c>
      <c r="B292" s="135"/>
      <c r="C292" s="114" t="s">
        <v>21</v>
      </c>
      <c r="D292" s="115"/>
      <c r="E292" s="115"/>
      <c r="F292" s="71">
        <f>F293+F299+F296</f>
        <v>510000</v>
      </c>
      <c r="G292" s="71">
        <f>G293+G299+G296</f>
        <v>1300</v>
      </c>
      <c r="H292" s="71">
        <f t="shared" si="34"/>
        <v>511300</v>
      </c>
      <c r="I292" s="71">
        <f>I293+I299+I296</f>
        <v>1140200</v>
      </c>
      <c r="J292" s="71">
        <f>J293+J299+J296</f>
        <v>1300</v>
      </c>
      <c r="K292" s="71">
        <f t="shared" si="39"/>
        <v>1141500</v>
      </c>
      <c r="L292" s="71">
        <f>L293+L299+L296</f>
        <v>102000</v>
      </c>
      <c r="M292" s="71">
        <f>M293+M299+M296</f>
        <v>1300</v>
      </c>
      <c r="N292" s="71">
        <f t="shared" si="40"/>
        <v>103300</v>
      </c>
      <c r="O292" s="48"/>
    </row>
    <row r="293" spans="1:15" ht="48">
      <c r="A293" s="72" t="s">
        <v>218</v>
      </c>
      <c r="B293" s="135"/>
      <c r="C293" s="94"/>
      <c r="D293" s="65" t="s">
        <v>219</v>
      </c>
      <c r="E293" s="65"/>
      <c r="F293" s="71">
        <f>F294</f>
        <v>150000</v>
      </c>
      <c r="G293" s="71">
        <f>G294</f>
        <v>0</v>
      </c>
      <c r="H293" s="71">
        <f t="shared" si="34"/>
        <v>150000</v>
      </c>
      <c r="I293" s="71">
        <f>I294</f>
        <v>121000</v>
      </c>
      <c r="J293" s="71">
        <f>J294</f>
        <v>0</v>
      </c>
      <c r="K293" s="71">
        <f t="shared" si="39"/>
        <v>121000</v>
      </c>
      <c r="L293" s="71">
        <f>L294</f>
        <v>102000</v>
      </c>
      <c r="M293" s="71">
        <f>M294</f>
        <v>0</v>
      </c>
      <c r="N293" s="71">
        <f t="shared" si="40"/>
        <v>102000</v>
      </c>
      <c r="O293" s="48"/>
    </row>
    <row r="294" spans="1:15" ht="36">
      <c r="A294" s="72" t="s">
        <v>220</v>
      </c>
      <c r="B294" s="135"/>
      <c r="C294" s="94"/>
      <c r="D294" s="115" t="s">
        <v>221</v>
      </c>
      <c r="E294" s="65"/>
      <c r="F294" s="71">
        <f>F295</f>
        <v>150000</v>
      </c>
      <c r="G294" s="71">
        <f>G295</f>
        <v>0</v>
      </c>
      <c r="H294" s="71">
        <f t="shared" si="34"/>
        <v>150000</v>
      </c>
      <c r="I294" s="71">
        <f>I295</f>
        <v>121000</v>
      </c>
      <c r="J294" s="71">
        <f>J295</f>
        <v>0</v>
      </c>
      <c r="K294" s="71">
        <f t="shared" si="39"/>
        <v>121000</v>
      </c>
      <c r="L294" s="71">
        <f>L295</f>
        <v>102000</v>
      </c>
      <c r="M294" s="71">
        <f>M295</f>
        <v>0</v>
      </c>
      <c r="N294" s="71">
        <f t="shared" si="40"/>
        <v>102000</v>
      </c>
      <c r="O294" s="48"/>
    </row>
    <row r="295" spans="1:15" ht="36">
      <c r="A295" s="72" t="s">
        <v>358</v>
      </c>
      <c r="B295" s="135"/>
      <c r="C295" s="94"/>
      <c r="D295" s="115"/>
      <c r="E295" s="65" t="s">
        <v>315</v>
      </c>
      <c r="F295" s="73">
        <v>150000</v>
      </c>
      <c r="G295" s="73">
        <v>0</v>
      </c>
      <c r="H295" s="71">
        <f t="shared" si="34"/>
        <v>150000</v>
      </c>
      <c r="I295" s="73">
        <v>121000</v>
      </c>
      <c r="J295" s="73">
        <v>0</v>
      </c>
      <c r="K295" s="71">
        <f t="shared" si="39"/>
        <v>121000</v>
      </c>
      <c r="L295" s="73">
        <v>102000</v>
      </c>
      <c r="M295" s="73">
        <v>0</v>
      </c>
      <c r="N295" s="71">
        <f t="shared" si="40"/>
        <v>102000</v>
      </c>
      <c r="O295" s="48"/>
    </row>
    <row r="296" spans="1:15" ht="36">
      <c r="A296" s="72" t="s">
        <v>157</v>
      </c>
      <c r="B296" s="135"/>
      <c r="C296" s="94"/>
      <c r="D296" s="65" t="s">
        <v>158</v>
      </c>
      <c r="E296" s="65"/>
      <c r="F296" s="73">
        <f>F297</f>
        <v>0</v>
      </c>
      <c r="G296" s="73">
        <f>G297</f>
        <v>1300</v>
      </c>
      <c r="H296" s="71">
        <f t="shared" si="34"/>
        <v>1300</v>
      </c>
      <c r="I296" s="73">
        <f>I297</f>
        <v>0</v>
      </c>
      <c r="J296" s="73">
        <f>J297</f>
        <v>1300</v>
      </c>
      <c r="K296" s="71">
        <f t="shared" si="39"/>
        <v>1300</v>
      </c>
      <c r="L296" s="73">
        <f>L297</f>
        <v>0</v>
      </c>
      <c r="M296" s="73">
        <f>M297</f>
        <v>1300</v>
      </c>
      <c r="N296" s="71">
        <f t="shared" si="40"/>
        <v>1300</v>
      </c>
      <c r="O296" s="48"/>
    </row>
    <row r="297" spans="1:15" ht="24">
      <c r="A297" s="72" t="s">
        <v>159</v>
      </c>
      <c r="B297" s="135"/>
      <c r="C297" s="94"/>
      <c r="D297" s="115" t="s">
        <v>160</v>
      </c>
      <c r="E297" s="65"/>
      <c r="F297" s="73">
        <f>F298</f>
        <v>0</v>
      </c>
      <c r="G297" s="73">
        <f>G298</f>
        <v>1300</v>
      </c>
      <c r="H297" s="71">
        <f t="shared" si="34"/>
        <v>1300</v>
      </c>
      <c r="I297" s="73">
        <f>I298</f>
        <v>0</v>
      </c>
      <c r="J297" s="73">
        <f>J298</f>
        <v>1300</v>
      </c>
      <c r="K297" s="71">
        <f t="shared" si="39"/>
        <v>1300</v>
      </c>
      <c r="L297" s="73">
        <f>L298</f>
        <v>0</v>
      </c>
      <c r="M297" s="73">
        <f>M298</f>
        <v>1300</v>
      </c>
      <c r="N297" s="71">
        <f t="shared" si="40"/>
        <v>1300</v>
      </c>
      <c r="O297" s="48"/>
    </row>
    <row r="298" spans="1:15" ht="36">
      <c r="A298" s="72" t="s">
        <v>358</v>
      </c>
      <c r="B298" s="135"/>
      <c r="C298" s="94"/>
      <c r="D298" s="115"/>
      <c r="E298" s="65" t="s">
        <v>315</v>
      </c>
      <c r="F298" s="73">
        <v>0</v>
      </c>
      <c r="G298" s="73">
        <v>1300</v>
      </c>
      <c r="H298" s="71">
        <f t="shared" si="34"/>
        <v>1300</v>
      </c>
      <c r="I298" s="73">
        <v>0</v>
      </c>
      <c r="J298" s="73">
        <v>1300</v>
      </c>
      <c r="K298" s="71">
        <f t="shared" si="39"/>
        <v>1300</v>
      </c>
      <c r="L298" s="73">
        <v>0</v>
      </c>
      <c r="M298" s="73">
        <v>1300</v>
      </c>
      <c r="N298" s="71">
        <f t="shared" si="40"/>
        <v>1300</v>
      </c>
      <c r="O298" s="48"/>
    </row>
    <row r="299" spans="1:15" ht="24">
      <c r="A299" s="72" t="s">
        <v>102</v>
      </c>
      <c r="B299" s="135"/>
      <c r="C299" s="94"/>
      <c r="D299" s="65" t="s">
        <v>103</v>
      </c>
      <c r="E299" s="65"/>
      <c r="F299" s="71">
        <f>F300+F302</f>
        <v>360000</v>
      </c>
      <c r="G299" s="71">
        <f>G300+G302</f>
        <v>0</v>
      </c>
      <c r="H299" s="71">
        <f t="shared" si="34"/>
        <v>360000</v>
      </c>
      <c r="I299" s="71">
        <f>I300+I302</f>
        <v>1019200</v>
      </c>
      <c r="J299" s="71">
        <f>J300+J302</f>
        <v>0</v>
      </c>
      <c r="K299" s="71">
        <f t="shared" si="39"/>
        <v>1019200</v>
      </c>
      <c r="L299" s="71">
        <f>L300+L302</f>
        <v>0</v>
      </c>
      <c r="M299" s="71">
        <f>M300+M302</f>
        <v>0</v>
      </c>
      <c r="N299" s="71">
        <f t="shared" si="40"/>
        <v>0</v>
      </c>
      <c r="O299" s="48"/>
    </row>
    <row r="300" spans="1:15" ht="24" hidden="1">
      <c r="A300" s="72" t="s">
        <v>222</v>
      </c>
      <c r="B300" s="135"/>
      <c r="C300" s="94"/>
      <c r="D300" s="115" t="s">
        <v>223</v>
      </c>
      <c r="E300" s="65"/>
      <c r="F300" s="71">
        <f>F301</f>
        <v>100000</v>
      </c>
      <c r="G300" s="71">
        <f>G301</f>
        <v>0</v>
      </c>
      <c r="H300" s="71">
        <f t="shared" si="34"/>
        <v>100000</v>
      </c>
      <c r="I300" s="71">
        <f>I301</f>
        <v>0</v>
      </c>
      <c r="J300" s="71">
        <f>J301</f>
        <v>0</v>
      </c>
      <c r="K300" s="71">
        <f t="shared" si="39"/>
        <v>0</v>
      </c>
      <c r="L300" s="71">
        <f>L301</f>
        <v>0</v>
      </c>
      <c r="M300" s="71">
        <f>M301</f>
        <v>0</v>
      </c>
      <c r="N300" s="71">
        <f t="shared" si="40"/>
        <v>0</v>
      </c>
      <c r="O300" s="48"/>
    </row>
    <row r="301" spans="1:15" ht="36" hidden="1">
      <c r="A301" s="72" t="s">
        <v>358</v>
      </c>
      <c r="B301" s="135"/>
      <c r="C301" s="94"/>
      <c r="D301" s="115"/>
      <c r="E301" s="65" t="s">
        <v>315</v>
      </c>
      <c r="F301" s="73">
        <v>100000</v>
      </c>
      <c r="G301" s="73">
        <v>0</v>
      </c>
      <c r="H301" s="71">
        <f t="shared" si="34"/>
        <v>100000</v>
      </c>
      <c r="I301" s="73">
        <v>0</v>
      </c>
      <c r="J301" s="73">
        <v>0</v>
      </c>
      <c r="K301" s="71">
        <f t="shared" si="39"/>
        <v>0</v>
      </c>
      <c r="L301" s="73">
        <v>0</v>
      </c>
      <c r="M301" s="73">
        <v>0</v>
      </c>
      <c r="N301" s="71">
        <f t="shared" si="40"/>
        <v>0</v>
      </c>
      <c r="O301" s="48"/>
    </row>
    <row r="302" spans="1:15" ht="24">
      <c r="A302" s="72" t="s">
        <v>376</v>
      </c>
      <c r="B302" s="135"/>
      <c r="C302" s="94"/>
      <c r="D302" s="115" t="s">
        <v>107</v>
      </c>
      <c r="E302" s="65"/>
      <c r="F302" s="73">
        <f>SUM(F303:F305)</f>
        <v>260000</v>
      </c>
      <c r="G302" s="73">
        <f>SUM(G303:G305)</f>
        <v>0</v>
      </c>
      <c r="H302" s="71">
        <f t="shared" si="34"/>
        <v>260000</v>
      </c>
      <c r="I302" s="73">
        <f>SUM(I303:I305)</f>
        <v>1019200</v>
      </c>
      <c r="J302" s="73">
        <f>SUM(J303:J305)</f>
        <v>0</v>
      </c>
      <c r="K302" s="71">
        <f t="shared" si="39"/>
        <v>1019200</v>
      </c>
      <c r="L302" s="73">
        <f>SUM(L303:L305)</f>
        <v>0</v>
      </c>
      <c r="M302" s="73">
        <f>SUM(M303:M305)</f>
        <v>0</v>
      </c>
      <c r="N302" s="71">
        <f t="shared" si="40"/>
        <v>0</v>
      </c>
      <c r="O302" s="48"/>
    </row>
    <row r="303" spans="1:15" ht="36">
      <c r="A303" s="72" t="s">
        <v>345</v>
      </c>
      <c r="B303" s="135"/>
      <c r="C303" s="94"/>
      <c r="D303" s="115"/>
      <c r="E303" s="65" t="s">
        <v>344</v>
      </c>
      <c r="F303" s="73">
        <v>80000</v>
      </c>
      <c r="G303" s="73">
        <v>0</v>
      </c>
      <c r="H303" s="71">
        <f t="shared" si="34"/>
        <v>80000</v>
      </c>
      <c r="I303" s="73">
        <f>86000+40000+100000+480000+252000+61200</f>
        <v>1019200</v>
      </c>
      <c r="J303" s="73">
        <v>0</v>
      </c>
      <c r="K303" s="71">
        <f t="shared" si="39"/>
        <v>1019200</v>
      </c>
      <c r="L303" s="73">
        <v>0</v>
      </c>
      <c r="M303" s="73">
        <v>0</v>
      </c>
      <c r="N303" s="71">
        <f t="shared" si="40"/>
        <v>0</v>
      </c>
      <c r="O303" s="48"/>
    </row>
    <row r="304" spans="1:15" ht="36" hidden="1">
      <c r="A304" s="72" t="s">
        <v>382</v>
      </c>
      <c r="B304" s="135"/>
      <c r="C304" s="94"/>
      <c r="D304" s="115"/>
      <c r="E304" s="65" t="s">
        <v>381</v>
      </c>
      <c r="F304" s="73">
        <v>30000</v>
      </c>
      <c r="G304" s="73">
        <v>0</v>
      </c>
      <c r="H304" s="71">
        <f t="shared" si="34"/>
        <v>30000</v>
      </c>
      <c r="I304" s="73">
        <v>0</v>
      </c>
      <c r="J304" s="73">
        <v>0</v>
      </c>
      <c r="K304" s="71">
        <f t="shared" si="39"/>
        <v>0</v>
      </c>
      <c r="L304" s="73">
        <v>0</v>
      </c>
      <c r="M304" s="73">
        <v>0</v>
      </c>
      <c r="N304" s="71">
        <f t="shared" si="40"/>
        <v>0</v>
      </c>
      <c r="O304" s="48"/>
    </row>
    <row r="305" spans="1:15" ht="36" hidden="1">
      <c r="A305" s="72" t="s">
        <v>358</v>
      </c>
      <c r="B305" s="135"/>
      <c r="C305" s="94"/>
      <c r="D305" s="115"/>
      <c r="E305" s="65" t="s">
        <v>315</v>
      </c>
      <c r="F305" s="73">
        <v>150000</v>
      </c>
      <c r="G305" s="73">
        <v>0</v>
      </c>
      <c r="H305" s="71">
        <f t="shared" si="34"/>
        <v>150000</v>
      </c>
      <c r="I305" s="73">
        <v>0</v>
      </c>
      <c r="J305" s="73">
        <v>0</v>
      </c>
      <c r="K305" s="71">
        <f t="shared" si="39"/>
        <v>0</v>
      </c>
      <c r="L305" s="73">
        <v>0</v>
      </c>
      <c r="M305" s="73">
        <v>0</v>
      </c>
      <c r="N305" s="71">
        <f t="shared" si="40"/>
        <v>0</v>
      </c>
      <c r="O305" s="48"/>
    </row>
    <row r="306" spans="1:15" ht="12.75" hidden="1">
      <c r="A306" s="72" t="s">
        <v>30</v>
      </c>
      <c r="B306" s="135"/>
      <c r="C306" s="114" t="s">
        <v>29</v>
      </c>
      <c r="D306" s="115"/>
      <c r="E306" s="115"/>
      <c r="F306" s="71">
        <f aca="true" t="shared" si="41" ref="F306:M308">F307</f>
        <v>0</v>
      </c>
      <c r="G306" s="71">
        <f t="shared" si="41"/>
        <v>0</v>
      </c>
      <c r="H306" s="71">
        <f t="shared" si="34"/>
        <v>0</v>
      </c>
      <c r="I306" s="71">
        <f t="shared" si="41"/>
        <v>0</v>
      </c>
      <c r="J306" s="71">
        <f t="shared" si="41"/>
        <v>0</v>
      </c>
      <c r="K306" s="71">
        <f t="shared" si="39"/>
        <v>0</v>
      </c>
      <c r="L306" s="71">
        <f t="shared" si="41"/>
        <v>0</v>
      </c>
      <c r="M306" s="71">
        <f t="shared" si="41"/>
        <v>0</v>
      </c>
      <c r="N306" s="71">
        <f t="shared" si="40"/>
        <v>0</v>
      </c>
      <c r="O306" s="48"/>
    </row>
    <row r="307" spans="1:15" ht="24" hidden="1">
      <c r="A307" s="72" t="s">
        <v>102</v>
      </c>
      <c r="B307" s="135"/>
      <c r="C307" s="114"/>
      <c r="D307" s="65" t="s">
        <v>103</v>
      </c>
      <c r="E307" s="65"/>
      <c r="F307" s="71">
        <f t="shared" si="41"/>
        <v>0</v>
      </c>
      <c r="G307" s="71">
        <f t="shared" si="41"/>
        <v>0</v>
      </c>
      <c r="H307" s="71">
        <f t="shared" si="34"/>
        <v>0</v>
      </c>
      <c r="I307" s="71">
        <f t="shared" si="41"/>
        <v>0</v>
      </c>
      <c r="J307" s="71">
        <f t="shared" si="41"/>
        <v>0</v>
      </c>
      <c r="K307" s="71">
        <f t="shared" si="39"/>
        <v>0</v>
      </c>
      <c r="L307" s="71">
        <f t="shared" si="41"/>
        <v>0</v>
      </c>
      <c r="M307" s="71">
        <f t="shared" si="41"/>
        <v>0</v>
      </c>
      <c r="N307" s="71">
        <f t="shared" si="40"/>
        <v>0</v>
      </c>
      <c r="O307" s="48"/>
    </row>
    <row r="308" spans="1:15" ht="48" hidden="1">
      <c r="A308" s="72" t="s">
        <v>262</v>
      </c>
      <c r="B308" s="135"/>
      <c r="C308" s="114"/>
      <c r="D308" s="115" t="s">
        <v>263</v>
      </c>
      <c r="E308" s="65"/>
      <c r="F308" s="71">
        <f t="shared" si="41"/>
        <v>0</v>
      </c>
      <c r="G308" s="71">
        <f t="shared" si="41"/>
        <v>0</v>
      </c>
      <c r="H308" s="71">
        <f t="shared" si="34"/>
        <v>0</v>
      </c>
      <c r="I308" s="71">
        <f t="shared" si="41"/>
        <v>0</v>
      </c>
      <c r="J308" s="71">
        <f t="shared" si="41"/>
        <v>0</v>
      </c>
      <c r="K308" s="71">
        <f t="shared" si="39"/>
        <v>0</v>
      </c>
      <c r="L308" s="71">
        <f t="shared" si="41"/>
        <v>0</v>
      </c>
      <c r="M308" s="71">
        <f t="shared" si="41"/>
        <v>0</v>
      </c>
      <c r="N308" s="71">
        <f t="shared" si="40"/>
        <v>0</v>
      </c>
      <c r="O308" s="48"/>
    </row>
    <row r="309" spans="1:15" ht="36" hidden="1">
      <c r="A309" s="72" t="s">
        <v>345</v>
      </c>
      <c r="B309" s="135"/>
      <c r="C309" s="114"/>
      <c r="D309" s="115"/>
      <c r="E309" s="65" t="s">
        <v>344</v>
      </c>
      <c r="F309" s="73">
        <v>0</v>
      </c>
      <c r="G309" s="73">
        <v>0</v>
      </c>
      <c r="H309" s="71">
        <f t="shared" si="34"/>
        <v>0</v>
      </c>
      <c r="I309" s="73">
        <v>0</v>
      </c>
      <c r="J309" s="73">
        <v>0</v>
      </c>
      <c r="K309" s="71">
        <f t="shared" si="39"/>
        <v>0</v>
      </c>
      <c r="L309" s="73">
        <v>0</v>
      </c>
      <c r="M309" s="73">
        <v>0</v>
      </c>
      <c r="N309" s="71">
        <f t="shared" si="40"/>
        <v>0</v>
      </c>
      <c r="O309" s="48"/>
    </row>
    <row r="310" spans="1:15" ht="12.75">
      <c r="A310" s="72" t="s">
        <v>359</v>
      </c>
      <c r="B310" s="135"/>
      <c r="C310" s="114" t="s">
        <v>350</v>
      </c>
      <c r="D310" s="115"/>
      <c r="E310" s="115"/>
      <c r="F310" s="73">
        <f>F311</f>
        <v>0</v>
      </c>
      <c r="G310" s="73">
        <f>G311</f>
        <v>870000</v>
      </c>
      <c r="H310" s="71">
        <f t="shared" si="34"/>
        <v>870000</v>
      </c>
      <c r="I310" s="73">
        <f>I311</f>
        <v>0</v>
      </c>
      <c r="J310" s="73">
        <f>J311</f>
        <v>900000</v>
      </c>
      <c r="K310" s="71">
        <f t="shared" si="39"/>
        <v>900000</v>
      </c>
      <c r="L310" s="73">
        <f>L311</f>
        <v>0</v>
      </c>
      <c r="M310" s="73">
        <f>M311</f>
        <v>900000</v>
      </c>
      <c r="N310" s="71">
        <f t="shared" si="40"/>
        <v>900000</v>
      </c>
      <c r="O310" s="48"/>
    </row>
    <row r="311" spans="1:15" ht="24">
      <c r="A311" s="72" t="s">
        <v>215</v>
      </c>
      <c r="B311" s="135"/>
      <c r="C311" s="114"/>
      <c r="D311" s="65" t="s">
        <v>216</v>
      </c>
      <c r="E311" s="65"/>
      <c r="F311" s="73">
        <f>F312</f>
        <v>0</v>
      </c>
      <c r="G311" s="73">
        <f>G312</f>
        <v>870000</v>
      </c>
      <c r="H311" s="71">
        <f t="shared" si="34"/>
        <v>870000</v>
      </c>
      <c r="I311" s="73">
        <f>I312</f>
        <v>0</v>
      </c>
      <c r="J311" s="73">
        <f>J312</f>
        <v>900000</v>
      </c>
      <c r="K311" s="71">
        <f t="shared" si="39"/>
        <v>900000</v>
      </c>
      <c r="L311" s="73">
        <f>L312</f>
        <v>0</v>
      </c>
      <c r="M311" s="73">
        <f>M312</f>
        <v>900000</v>
      </c>
      <c r="N311" s="71">
        <f t="shared" si="40"/>
        <v>900000</v>
      </c>
      <c r="O311" s="48"/>
    </row>
    <row r="312" spans="1:15" ht="24">
      <c r="A312" s="72" t="s">
        <v>217</v>
      </c>
      <c r="B312" s="135"/>
      <c r="C312" s="114"/>
      <c r="D312" s="115" t="s">
        <v>292</v>
      </c>
      <c r="E312" s="65"/>
      <c r="F312" s="71">
        <f>SUM(F313:F317)</f>
        <v>0</v>
      </c>
      <c r="G312" s="71">
        <f>SUM(G313:G317)</f>
        <v>870000</v>
      </c>
      <c r="H312" s="71">
        <f t="shared" si="34"/>
        <v>870000</v>
      </c>
      <c r="I312" s="71">
        <f>SUM(I313:I317)</f>
        <v>0</v>
      </c>
      <c r="J312" s="71">
        <f>SUM(J313:J317)</f>
        <v>900000</v>
      </c>
      <c r="K312" s="71">
        <f t="shared" si="39"/>
        <v>900000</v>
      </c>
      <c r="L312" s="71">
        <f>SUM(L313:L317)</f>
        <v>0</v>
      </c>
      <c r="M312" s="71">
        <f>SUM(M313:M317)</f>
        <v>900000</v>
      </c>
      <c r="N312" s="71">
        <f t="shared" si="40"/>
        <v>900000</v>
      </c>
      <c r="O312" s="48"/>
    </row>
    <row r="313" spans="1:15" ht="12.75">
      <c r="A313" s="72" t="s">
        <v>356</v>
      </c>
      <c r="B313" s="135"/>
      <c r="C313" s="114"/>
      <c r="D313" s="115"/>
      <c r="E313" s="65" t="s">
        <v>351</v>
      </c>
      <c r="F313" s="71">
        <v>0</v>
      </c>
      <c r="G313" s="71">
        <v>620300</v>
      </c>
      <c r="H313" s="71">
        <f t="shared" si="34"/>
        <v>620300</v>
      </c>
      <c r="I313" s="71">
        <v>0</v>
      </c>
      <c r="J313" s="71">
        <v>620300</v>
      </c>
      <c r="K313" s="71">
        <f t="shared" si="39"/>
        <v>620300</v>
      </c>
      <c r="L313" s="71">
        <v>0</v>
      </c>
      <c r="M313" s="71">
        <v>620300</v>
      </c>
      <c r="N313" s="71">
        <f t="shared" si="40"/>
        <v>620300</v>
      </c>
      <c r="O313" s="48"/>
    </row>
    <row r="314" spans="1:15" ht="24">
      <c r="A314" s="72" t="s">
        <v>357</v>
      </c>
      <c r="B314" s="135"/>
      <c r="C314" s="114"/>
      <c r="D314" s="115"/>
      <c r="E314" s="65" t="s">
        <v>352</v>
      </c>
      <c r="F314" s="71">
        <v>0</v>
      </c>
      <c r="G314" s="71">
        <v>2200</v>
      </c>
      <c r="H314" s="71">
        <f t="shared" si="34"/>
        <v>2200</v>
      </c>
      <c r="I314" s="71">
        <v>0</v>
      </c>
      <c r="J314" s="71">
        <v>2200</v>
      </c>
      <c r="K314" s="71">
        <f t="shared" si="39"/>
        <v>2200</v>
      </c>
      <c r="L314" s="71">
        <v>0</v>
      </c>
      <c r="M314" s="71">
        <v>2200</v>
      </c>
      <c r="N314" s="71">
        <f t="shared" si="40"/>
        <v>2200</v>
      </c>
      <c r="O314" s="48"/>
    </row>
    <row r="315" spans="1:15" ht="36">
      <c r="A315" s="72" t="s">
        <v>345</v>
      </c>
      <c r="B315" s="135"/>
      <c r="C315" s="114"/>
      <c r="D315" s="115"/>
      <c r="E315" s="65" t="s">
        <v>344</v>
      </c>
      <c r="F315" s="71">
        <v>0</v>
      </c>
      <c r="G315" s="71">
        <v>20000</v>
      </c>
      <c r="H315" s="71">
        <f t="shared" si="34"/>
        <v>20000</v>
      </c>
      <c r="I315" s="71">
        <v>0</v>
      </c>
      <c r="J315" s="71">
        <v>20000</v>
      </c>
      <c r="K315" s="71">
        <f t="shared" si="39"/>
        <v>20000</v>
      </c>
      <c r="L315" s="71">
        <v>0</v>
      </c>
      <c r="M315" s="71">
        <v>20000</v>
      </c>
      <c r="N315" s="71">
        <f t="shared" si="40"/>
        <v>20000</v>
      </c>
      <c r="O315" s="48"/>
    </row>
    <row r="316" spans="1:15" ht="36">
      <c r="A316" s="72" t="s">
        <v>358</v>
      </c>
      <c r="B316" s="135"/>
      <c r="C316" s="114"/>
      <c r="D316" s="115"/>
      <c r="E316" s="65" t="s">
        <v>315</v>
      </c>
      <c r="F316" s="71">
        <v>0</v>
      </c>
      <c r="G316" s="71">
        <v>225500</v>
      </c>
      <c r="H316" s="71">
        <f t="shared" si="34"/>
        <v>225500</v>
      </c>
      <c r="I316" s="71">
        <v>0</v>
      </c>
      <c r="J316" s="71">
        <v>255500</v>
      </c>
      <c r="K316" s="71">
        <f t="shared" si="39"/>
        <v>255500</v>
      </c>
      <c r="L316" s="71">
        <v>0</v>
      </c>
      <c r="M316" s="71">
        <v>255500</v>
      </c>
      <c r="N316" s="71">
        <f t="shared" si="40"/>
        <v>255500</v>
      </c>
      <c r="O316" s="48"/>
    </row>
    <row r="317" spans="1:15" ht="24">
      <c r="A317" s="72" t="s">
        <v>355</v>
      </c>
      <c r="B317" s="135"/>
      <c r="C317" s="114"/>
      <c r="D317" s="115"/>
      <c r="E317" s="65" t="s">
        <v>354</v>
      </c>
      <c r="F317" s="73">
        <v>0</v>
      </c>
      <c r="G317" s="73">
        <v>2000</v>
      </c>
      <c r="H317" s="71">
        <f t="shared" si="34"/>
        <v>2000</v>
      </c>
      <c r="I317" s="73">
        <v>0</v>
      </c>
      <c r="J317" s="73">
        <v>2000</v>
      </c>
      <c r="K317" s="71">
        <f t="shared" si="39"/>
        <v>2000</v>
      </c>
      <c r="L317" s="73">
        <v>0</v>
      </c>
      <c r="M317" s="73">
        <v>2000</v>
      </c>
      <c r="N317" s="71">
        <f t="shared" si="40"/>
        <v>2000</v>
      </c>
      <c r="O317" s="48"/>
    </row>
    <row r="318" spans="1:15" ht="48">
      <c r="A318" s="72" t="s">
        <v>32</v>
      </c>
      <c r="B318" s="135"/>
      <c r="C318" s="114" t="s">
        <v>31</v>
      </c>
      <c r="D318" s="115"/>
      <c r="E318" s="115"/>
      <c r="F318" s="71">
        <f aca="true" t="shared" si="42" ref="F318:M320">F319</f>
        <v>40000</v>
      </c>
      <c r="G318" s="71">
        <f t="shared" si="42"/>
        <v>0</v>
      </c>
      <c r="H318" s="71">
        <f t="shared" si="34"/>
        <v>40000</v>
      </c>
      <c r="I318" s="71">
        <f t="shared" si="42"/>
        <v>33000</v>
      </c>
      <c r="J318" s="71">
        <f t="shared" si="42"/>
        <v>0</v>
      </c>
      <c r="K318" s="71">
        <f t="shared" si="39"/>
        <v>33000</v>
      </c>
      <c r="L318" s="71">
        <f t="shared" si="42"/>
        <v>27000</v>
      </c>
      <c r="M318" s="71">
        <f t="shared" si="42"/>
        <v>0</v>
      </c>
      <c r="N318" s="71">
        <f t="shared" si="40"/>
        <v>27000</v>
      </c>
      <c r="O318" s="48"/>
    </row>
    <row r="319" spans="1:15" ht="36">
      <c r="A319" s="72" t="s">
        <v>224</v>
      </c>
      <c r="B319" s="135"/>
      <c r="C319" s="114"/>
      <c r="D319" s="65" t="s">
        <v>225</v>
      </c>
      <c r="E319" s="65"/>
      <c r="F319" s="71">
        <f t="shared" si="42"/>
        <v>40000</v>
      </c>
      <c r="G319" s="71">
        <f t="shared" si="42"/>
        <v>0</v>
      </c>
      <c r="H319" s="71">
        <f t="shared" si="34"/>
        <v>40000</v>
      </c>
      <c r="I319" s="71">
        <f t="shared" si="42"/>
        <v>33000</v>
      </c>
      <c r="J319" s="71">
        <f t="shared" si="42"/>
        <v>0</v>
      </c>
      <c r="K319" s="71">
        <f t="shared" si="39"/>
        <v>33000</v>
      </c>
      <c r="L319" s="71">
        <f t="shared" si="42"/>
        <v>27000</v>
      </c>
      <c r="M319" s="71">
        <f t="shared" si="42"/>
        <v>0</v>
      </c>
      <c r="N319" s="71">
        <f t="shared" si="40"/>
        <v>27000</v>
      </c>
      <c r="O319" s="48"/>
    </row>
    <row r="320" spans="1:15" ht="48">
      <c r="A320" s="72" t="s">
        <v>226</v>
      </c>
      <c r="B320" s="135"/>
      <c r="C320" s="114"/>
      <c r="D320" s="115" t="s">
        <v>227</v>
      </c>
      <c r="E320" s="65"/>
      <c r="F320" s="71">
        <f t="shared" si="42"/>
        <v>40000</v>
      </c>
      <c r="G320" s="71">
        <f t="shared" si="42"/>
        <v>0</v>
      </c>
      <c r="H320" s="71">
        <f t="shared" si="34"/>
        <v>40000</v>
      </c>
      <c r="I320" s="71">
        <f t="shared" si="42"/>
        <v>33000</v>
      </c>
      <c r="J320" s="71">
        <f t="shared" si="42"/>
        <v>0</v>
      </c>
      <c r="K320" s="71">
        <f t="shared" si="39"/>
        <v>33000</v>
      </c>
      <c r="L320" s="71">
        <f t="shared" si="42"/>
        <v>27000</v>
      </c>
      <c r="M320" s="71">
        <f t="shared" si="42"/>
        <v>0</v>
      </c>
      <c r="N320" s="71">
        <f t="shared" si="40"/>
        <v>27000</v>
      </c>
      <c r="O320" s="48"/>
    </row>
    <row r="321" spans="1:15" ht="36">
      <c r="A321" s="72" t="s">
        <v>358</v>
      </c>
      <c r="B321" s="135"/>
      <c r="C321" s="114"/>
      <c r="D321" s="115"/>
      <c r="E321" s="65" t="s">
        <v>315</v>
      </c>
      <c r="F321" s="73">
        <v>40000</v>
      </c>
      <c r="G321" s="73">
        <v>0</v>
      </c>
      <c r="H321" s="71">
        <f t="shared" si="34"/>
        <v>40000</v>
      </c>
      <c r="I321" s="73">
        <v>33000</v>
      </c>
      <c r="J321" s="73">
        <v>0</v>
      </c>
      <c r="K321" s="71">
        <f t="shared" si="39"/>
        <v>33000</v>
      </c>
      <c r="L321" s="73">
        <v>27000</v>
      </c>
      <c r="M321" s="73">
        <v>0</v>
      </c>
      <c r="N321" s="71">
        <f t="shared" si="40"/>
        <v>27000</v>
      </c>
      <c r="O321" s="48"/>
    </row>
    <row r="322" spans="1:15" ht="12.75">
      <c r="A322" s="72" t="s">
        <v>36</v>
      </c>
      <c r="B322" s="135"/>
      <c r="C322" s="114" t="s">
        <v>35</v>
      </c>
      <c r="D322" s="115"/>
      <c r="E322" s="115"/>
      <c r="F322" s="73">
        <f aca="true" t="shared" si="43" ref="F322:M324">F323</f>
        <v>278000</v>
      </c>
      <c r="G322" s="73">
        <f t="shared" si="43"/>
        <v>0</v>
      </c>
      <c r="H322" s="71">
        <f t="shared" si="34"/>
        <v>278000</v>
      </c>
      <c r="I322" s="73">
        <f t="shared" si="43"/>
        <v>285000</v>
      </c>
      <c r="J322" s="73">
        <f t="shared" si="43"/>
        <v>0</v>
      </c>
      <c r="K322" s="71">
        <f t="shared" si="39"/>
        <v>285000</v>
      </c>
      <c r="L322" s="73">
        <f t="shared" si="43"/>
        <v>0</v>
      </c>
      <c r="M322" s="73">
        <f t="shared" si="43"/>
        <v>0</v>
      </c>
      <c r="N322" s="71">
        <f t="shared" si="40"/>
        <v>0</v>
      </c>
      <c r="O322" s="48"/>
    </row>
    <row r="323" spans="1:15" ht="24">
      <c r="A323" s="72" t="s">
        <v>102</v>
      </c>
      <c r="B323" s="135"/>
      <c r="C323" s="114"/>
      <c r="D323" s="65" t="s">
        <v>103</v>
      </c>
      <c r="E323" s="65"/>
      <c r="F323" s="73">
        <f t="shared" si="43"/>
        <v>278000</v>
      </c>
      <c r="G323" s="73">
        <f t="shared" si="43"/>
        <v>0</v>
      </c>
      <c r="H323" s="71">
        <f t="shared" si="34"/>
        <v>278000</v>
      </c>
      <c r="I323" s="73">
        <f t="shared" si="43"/>
        <v>285000</v>
      </c>
      <c r="J323" s="73">
        <f t="shared" si="43"/>
        <v>0</v>
      </c>
      <c r="K323" s="71">
        <f t="shared" si="39"/>
        <v>285000</v>
      </c>
      <c r="L323" s="73">
        <f t="shared" si="43"/>
        <v>0</v>
      </c>
      <c r="M323" s="73">
        <f t="shared" si="43"/>
        <v>0</v>
      </c>
      <c r="N323" s="71">
        <f t="shared" si="40"/>
        <v>0</v>
      </c>
      <c r="O323" s="48"/>
    </row>
    <row r="324" spans="1:15" ht="24">
      <c r="A324" s="88" t="s">
        <v>228</v>
      </c>
      <c r="B324" s="135"/>
      <c r="C324" s="114"/>
      <c r="D324" s="115" t="s">
        <v>229</v>
      </c>
      <c r="E324" s="65"/>
      <c r="F324" s="73">
        <f t="shared" si="43"/>
        <v>278000</v>
      </c>
      <c r="G324" s="73">
        <f t="shared" si="43"/>
        <v>0</v>
      </c>
      <c r="H324" s="71">
        <f t="shared" si="34"/>
        <v>278000</v>
      </c>
      <c r="I324" s="73">
        <f t="shared" si="43"/>
        <v>285000</v>
      </c>
      <c r="J324" s="73">
        <f t="shared" si="43"/>
        <v>0</v>
      </c>
      <c r="K324" s="71">
        <f t="shared" si="39"/>
        <v>285000</v>
      </c>
      <c r="L324" s="73">
        <f t="shared" si="43"/>
        <v>0</v>
      </c>
      <c r="M324" s="73">
        <f t="shared" si="43"/>
        <v>0</v>
      </c>
      <c r="N324" s="71">
        <f t="shared" si="40"/>
        <v>0</v>
      </c>
      <c r="O324" s="48"/>
    </row>
    <row r="325" spans="1:15" ht="36">
      <c r="A325" s="72" t="s">
        <v>358</v>
      </c>
      <c r="B325" s="135"/>
      <c r="C325" s="114"/>
      <c r="D325" s="115"/>
      <c r="E325" s="65" t="s">
        <v>315</v>
      </c>
      <c r="F325" s="73">
        <v>278000</v>
      </c>
      <c r="G325" s="73">
        <v>0</v>
      </c>
      <c r="H325" s="71">
        <f t="shared" si="34"/>
        <v>278000</v>
      </c>
      <c r="I325" s="73">
        <v>285000</v>
      </c>
      <c r="J325" s="73">
        <v>0</v>
      </c>
      <c r="K325" s="71">
        <f t="shared" si="39"/>
        <v>285000</v>
      </c>
      <c r="L325" s="73">
        <v>0</v>
      </c>
      <c r="M325" s="73">
        <v>0</v>
      </c>
      <c r="N325" s="71">
        <f t="shared" si="40"/>
        <v>0</v>
      </c>
      <c r="O325" s="48"/>
    </row>
    <row r="326" spans="1:15" ht="12.75">
      <c r="A326" s="72" t="s">
        <v>38</v>
      </c>
      <c r="B326" s="135"/>
      <c r="C326" s="114" t="s">
        <v>37</v>
      </c>
      <c r="D326" s="115"/>
      <c r="E326" s="115"/>
      <c r="F326" s="71">
        <f>F327</f>
        <v>1030000</v>
      </c>
      <c r="G326" s="71">
        <f>G327</f>
        <v>0</v>
      </c>
      <c r="H326" s="71">
        <f t="shared" si="34"/>
        <v>1030000</v>
      </c>
      <c r="I326" s="71">
        <f>I327</f>
        <v>1330000</v>
      </c>
      <c r="J326" s="71">
        <f>J327</f>
        <v>0</v>
      </c>
      <c r="K326" s="71">
        <f t="shared" si="39"/>
        <v>1330000</v>
      </c>
      <c r="L326" s="71">
        <f>L327</f>
        <v>1530000</v>
      </c>
      <c r="M326" s="71">
        <f>M327</f>
        <v>0</v>
      </c>
      <c r="N326" s="71">
        <f t="shared" si="40"/>
        <v>1530000</v>
      </c>
      <c r="O326" s="48"/>
    </row>
    <row r="327" spans="1:15" ht="24">
      <c r="A327" s="72" t="s">
        <v>102</v>
      </c>
      <c r="B327" s="135"/>
      <c r="C327" s="114"/>
      <c r="D327" s="65" t="s">
        <v>103</v>
      </c>
      <c r="E327" s="65"/>
      <c r="F327" s="71">
        <f>F328</f>
        <v>1030000</v>
      </c>
      <c r="G327" s="71">
        <f>G328</f>
        <v>0</v>
      </c>
      <c r="H327" s="71">
        <f t="shared" si="34"/>
        <v>1030000</v>
      </c>
      <c r="I327" s="71">
        <f>I328</f>
        <v>1330000</v>
      </c>
      <c r="J327" s="71">
        <f>J328</f>
        <v>0</v>
      </c>
      <c r="K327" s="71">
        <f t="shared" si="39"/>
        <v>1330000</v>
      </c>
      <c r="L327" s="71">
        <f>L328</f>
        <v>1530000</v>
      </c>
      <c r="M327" s="71">
        <f>M328</f>
        <v>0</v>
      </c>
      <c r="N327" s="71">
        <f t="shared" si="40"/>
        <v>1530000</v>
      </c>
      <c r="O327" s="48"/>
    </row>
    <row r="328" spans="1:15" ht="36">
      <c r="A328" s="72" t="s">
        <v>294</v>
      </c>
      <c r="B328" s="135"/>
      <c r="C328" s="94"/>
      <c r="D328" s="115" t="s">
        <v>124</v>
      </c>
      <c r="E328" s="65"/>
      <c r="F328" s="71">
        <f>F330+F329</f>
        <v>1030000</v>
      </c>
      <c r="G328" s="71">
        <f>G330+G329</f>
        <v>0</v>
      </c>
      <c r="H328" s="71">
        <f t="shared" si="34"/>
        <v>1030000</v>
      </c>
      <c r="I328" s="71">
        <f>I330+I329</f>
        <v>1330000</v>
      </c>
      <c r="J328" s="71">
        <f>J330+J329</f>
        <v>0</v>
      </c>
      <c r="K328" s="71">
        <f t="shared" si="39"/>
        <v>1330000</v>
      </c>
      <c r="L328" s="71">
        <f>L330+L329</f>
        <v>1530000</v>
      </c>
      <c r="M328" s="71">
        <f>M330+M329</f>
        <v>0</v>
      </c>
      <c r="N328" s="71">
        <f t="shared" si="40"/>
        <v>1530000</v>
      </c>
      <c r="O328" s="48"/>
    </row>
    <row r="329" spans="1:15" ht="36">
      <c r="A329" s="72" t="s">
        <v>358</v>
      </c>
      <c r="B329" s="135"/>
      <c r="C329" s="94"/>
      <c r="D329" s="115"/>
      <c r="E329" s="65" t="s">
        <v>315</v>
      </c>
      <c r="F329" s="71">
        <v>30000</v>
      </c>
      <c r="G329" s="71">
        <v>0</v>
      </c>
      <c r="H329" s="71">
        <f t="shared" si="34"/>
        <v>30000</v>
      </c>
      <c r="I329" s="71">
        <v>30000</v>
      </c>
      <c r="J329" s="71">
        <v>0</v>
      </c>
      <c r="K329" s="71">
        <f t="shared" si="39"/>
        <v>30000</v>
      </c>
      <c r="L329" s="71">
        <v>30000</v>
      </c>
      <c r="M329" s="71">
        <v>0</v>
      </c>
      <c r="N329" s="71">
        <f t="shared" si="40"/>
        <v>30000</v>
      </c>
      <c r="O329" s="48"/>
    </row>
    <row r="330" spans="1:15" ht="48">
      <c r="A330" s="72" t="s">
        <v>383</v>
      </c>
      <c r="B330" s="135"/>
      <c r="C330" s="94"/>
      <c r="D330" s="115"/>
      <c r="E330" s="65" t="s">
        <v>322</v>
      </c>
      <c r="F330" s="73">
        <v>1000000</v>
      </c>
      <c r="G330" s="73">
        <v>0</v>
      </c>
      <c r="H330" s="71">
        <f t="shared" si="34"/>
        <v>1000000</v>
      </c>
      <c r="I330" s="73">
        <v>1300000</v>
      </c>
      <c r="J330" s="73">
        <v>0</v>
      </c>
      <c r="K330" s="71">
        <f t="shared" si="39"/>
        <v>1300000</v>
      </c>
      <c r="L330" s="73">
        <v>1500000</v>
      </c>
      <c r="M330" s="73">
        <v>0</v>
      </c>
      <c r="N330" s="71">
        <f t="shared" si="40"/>
        <v>1500000</v>
      </c>
      <c r="O330" s="48"/>
    </row>
    <row r="331" spans="1:15" ht="12.75">
      <c r="A331" s="72" t="s">
        <v>40</v>
      </c>
      <c r="B331" s="135"/>
      <c r="C331" s="114" t="s">
        <v>39</v>
      </c>
      <c r="D331" s="115"/>
      <c r="E331" s="115"/>
      <c r="F331" s="71">
        <f aca="true" t="shared" si="44" ref="F331:M333">F332</f>
        <v>5154000</v>
      </c>
      <c r="G331" s="71">
        <f t="shared" si="44"/>
        <v>0</v>
      </c>
      <c r="H331" s="71">
        <f t="shared" si="34"/>
        <v>5154000</v>
      </c>
      <c r="I331" s="71">
        <f t="shared" si="44"/>
        <v>4157000</v>
      </c>
      <c r="J331" s="71">
        <f t="shared" si="44"/>
        <v>0</v>
      </c>
      <c r="K331" s="71">
        <f t="shared" si="39"/>
        <v>4157000</v>
      </c>
      <c r="L331" s="71">
        <f t="shared" si="44"/>
        <v>3510000</v>
      </c>
      <c r="M331" s="71">
        <f t="shared" si="44"/>
        <v>0</v>
      </c>
      <c r="N331" s="71">
        <f t="shared" si="40"/>
        <v>3510000</v>
      </c>
      <c r="O331" s="48"/>
    </row>
    <row r="332" spans="1:15" ht="12.75">
      <c r="A332" s="72" t="s">
        <v>231</v>
      </c>
      <c r="B332" s="135"/>
      <c r="C332" s="114"/>
      <c r="D332" s="65">
        <v>3170000</v>
      </c>
      <c r="E332" s="65"/>
      <c r="F332" s="71">
        <f t="shared" si="44"/>
        <v>5154000</v>
      </c>
      <c r="G332" s="71">
        <f t="shared" si="44"/>
        <v>0</v>
      </c>
      <c r="H332" s="71">
        <f t="shared" si="34"/>
        <v>5154000</v>
      </c>
      <c r="I332" s="71">
        <f t="shared" si="44"/>
        <v>4157000</v>
      </c>
      <c r="J332" s="71">
        <f t="shared" si="44"/>
        <v>0</v>
      </c>
      <c r="K332" s="71">
        <f t="shared" si="39"/>
        <v>4157000</v>
      </c>
      <c r="L332" s="71">
        <f t="shared" si="44"/>
        <v>3510000</v>
      </c>
      <c r="M332" s="71">
        <f t="shared" si="44"/>
        <v>0</v>
      </c>
      <c r="N332" s="71">
        <f t="shared" si="40"/>
        <v>3510000</v>
      </c>
      <c r="O332" s="48"/>
    </row>
    <row r="333" spans="1:15" ht="36">
      <c r="A333" s="72" t="s">
        <v>232</v>
      </c>
      <c r="B333" s="135"/>
      <c r="C333" s="114"/>
      <c r="D333" s="115">
        <v>3170100</v>
      </c>
      <c r="E333" s="65"/>
      <c r="F333" s="71">
        <f t="shared" si="44"/>
        <v>5154000</v>
      </c>
      <c r="G333" s="71">
        <f t="shared" si="44"/>
        <v>0</v>
      </c>
      <c r="H333" s="71">
        <f t="shared" si="34"/>
        <v>5154000</v>
      </c>
      <c r="I333" s="71">
        <f t="shared" si="44"/>
        <v>4157000</v>
      </c>
      <c r="J333" s="71">
        <f t="shared" si="44"/>
        <v>0</v>
      </c>
      <c r="K333" s="71">
        <f t="shared" si="39"/>
        <v>4157000</v>
      </c>
      <c r="L333" s="71">
        <f t="shared" si="44"/>
        <v>3510000</v>
      </c>
      <c r="M333" s="71">
        <f t="shared" si="44"/>
        <v>0</v>
      </c>
      <c r="N333" s="71">
        <f t="shared" si="40"/>
        <v>3510000</v>
      </c>
      <c r="O333" s="48"/>
    </row>
    <row r="334" spans="1:15" ht="48">
      <c r="A334" s="72" t="s">
        <v>383</v>
      </c>
      <c r="B334" s="135"/>
      <c r="C334" s="114"/>
      <c r="D334" s="115"/>
      <c r="E334" s="65" t="s">
        <v>322</v>
      </c>
      <c r="F334" s="73">
        <v>5154000</v>
      </c>
      <c r="G334" s="73">
        <v>0</v>
      </c>
      <c r="H334" s="71">
        <f t="shared" si="34"/>
        <v>5154000</v>
      </c>
      <c r="I334" s="73">
        <v>4157000</v>
      </c>
      <c r="J334" s="73">
        <v>0</v>
      </c>
      <c r="K334" s="71">
        <f t="shared" si="39"/>
        <v>4157000</v>
      </c>
      <c r="L334" s="73">
        <v>3510000</v>
      </c>
      <c r="M334" s="73">
        <v>0</v>
      </c>
      <c r="N334" s="71">
        <f t="shared" si="40"/>
        <v>3510000</v>
      </c>
      <c r="O334" s="48"/>
    </row>
    <row r="335" spans="1:15" ht="12.75">
      <c r="A335" s="72" t="s">
        <v>42</v>
      </c>
      <c r="B335" s="135"/>
      <c r="C335" s="114" t="s">
        <v>41</v>
      </c>
      <c r="D335" s="115"/>
      <c r="E335" s="115"/>
      <c r="F335" s="73">
        <f aca="true" t="shared" si="45" ref="F335:M337">F336</f>
        <v>67772000</v>
      </c>
      <c r="G335" s="73">
        <f t="shared" si="45"/>
        <v>0</v>
      </c>
      <c r="H335" s="71">
        <f t="shared" si="34"/>
        <v>67772000</v>
      </c>
      <c r="I335" s="73">
        <f t="shared" si="45"/>
        <v>85583000</v>
      </c>
      <c r="J335" s="73">
        <f t="shared" si="45"/>
        <v>0</v>
      </c>
      <c r="K335" s="71">
        <f t="shared" si="39"/>
        <v>85583000</v>
      </c>
      <c r="L335" s="73">
        <f t="shared" si="45"/>
        <v>95765600</v>
      </c>
      <c r="M335" s="73">
        <f t="shared" si="45"/>
        <v>0</v>
      </c>
      <c r="N335" s="71">
        <f t="shared" si="40"/>
        <v>95765600</v>
      </c>
      <c r="O335" s="48"/>
    </row>
    <row r="336" spans="1:15" ht="12.75">
      <c r="A336" s="72" t="s">
        <v>233</v>
      </c>
      <c r="B336" s="135"/>
      <c r="C336" s="114"/>
      <c r="D336" s="65" t="s">
        <v>234</v>
      </c>
      <c r="E336" s="65"/>
      <c r="F336" s="73">
        <f t="shared" si="45"/>
        <v>67772000</v>
      </c>
      <c r="G336" s="73">
        <f t="shared" si="45"/>
        <v>0</v>
      </c>
      <c r="H336" s="71">
        <f t="shared" si="34"/>
        <v>67772000</v>
      </c>
      <c r="I336" s="73">
        <f t="shared" si="45"/>
        <v>85583000</v>
      </c>
      <c r="J336" s="73">
        <f t="shared" si="45"/>
        <v>0</v>
      </c>
      <c r="K336" s="71">
        <f t="shared" si="39"/>
        <v>85583000</v>
      </c>
      <c r="L336" s="73">
        <f t="shared" si="45"/>
        <v>95765600</v>
      </c>
      <c r="M336" s="73">
        <f t="shared" si="45"/>
        <v>0</v>
      </c>
      <c r="N336" s="71">
        <f t="shared" si="40"/>
        <v>95765600</v>
      </c>
      <c r="O336" s="48"/>
    </row>
    <row r="337" spans="1:15" ht="72">
      <c r="A337" s="72" t="s">
        <v>235</v>
      </c>
      <c r="B337" s="135"/>
      <c r="C337" s="114"/>
      <c r="D337" s="115" t="s">
        <v>236</v>
      </c>
      <c r="E337" s="65"/>
      <c r="F337" s="73">
        <f t="shared" si="45"/>
        <v>67772000</v>
      </c>
      <c r="G337" s="73">
        <f t="shared" si="45"/>
        <v>0</v>
      </c>
      <c r="H337" s="71">
        <f t="shared" si="34"/>
        <v>67772000</v>
      </c>
      <c r="I337" s="73">
        <f t="shared" si="45"/>
        <v>85583000</v>
      </c>
      <c r="J337" s="73">
        <f t="shared" si="45"/>
        <v>0</v>
      </c>
      <c r="K337" s="71">
        <f t="shared" si="39"/>
        <v>85583000</v>
      </c>
      <c r="L337" s="73">
        <f t="shared" si="45"/>
        <v>95765600</v>
      </c>
      <c r="M337" s="73">
        <f t="shared" si="45"/>
        <v>0</v>
      </c>
      <c r="N337" s="71">
        <f t="shared" si="40"/>
        <v>95765600</v>
      </c>
      <c r="O337" s="48"/>
    </row>
    <row r="338" spans="1:15" ht="24">
      <c r="A338" s="72" t="s">
        <v>317</v>
      </c>
      <c r="B338" s="135"/>
      <c r="C338" s="114"/>
      <c r="D338" s="115"/>
      <c r="E338" s="65" t="s">
        <v>315</v>
      </c>
      <c r="F338" s="73">
        <f>61611000+6161000</f>
        <v>67772000</v>
      </c>
      <c r="G338" s="73">
        <v>0</v>
      </c>
      <c r="H338" s="71">
        <f t="shared" si="34"/>
        <v>67772000</v>
      </c>
      <c r="I338" s="73">
        <f>83032000+1355000+1216000-20000</f>
        <v>85583000</v>
      </c>
      <c r="J338" s="73">
        <v>0</v>
      </c>
      <c r="K338" s="71">
        <f t="shared" si="39"/>
        <v>85583000</v>
      </c>
      <c r="L338" s="73">
        <f>93841000+797600+1166000-39000</f>
        <v>95765600</v>
      </c>
      <c r="M338" s="73">
        <v>0</v>
      </c>
      <c r="N338" s="71">
        <f t="shared" si="40"/>
        <v>95765600</v>
      </c>
      <c r="O338" s="48"/>
    </row>
    <row r="339" spans="1:15" ht="24">
      <c r="A339" s="72" t="s">
        <v>44</v>
      </c>
      <c r="B339" s="135"/>
      <c r="C339" s="114" t="s">
        <v>43</v>
      </c>
      <c r="D339" s="115"/>
      <c r="E339" s="115"/>
      <c r="F339" s="71">
        <f>F349+F352+F340+F343</f>
        <v>975700</v>
      </c>
      <c r="G339" s="71">
        <f>G349+G352+G340+G343</f>
        <v>0</v>
      </c>
      <c r="H339" s="71">
        <f t="shared" si="34"/>
        <v>975700</v>
      </c>
      <c r="I339" s="71">
        <f>I349+I352+I340+I343</f>
        <v>401200</v>
      </c>
      <c r="J339" s="71">
        <f>J349+J352+J340+J343</f>
        <v>0</v>
      </c>
      <c r="K339" s="71">
        <f t="shared" si="39"/>
        <v>401200</v>
      </c>
      <c r="L339" s="71">
        <f>L349+L352+L340+L343</f>
        <v>463600</v>
      </c>
      <c r="M339" s="71">
        <f>M349+M352+M340+M343</f>
        <v>0</v>
      </c>
      <c r="N339" s="71">
        <f t="shared" si="40"/>
        <v>463600</v>
      </c>
      <c r="O339" s="48"/>
    </row>
    <row r="340" spans="1:15" ht="24">
      <c r="A340" s="72" t="s">
        <v>237</v>
      </c>
      <c r="B340" s="135"/>
      <c r="C340" s="114"/>
      <c r="D340" s="65" t="s">
        <v>238</v>
      </c>
      <c r="E340" s="65"/>
      <c r="F340" s="71">
        <f>F341</f>
        <v>349000</v>
      </c>
      <c r="G340" s="71">
        <f>G341</f>
        <v>0</v>
      </c>
      <c r="H340" s="71">
        <f t="shared" si="34"/>
        <v>349000</v>
      </c>
      <c r="I340" s="71">
        <f>I341</f>
        <v>181000</v>
      </c>
      <c r="J340" s="71">
        <f>J341</f>
        <v>0</v>
      </c>
      <c r="K340" s="71">
        <f t="shared" si="39"/>
        <v>181000</v>
      </c>
      <c r="L340" s="71">
        <f>L341</f>
        <v>237000</v>
      </c>
      <c r="M340" s="71">
        <f>M341</f>
        <v>0</v>
      </c>
      <c r="N340" s="71">
        <f t="shared" si="40"/>
        <v>237000</v>
      </c>
      <c r="O340" s="48"/>
    </row>
    <row r="341" spans="1:15" ht="36">
      <c r="A341" s="72" t="s">
        <v>239</v>
      </c>
      <c r="B341" s="135"/>
      <c r="C341" s="114"/>
      <c r="D341" s="115" t="s">
        <v>240</v>
      </c>
      <c r="E341" s="65"/>
      <c r="F341" s="71">
        <f>F342</f>
        <v>349000</v>
      </c>
      <c r="G341" s="71">
        <f>G342</f>
        <v>0</v>
      </c>
      <c r="H341" s="71">
        <f t="shared" si="34"/>
        <v>349000</v>
      </c>
      <c r="I341" s="71">
        <f>I342</f>
        <v>181000</v>
      </c>
      <c r="J341" s="71">
        <f>J342</f>
        <v>0</v>
      </c>
      <c r="K341" s="71">
        <f t="shared" si="39"/>
        <v>181000</v>
      </c>
      <c r="L341" s="71">
        <f>L342</f>
        <v>237000</v>
      </c>
      <c r="M341" s="71">
        <f>M342</f>
        <v>0</v>
      </c>
      <c r="N341" s="71">
        <f t="shared" si="40"/>
        <v>237000</v>
      </c>
      <c r="O341" s="48"/>
    </row>
    <row r="342" spans="1:15" ht="48">
      <c r="A342" s="72" t="s">
        <v>323</v>
      </c>
      <c r="B342" s="135"/>
      <c r="C342" s="114"/>
      <c r="D342" s="115"/>
      <c r="E342" s="65" t="s">
        <v>322</v>
      </c>
      <c r="F342" s="71">
        <v>349000</v>
      </c>
      <c r="G342" s="71">
        <v>0</v>
      </c>
      <c r="H342" s="71">
        <f t="shared" si="34"/>
        <v>349000</v>
      </c>
      <c r="I342" s="71">
        <v>181000</v>
      </c>
      <c r="J342" s="71">
        <v>0</v>
      </c>
      <c r="K342" s="71">
        <f t="shared" si="39"/>
        <v>181000</v>
      </c>
      <c r="L342" s="71">
        <v>237000</v>
      </c>
      <c r="M342" s="71">
        <v>0</v>
      </c>
      <c r="N342" s="71">
        <f t="shared" si="40"/>
        <v>237000</v>
      </c>
      <c r="O342" s="48"/>
    </row>
    <row r="343" spans="1:15" ht="12.75">
      <c r="A343" s="72" t="s">
        <v>163</v>
      </c>
      <c r="B343" s="135"/>
      <c r="C343" s="114"/>
      <c r="D343" s="65" t="s">
        <v>164</v>
      </c>
      <c r="E343" s="65"/>
      <c r="F343" s="71">
        <f>F344</f>
        <v>250000</v>
      </c>
      <c r="G343" s="71">
        <f>G344</f>
        <v>0</v>
      </c>
      <c r="H343" s="71">
        <f t="shared" si="34"/>
        <v>250000</v>
      </c>
      <c r="I343" s="71">
        <f>I344</f>
        <v>160000</v>
      </c>
      <c r="J343" s="71">
        <f>J344</f>
        <v>0</v>
      </c>
      <c r="K343" s="71">
        <f t="shared" si="39"/>
        <v>160000</v>
      </c>
      <c r="L343" s="71">
        <f>L344</f>
        <v>160000</v>
      </c>
      <c r="M343" s="71">
        <f>M344</f>
        <v>0</v>
      </c>
      <c r="N343" s="71">
        <f t="shared" si="40"/>
        <v>160000</v>
      </c>
      <c r="O343" s="48"/>
    </row>
    <row r="344" spans="1:15" ht="60">
      <c r="A344" s="72" t="s">
        <v>324</v>
      </c>
      <c r="B344" s="135"/>
      <c r="C344" s="114"/>
      <c r="D344" s="65" t="s">
        <v>325</v>
      </c>
      <c r="E344" s="65"/>
      <c r="F344" s="71">
        <f>F345+F347</f>
        <v>250000</v>
      </c>
      <c r="G344" s="71">
        <f>G345+G347</f>
        <v>0</v>
      </c>
      <c r="H344" s="71">
        <f t="shared" si="34"/>
        <v>250000</v>
      </c>
      <c r="I344" s="71">
        <f>I345+I347</f>
        <v>160000</v>
      </c>
      <c r="J344" s="71">
        <f>J345+J347</f>
        <v>0</v>
      </c>
      <c r="K344" s="71">
        <f t="shared" si="39"/>
        <v>160000</v>
      </c>
      <c r="L344" s="71">
        <f>L345+L347</f>
        <v>160000</v>
      </c>
      <c r="M344" s="71">
        <f>M345+M347</f>
        <v>0</v>
      </c>
      <c r="N344" s="71">
        <f t="shared" si="40"/>
        <v>160000</v>
      </c>
      <c r="O344" s="48"/>
    </row>
    <row r="345" spans="1:15" ht="96">
      <c r="A345" s="72" t="s">
        <v>326</v>
      </c>
      <c r="B345" s="135"/>
      <c r="C345" s="114"/>
      <c r="D345" s="115" t="s">
        <v>320</v>
      </c>
      <c r="E345" s="65"/>
      <c r="F345" s="71">
        <f>F346</f>
        <v>50000</v>
      </c>
      <c r="G345" s="71">
        <f>G346</f>
        <v>0</v>
      </c>
      <c r="H345" s="71">
        <f t="shared" si="34"/>
        <v>50000</v>
      </c>
      <c r="I345" s="71">
        <f>I346</f>
        <v>50000</v>
      </c>
      <c r="J345" s="71">
        <f>J346</f>
        <v>0</v>
      </c>
      <c r="K345" s="71">
        <f t="shared" si="39"/>
        <v>50000</v>
      </c>
      <c r="L345" s="71">
        <f>L346</f>
        <v>50000</v>
      </c>
      <c r="M345" s="71">
        <f>M346</f>
        <v>0</v>
      </c>
      <c r="N345" s="71">
        <f t="shared" si="40"/>
        <v>50000</v>
      </c>
      <c r="O345" s="48"/>
    </row>
    <row r="346" spans="1:15" ht="48">
      <c r="A346" s="72" t="s">
        <v>323</v>
      </c>
      <c r="B346" s="135"/>
      <c r="C346" s="114"/>
      <c r="D346" s="115"/>
      <c r="E346" s="65" t="s">
        <v>322</v>
      </c>
      <c r="F346" s="71">
        <v>50000</v>
      </c>
      <c r="G346" s="71">
        <v>0</v>
      </c>
      <c r="H346" s="71">
        <f t="shared" si="34"/>
        <v>50000</v>
      </c>
      <c r="I346" s="71">
        <v>50000</v>
      </c>
      <c r="J346" s="71">
        <v>0</v>
      </c>
      <c r="K346" s="71">
        <f t="shared" si="39"/>
        <v>50000</v>
      </c>
      <c r="L346" s="71">
        <v>50000</v>
      </c>
      <c r="M346" s="71">
        <v>0</v>
      </c>
      <c r="N346" s="71">
        <f t="shared" si="40"/>
        <v>50000</v>
      </c>
      <c r="O346" s="48"/>
    </row>
    <row r="347" spans="1:15" ht="96">
      <c r="A347" s="72" t="s">
        <v>327</v>
      </c>
      <c r="B347" s="135"/>
      <c r="C347" s="114"/>
      <c r="D347" s="115" t="s">
        <v>321</v>
      </c>
      <c r="E347" s="65"/>
      <c r="F347" s="71">
        <f>F348</f>
        <v>200000</v>
      </c>
      <c r="G347" s="71">
        <f>G348</f>
        <v>0</v>
      </c>
      <c r="H347" s="71">
        <f t="shared" si="34"/>
        <v>200000</v>
      </c>
      <c r="I347" s="71">
        <f>I348</f>
        <v>110000</v>
      </c>
      <c r="J347" s="71">
        <f>J348</f>
        <v>0</v>
      </c>
      <c r="K347" s="71">
        <f t="shared" si="39"/>
        <v>110000</v>
      </c>
      <c r="L347" s="71">
        <f>L348</f>
        <v>110000</v>
      </c>
      <c r="M347" s="71">
        <f>M348</f>
        <v>0</v>
      </c>
      <c r="N347" s="71">
        <f t="shared" si="40"/>
        <v>110000</v>
      </c>
      <c r="O347" s="48"/>
    </row>
    <row r="348" spans="1:15" ht="48">
      <c r="A348" s="72" t="s">
        <v>323</v>
      </c>
      <c r="B348" s="135"/>
      <c r="C348" s="114"/>
      <c r="D348" s="115"/>
      <c r="E348" s="65" t="s">
        <v>322</v>
      </c>
      <c r="F348" s="71">
        <f>110000+90000</f>
        <v>200000</v>
      </c>
      <c r="G348" s="71">
        <v>0</v>
      </c>
      <c r="H348" s="71">
        <f t="shared" si="34"/>
        <v>200000</v>
      </c>
      <c r="I348" s="71">
        <v>110000</v>
      </c>
      <c r="J348" s="71">
        <v>0</v>
      </c>
      <c r="K348" s="71">
        <f t="shared" si="39"/>
        <v>110000</v>
      </c>
      <c r="L348" s="71">
        <v>110000</v>
      </c>
      <c r="M348" s="71">
        <v>0</v>
      </c>
      <c r="N348" s="71">
        <f t="shared" si="40"/>
        <v>110000</v>
      </c>
      <c r="O348" s="48"/>
    </row>
    <row r="349" spans="1:15" ht="12.75" hidden="1">
      <c r="A349" s="72" t="s">
        <v>123</v>
      </c>
      <c r="B349" s="135"/>
      <c r="C349" s="114"/>
      <c r="D349" s="65">
        <v>5220000</v>
      </c>
      <c r="E349" s="65"/>
      <c r="F349" s="71">
        <f>F350</f>
        <v>267000</v>
      </c>
      <c r="G349" s="71">
        <f>G350</f>
        <v>0</v>
      </c>
      <c r="H349" s="71">
        <f t="shared" si="34"/>
        <v>267000</v>
      </c>
      <c r="I349" s="71">
        <f>I350</f>
        <v>0</v>
      </c>
      <c r="J349" s="71">
        <f>J350</f>
        <v>0</v>
      </c>
      <c r="K349" s="71">
        <f t="shared" si="39"/>
        <v>0</v>
      </c>
      <c r="L349" s="71">
        <f>L350</f>
        <v>0</v>
      </c>
      <c r="M349" s="71">
        <f>M350</f>
        <v>0</v>
      </c>
      <c r="N349" s="71">
        <f t="shared" si="40"/>
        <v>0</v>
      </c>
      <c r="O349" s="48"/>
    </row>
    <row r="350" spans="1:15" ht="60" hidden="1">
      <c r="A350" s="72" t="s">
        <v>341</v>
      </c>
      <c r="B350" s="135"/>
      <c r="C350" s="114"/>
      <c r="D350" s="115" t="s">
        <v>241</v>
      </c>
      <c r="E350" s="65"/>
      <c r="F350" s="73">
        <f>F351</f>
        <v>267000</v>
      </c>
      <c r="G350" s="73">
        <f>G351</f>
        <v>0</v>
      </c>
      <c r="H350" s="71">
        <f t="shared" si="34"/>
        <v>267000</v>
      </c>
      <c r="I350" s="73">
        <f>I351</f>
        <v>0</v>
      </c>
      <c r="J350" s="73">
        <f>J351</f>
        <v>0</v>
      </c>
      <c r="K350" s="71">
        <f t="shared" si="39"/>
        <v>0</v>
      </c>
      <c r="L350" s="73">
        <f>L351</f>
        <v>0</v>
      </c>
      <c r="M350" s="73">
        <f>M351</f>
        <v>0</v>
      </c>
      <c r="N350" s="71">
        <f t="shared" si="40"/>
        <v>0</v>
      </c>
      <c r="O350" s="48"/>
    </row>
    <row r="351" spans="1:15" ht="24" hidden="1">
      <c r="A351" s="72" t="s">
        <v>317</v>
      </c>
      <c r="B351" s="135"/>
      <c r="C351" s="114"/>
      <c r="D351" s="115"/>
      <c r="E351" s="65" t="s">
        <v>315</v>
      </c>
      <c r="F351" s="73">
        <f>160200+106800</f>
        <v>267000</v>
      </c>
      <c r="G351" s="73">
        <v>0</v>
      </c>
      <c r="H351" s="71">
        <f t="shared" si="34"/>
        <v>267000</v>
      </c>
      <c r="I351" s="73">
        <v>0</v>
      </c>
      <c r="J351" s="73">
        <v>0</v>
      </c>
      <c r="K351" s="71">
        <f t="shared" si="39"/>
        <v>0</v>
      </c>
      <c r="L351" s="73">
        <v>0</v>
      </c>
      <c r="M351" s="73">
        <v>0</v>
      </c>
      <c r="N351" s="71">
        <f t="shared" si="40"/>
        <v>0</v>
      </c>
      <c r="O351" s="48"/>
    </row>
    <row r="352" spans="1:15" ht="24">
      <c r="A352" s="72" t="s">
        <v>102</v>
      </c>
      <c r="B352" s="135"/>
      <c r="C352" s="114"/>
      <c r="D352" s="65" t="s">
        <v>103</v>
      </c>
      <c r="E352" s="65"/>
      <c r="F352" s="71">
        <f>F353+F355</f>
        <v>109700</v>
      </c>
      <c r="G352" s="71">
        <f>G353+G355</f>
        <v>0</v>
      </c>
      <c r="H352" s="71">
        <f t="shared" si="34"/>
        <v>109700</v>
      </c>
      <c r="I352" s="71">
        <f>I353+I355</f>
        <v>60200</v>
      </c>
      <c r="J352" s="71">
        <f>J353+J355</f>
        <v>0</v>
      </c>
      <c r="K352" s="71">
        <f t="shared" si="39"/>
        <v>60200</v>
      </c>
      <c r="L352" s="71">
        <f>L353+L355</f>
        <v>66600</v>
      </c>
      <c r="M352" s="71">
        <f>M353+M355</f>
        <v>0</v>
      </c>
      <c r="N352" s="71">
        <f t="shared" si="40"/>
        <v>66600</v>
      </c>
      <c r="O352" s="48"/>
    </row>
    <row r="353" spans="1:15" ht="24">
      <c r="A353" s="72" t="s">
        <v>388</v>
      </c>
      <c r="B353" s="135"/>
      <c r="C353" s="114"/>
      <c r="D353" s="115" t="s">
        <v>242</v>
      </c>
      <c r="E353" s="65"/>
      <c r="F353" s="71">
        <f>F354</f>
        <v>54700</v>
      </c>
      <c r="G353" s="71">
        <f>G354</f>
        <v>0</v>
      </c>
      <c r="H353" s="71">
        <f t="shared" si="34"/>
        <v>54700</v>
      </c>
      <c r="I353" s="71">
        <f>I354</f>
        <v>60200</v>
      </c>
      <c r="J353" s="71">
        <f>J354</f>
        <v>0</v>
      </c>
      <c r="K353" s="71">
        <f t="shared" si="39"/>
        <v>60200</v>
      </c>
      <c r="L353" s="71">
        <f>L354</f>
        <v>66600</v>
      </c>
      <c r="M353" s="71">
        <f>M354</f>
        <v>0</v>
      </c>
      <c r="N353" s="71">
        <f t="shared" si="40"/>
        <v>66600</v>
      </c>
      <c r="O353" s="48"/>
    </row>
    <row r="354" spans="1:15" ht="48">
      <c r="A354" s="72" t="s">
        <v>383</v>
      </c>
      <c r="B354" s="135"/>
      <c r="C354" s="114"/>
      <c r="D354" s="115"/>
      <c r="E354" s="65" t="s">
        <v>322</v>
      </c>
      <c r="F354" s="73">
        <v>54700</v>
      </c>
      <c r="G354" s="73">
        <v>0</v>
      </c>
      <c r="H354" s="71">
        <f aca="true" t="shared" si="46" ref="H354:H417">G354+F354</f>
        <v>54700</v>
      </c>
      <c r="I354" s="73">
        <v>60200</v>
      </c>
      <c r="J354" s="73">
        <v>0</v>
      </c>
      <c r="K354" s="71">
        <f t="shared" si="39"/>
        <v>60200</v>
      </c>
      <c r="L354" s="73">
        <v>66600</v>
      </c>
      <c r="M354" s="73">
        <v>0</v>
      </c>
      <c r="N354" s="71">
        <f t="shared" si="40"/>
        <v>66600</v>
      </c>
      <c r="O354" s="48"/>
    </row>
    <row r="355" spans="1:15" ht="36" hidden="1">
      <c r="A355" s="72" t="s">
        <v>243</v>
      </c>
      <c r="B355" s="135"/>
      <c r="C355" s="114"/>
      <c r="D355" s="115" t="s">
        <v>244</v>
      </c>
      <c r="E355" s="65"/>
      <c r="F355" s="71">
        <f>F357+F356</f>
        <v>55000</v>
      </c>
      <c r="G355" s="71">
        <f>G357+G356</f>
        <v>0</v>
      </c>
      <c r="H355" s="71">
        <f t="shared" si="46"/>
        <v>55000</v>
      </c>
      <c r="I355" s="71">
        <f>I357+I356</f>
        <v>0</v>
      </c>
      <c r="J355" s="71">
        <f>J357+J356</f>
        <v>0</v>
      </c>
      <c r="K355" s="71">
        <f t="shared" si="39"/>
        <v>0</v>
      </c>
      <c r="L355" s="71">
        <f>L357+L356</f>
        <v>0</v>
      </c>
      <c r="M355" s="71">
        <f>M357+M356</f>
        <v>0</v>
      </c>
      <c r="N355" s="71">
        <f t="shared" si="40"/>
        <v>0</v>
      </c>
      <c r="O355" s="48"/>
    </row>
    <row r="356" spans="1:15" ht="36" hidden="1">
      <c r="A356" s="72" t="s">
        <v>358</v>
      </c>
      <c r="B356" s="135"/>
      <c r="C356" s="114"/>
      <c r="D356" s="115"/>
      <c r="E356" s="65" t="s">
        <v>315</v>
      </c>
      <c r="F356" s="71">
        <v>50000</v>
      </c>
      <c r="G356" s="71">
        <v>0</v>
      </c>
      <c r="H356" s="71">
        <f t="shared" si="46"/>
        <v>50000</v>
      </c>
      <c r="I356" s="71">
        <v>0</v>
      </c>
      <c r="J356" s="71">
        <v>0</v>
      </c>
      <c r="K356" s="71">
        <f t="shared" si="39"/>
        <v>0</v>
      </c>
      <c r="L356" s="71">
        <v>0</v>
      </c>
      <c r="M356" s="71">
        <v>0</v>
      </c>
      <c r="N356" s="71">
        <f t="shared" si="40"/>
        <v>0</v>
      </c>
      <c r="O356" s="48"/>
    </row>
    <row r="357" spans="1:15" ht="48" hidden="1">
      <c r="A357" s="72" t="s">
        <v>383</v>
      </c>
      <c r="B357" s="135"/>
      <c r="C357" s="114"/>
      <c r="D357" s="115"/>
      <c r="E357" s="65" t="s">
        <v>322</v>
      </c>
      <c r="F357" s="73">
        <v>5000</v>
      </c>
      <c r="G357" s="73">
        <v>0</v>
      </c>
      <c r="H357" s="71">
        <f t="shared" si="46"/>
        <v>5000</v>
      </c>
      <c r="I357" s="73">
        <v>0</v>
      </c>
      <c r="J357" s="73">
        <v>0</v>
      </c>
      <c r="K357" s="71">
        <f t="shared" si="39"/>
        <v>0</v>
      </c>
      <c r="L357" s="73">
        <v>0</v>
      </c>
      <c r="M357" s="73">
        <v>0</v>
      </c>
      <c r="N357" s="71">
        <f t="shared" si="40"/>
        <v>0</v>
      </c>
      <c r="O357" s="48"/>
    </row>
    <row r="358" spans="1:15" ht="12.75">
      <c r="A358" s="72" t="s">
        <v>48</v>
      </c>
      <c r="B358" s="135"/>
      <c r="C358" s="114" t="s">
        <v>47</v>
      </c>
      <c r="D358" s="115"/>
      <c r="E358" s="115"/>
      <c r="F358" s="71">
        <f aca="true" t="shared" si="47" ref="F358:G360">F359</f>
        <v>1500000</v>
      </c>
      <c r="G358" s="71">
        <f t="shared" si="47"/>
        <v>0</v>
      </c>
      <c r="H358" s="71">
        <f t="shared" si="46"/>
        <v>1500000</v>
      </c>
      <c r="I358" s="71">
        <f aca="true" t="shared" si="48" ref="I358:J360">I359</f>
        <v>807000</v>
      </c>
      <c r="J358" s="71">
        <f t="shared" si="48"/>
        <v>0</v>
      </c>
      <c r="K358" s="71">
        <f t="shared" si="39"/>
        <v>807000</v>
      </c>
      <c r="L358" s="71">
        <f aca="true" t="shared" si="49" ref="L358:M360">L359</f>
        <v>682000</v>
      </c>
      <c r="M358" s="71">
        <f t="shared" si="49"/>
        <v>0</v>
      </c>
      <c r="N358" s="71">
        <f t="shared" si="40"/>
        <v>682000</v>
      </c>
      <c r="O358" s="48"/>
    </row>
    <row r="359" spans="1:15" ht="12.75">
      <c r="A359" s="72" t="s">
        <v>245</v>
      </c>
      <c r="B359" s="135"/>
      <c r="C359" s="114"/>
      <c r="D359" s="65">
        <v>3510000</v>
      </c>
      <c r="E359" s="65"/>
      <c r="F359" s="71">
        <f t="shared" si="47"/>
        <v>1500000</v>
      </c>
      <c r="G359" s="71">
        <f t="shared" si="47"/>
        <v>0</v>
      </c>
      <c r="H359" s="71">
        <f t="shared" si="46"/>
        <v>1500000</v>
      </c>
      <c r="I359" s="71">
        <f t="shared" si="48"/>
        <v>807000</v>
      </c>
      <c r="J359" s="71">
        <f t="shared" si="48"/>
        <v>0</v>
      </c>
      <c r="K359" s="71">
        <f t="shared" si="39"/>
        <v>807000</v>
      </c>
      <c r="L359" s="71">
        <f t="shared" si="49"/>
        <v>682000</v>
      </c>
      <c r="M359" s="71">
        <f t="shared" si="49"/>
        <v>0</v>
      </c>
      <c r="N359" s="71">
        <f t="shared" si="40"/>
        <v>682000</v>
      </c>
      <c r="O359" s="48"/>
    </row>
    <row r="360" spans="1:15" ht="24">
      <c r="A360" s="72" t="s">
        <v>246</v>
      </c>
      <c r="B360" s="135"/>
      <c r="C360" s="114"/>
      <c r="D360" s="115">
        <v>3510500</v>
      </c>
      <c r="E360" s="65"/>
      <c r="F360" s="71">
        <f t="shared" si="47"/>
        <v>1500000</v>
      </c>
      <c r="G360" s="71">
        <f t="shared" si="47"/>
        <v>0</v>
      </c>
      <c r="H360" s="71">
        <f t="shared" si="46"/>
        <v>1500000</v>
      </c>
      <c r="I360" s="71">
        <f t="shared" si="48"/>
        <v>807000</v>
      </c>
      <c r="J360" s="71">
        <f t="shared" si="48"/>
        <v>0</v>
      </c>
      <c r="K360" s="71">
        <f t="shared" si="39"/>
        <v>807000</v>
      </c>
      <c r="L360" s="71">
        <f t="shared" si="49"/>
        <v>682000</v>
      </c>
      <c r="M360" s="71">
        <f t="shared" si="49"/>
        <v>0</v>
      </c>
      <c r="N360" s="71">
        <f t="shared" si="40"/>
        <v>682000</v>
      </c>
      <c r="O360" s="48"/>
    </row>
    <row r="361" spans="1:15" ht="36">
      <c r="A361" s="72" t="s">
        <v>382</v>
      </c>
      <c r="B361" s="135"/>
      <c r="C361" s="114"/>
      <c r="D361" s="115"/>
      <c r="E361" s="65" t="s">
        <v>381</v>
      </c>
      <c r="F361" s="73">
        <v>1500000</v>
      </c>
      <c r="G361" s="73">
        <v>0</v>
      </c>
      <c r="H361" s="71">
        <f t="shared" si="46"/>
        <v>1500000</v>
      </c>
      <c r="I361" s="73">
        <v>807000</v>
      </c>
      <c r="J361" s="73">
        <v>0</v>
      </c>
      <c r="K361" s="71">
        <f t="shared" si="39"/>
        <v>807000</v>
      </c>
      <c r="L361" s="73">
        <v>682000</v>
      </c>
      <c r="M361" s="73">
        <v>0</v>
      </c>
      <c r="N361" s="71">
        <f t="shared" si="40"/>
        <v>682000</v>
      </c>
      <c r="O361" s="48"/>
    </row>
    <row r="362" spans="1:15" ht="36">
      <c r="A362" s="72" t="s">
        <v>50</v>
      </c>
      <c r="B362" s="135"/>
      <c r="C362" s="114" t="s">
        <v>49</v>
      </c>
      <c r="D362" s="121"/>
      <c r="E362" s="121"/>
      <c r="F362" s="71">
        <f aca="true" t="shared" si="50" ref="F362:G368">F363</f>
        <v>400000</v>
      </c>
      <c r="G362" s="71">
        <f t="shared" si="50"/>
        <v>0</v>
      </c>
      <c r="H362" s="71">
        <f t="shared" si="46"/>
        <v>400000</v>
      </c>
      <c r="I362" s="71">
        <f aca="true" t="shared" si="51" ref="I362:J368">I363</f>
        <v>160000</v>
      </c>
      <c r="J362" s="71">
        <f t="shared" si="51"/>
        <v>0</v>
      </c>
      <c r="K362" s="71">
        <f t="shared" si="39"/>
        <v>160000</v>
      </c>
      <c r="L362" s="71">
        <f aca="true" t="shared" si="52" ref="L362:M368">L363</f>
        <v>100000</v>
      </c>
      <c r="M362" s="71">
        <f t="shared" si="52"/>
        <v>0</v>
      </c>
      <c r="N362" s="71">
        <f t="shared" si="40"/>
        <v>100000</v>
      </c>
      <c r="O362" s="48"/>
    </row>
    <row r="363" spans="1:15" ht="24">
      <c r="A363" s="72" t="s">
        <v>102</v>
      </c>
      <c r="B363" s="135"/>
      <c r="C363" s="114"/>
      <c r="D363" s="65" t="s">
        <v>103</v>
      </c>
      <c r="E363" s="65"/>
      <c r="F363" s="73">
        <f t="shared" si="50"/>
        <v>400000</v>
      </c>
      <c r="G363" s="73">
        <f t="shared" si="50"/>
        <v>0</v>
      </c>
      <c r="H363" s="71">
        <f t="shared" si="46"/>
        <v>400000</v>
      </c>
      <c r="I363" s="73">
        <f t="shared" si="51"/>
        <v>160000</v>
      </c>
      <c r="J363" s="73">
        <f t="shared" si="51"/>
        <v>0</v>
      </c>
      <c r="K363" s="71">
        <f t="shared" si="39"/>
        <v>160000</v>
      </c>
      <c r="L363" s="73">
        <f t="shared" si="52"/>
        <v>100000</v>
      </c>
      <c r="M363" s="73">
        <f t="shared" si="52"/>
        <v>0</v>
      </c>
      <c r="N363" s="71">
        <f t="shared" si="40"/>
        <v>100000</v>
      </c>
      <c r="O363" s="48"/>
    </row>
    <row r="364" spans="1:15" ht="36">
      <c r="A364" s="72" t="s">
        <v>250</v>
      </c>
      <c r="B364" s="135"/>
      <c r="C364" s="114"/>
      <c r="D364" s="115" t="s">
        <v>251</v>
      </c>
      <c r="E364" s="65"/>
      <c r="F364" s="73">
        <f t="shared" si="50"/>
        <v>400000</v>
      </c>
      <c r="G364" s="73">
        <f t="shared" si="50"/>
        <v>0</v>
      </c>
      <c r="H364" s="71">
        <f t="shared" si="46"/>
        <v>400000</v>
      </c>
      <c r="I364" s="73">
        <f t="shared" si="51"/>
        <v>160000</v>
      </c>
      <c r="J364" s="73">
        <f t="shared" si="51"/>
        <v>0</v>
      </c>
      <c r="K364" s="71">
        <f t="shared" si="39"/>
        <v>160000</v>
      </c>
      <c r="L364" s="73">
        <f t="shared" si="52"/>
        <v>100000</v>
      </c>
      <c r="M364" s="73">
        <f t="shared" si="52"/>
        <v>0</v>
      </c>
      <c r="N364" s="71">
        <f t="shared" si="40"/>
        <v>100000</v>
      </c>
      <c r="O364" s="48"/>
    </row>
    <row r="365" spans="1:15" ht="60">
      <c r="A365" s="72" t="s">
        <v>387</v>
      </c>
      <c r="B365" s="135"/>
      <c r="C365" s="114"/>
      <c r="D365" s="115"/>
      <c r="E365" s="65" t="s">
        <v>386</v>
      </c>
      <c r="F365" s="73">
        <v>400000</v>
      </c>
      <c r="G365" s="73">
        <v>0</v>
      </c>
      <c r="H365" s="71">
        <f t="shared" si="46"/>
        <v>400000</v>
      </c>
      <c r="I365" s="73">
        <v>160000</v>
      </c>
      <c r="J365" s="73">
        <v>0</v>
      </c>
      <c r="K365" s="71">
        <f aca="true" t="shared" si="53" ref="K365:K434">J365+I365</f>
        <v>160000</v>
      </c>
      <c r="L365" s="73">
        <v>100000</v>
      </c>
      <c r="M365" s="73">
        <v>0</v>
      </c>
      <c r="N365" s="71">
        <f aca="true" t="shared" si="54" ref="N365:N434">M365+L365</f>
        <v>100000</v>
      </c>
      <c r="O365" s="48"/>
    </row>
    <row r="366" spans="1:15" ht="12.75" customHeight="1" hidden="1">
      <c r="A366" s="72" t="s">
        <v>54</v>
      </c>
      <c r="B366" s="135"/>
      <c r="C366" s="114" t="s">
        <v>53</v>
      </c>
      <c r="D366" s="121"/>
      <c r="E366" s="121"/>
      <c r="F366" s="71">
        <f t="shared" si="50"/>
        <v>0</v>
      </c>
      <c r="G366" s="71">
        <f t="shared" si="50"/>
        <v>0</v>
      </c>
      <c r="H366" s="71">
        <f>G366+F366</f>
        <v>0</v>
      </c>
      <c r="I366" s="71">
        <f t="shared" si="51"/>
        <v>0</v>
      </c>
      <c r="J366" s="71">
        <f t="shared" si="51"/>
        <v>0</v>
      </c>
      <c r="K366" s="71">
        <f t="shared" si="53"/>
        <v>0</v>
      </c>
      <c r="L366" s="71">
        <f t="shared" si="52"/>
        <v>1500000</v>
      </c>
      <c r="M366" s="71">
        <f t="shared" si="52"/>
        <v>0</v>
      </c>
      <c r="N366" s="71">
        <f t="shared" si="54"/>
        <v>1500000</v>
      </c>
      <c r="O366" s="48"/>
    </row>
    <row r="367" spans="1:15" ht="24" customHeight="1" hidden="1">
      <c r="A367" s="72" t="s">
        <v>102</v>
      </c>
      <c r="B367" s="135"/>
      <c r="C367" s="114"/>
      <c r="D367" s="65" t="s">
        <v>103</v>
      </c>
      <c r="E367" s="65"/>
      <c r="F367" s="73">
        <f t="shared" si="50"/>
        <v>0</v>
      </c>
      <c r="G367" s="73">
        <f t="shared" si="50"/>
        <v>0</v>
      </c>
      <c r="H367" s="71">
        <f>G367+F367</f>
        <v>0</v>
      </c>
      <c r="I367" s="73">
        <f t="shared" si="51"/>
        <v>0</v>
      </c>
      <c r="J367" s="73">
        <f t="shared" si="51"/>
        <v>0</v>
      </c>
      <c r="K367" s="71">
        <f t="shared" si="53"/>
        <v>0</v>
      </c>
      <c r="L367" s="73">
        <f t="shared" si="52"/>
        <v>1500000</v>
      </c>
      <c r="M367" s="73">
        <f t="shared" si="52"/>
        <v>0</v>
      </c>
      <c r="N367" s="71">
        <f t="shared" si="54"/>
        <v>1500000</v>
      </c>
      <c r="O367" s="48"/>
    </row>
    <row r="368" spans="1:15" ht="36" customHeight="1" hidden="1">
      <c r="A368" s="72" t="s">
        <v>406</v>
      </c>
      <c r="B368" s="135"/>
      <c r="C368" s="114"/>
      <c r="D368" s="115" t="s">
        <v>124</v>
      </c>
      <c r="E368" s="65"/>
      <c r="F368" s="73">
        <f t="shared" si="50"/>
        <v>0</v>
      </c>
      <c r="G368" s="73">
        <f t="shared" si="50"/>
        <v>0</v>
      </c>
      <c r="H368" s="71">
        <f>G368+F368</f>
        <v>0</v>
      </c>
      <c r="I368" s="73">
        <f t="shared" si="51"/>
        <v>0</v>
      </c>
      <c r="J368" s="73">
        <f t="shared" si="51"/>
        <v>0</v>
      </c>
      <c r="K368" s="71">
        <f t="shared" si="53"/>
        <v>0</v>
      </c>
      <c r="L368" s="73">
        <f t="shared" si="52"/>
        <v>1500000</v>
      </c>
      <c r="M368" s="73">
        <f t="shared" si="52"/>
        <v>0</v>
      </c>
      <c r="N368" s="71">
        <f t="shared" si="54"/>
        <v>1500000</v>
      </c>
      <c r="O368" s="48"/>
    </row>
    <row r="369" spans="1:15" ht="60" customHeight="1" hidden="1">
      <c r="A369" s="72" t="s">
        <v>387</v>
      </c>
      <c r="B369" s="135"/>
      <c r="C369" s="114"/>
      <c r="D369" s="115"/>
      <c r="E369" s="65" t="s">
        <v>386</v>
      </c>
      <c r="F369" s="73">
        <v>0</v>
      </c>
      <c r="G369" s="73">
        <v>0</v>
      </c>
      <c r="H369" s="71">
        <f>G369+F369</f>
        <v>0</v>
      </c>
      <c r="I369" s="73">
        <v>0</v>
      </c>
      <c r="J369" s="73">
        <v>0</v>
      </c>
      <c r="K369" s="71">
        <f>J369+I369</f>
        <v>0</v>
      </c>
      <c r="L369" s="73">
        <v>1500000</v>
      </c>
      <c r="M369" s="73">
        <v>0</v>
      </c>
      <c r="N369" s="71">
        <f>M369+L369</f>
        <v>1500000</v>
      </c>
      <c r="O369" s="48"/>
    </row>
    <row r="370" spans="1:15" ht="12.75" customHeight="1" hidden="1">
      <c r="A370" s="72" t="s">
        <v>56</v>
      </c>
      <c r="B370" s="135"/>
      <c r="C370" s="114" t="s">
        <v>55</v>
      </c>
      <c r="D370" s="115"/>
      <c r="E370" s="115"/>
      <c r="F370" s="73">
        <f>F371+F374</f>
        <v>0</v>
      </c>
      <c r="G370" s="73">
        <f aca="true" t="shared" si="55" ref="G370:M370">G371+G374</f>
        <v>0</v>
      </c>
      <c r="H370" s="71">
        <f t="shared" si="46"/>
        <v>0</v>
      </c>
      <c r="I370" s="73">
        <f t="shared" si="55"/>
        <v>2260000</v>
      </c>
      <c r="J370" s="73">
        <f t="shared" si="55"/>
        <v>0</v>
      </c>
      <c r="K370" s="71">
        <f t="shared" si="53"/>
        <v>2260000</v>
      </c>
      <c r="L370" s="73">
        <f t="shared" si="55"/>
        <v>3296000</v>
      </c>
      <c r="M370" s="73">
        <f t="shared" si="55"/>
        <v>0</v>
      </c>
      <c r="N370" s="71">
        <f t="shared" si="54"/>
        <v>3296000</v>
      </c>
      <c r="O370" s="48"/>
    </row>
    <row r="371" spans="1:15" ht="12.75" customHeight="1" hidden="1">
      <c r="A371" s="72" t="s">
        <v>123</v>
      </c>
      <c r="B371" s="135"/>
      <c r="C371" s="114"/>
      <c r="D371" s="74" t="s">
        <v>136</v>
      </c>
      <c r="E371" s="74"/>
      <c r="F371" s="75">
        <f>F372</f>
        <v>0</v>
      </c>
      <c r="G371" s="75">
        <f>G372</f>
        <v>0</v>
      </c>
      <c r="H371" s="71">
        <f t="shared" si="46"/>
        <v>0</v>
      </c>
      <c r="I371" s="75">
        <f>I372</f>
        <v>2034000</v>
      </c>
      <c r="J371" s="75">
        <f>J372</f>
        <v>0</v>
      </c>
      <c r="K371" s="71">
        <f t="shared" si="53"/>
        <v>2034000</v>
      </c>
      <c r="L371" s="75">
        <f>L372</f>
        <v>2966000</v>
      </c>
      <c r="M371" s="75">
        <f>M372</f>
        <v>0</v>
      </c>
      <c r="N371" s="71">
        <f t="shared" si="54"/>
        <v>2966000</v>
      </c>
      <c r="O371" s="48"/>
    </row>
    <row r="372" spans="1:15" ht="36" customHeight="1" hidden="1">
      <c r="A372" s="78" t="s">
        <v>165</v>
      </c>
      <c r="B372" s="135"/>
      <c r="C372" s="114"/>
      <c r="D372" s="96" t="s">
        <v>340</v>
      </c>
      <c r="E372" s="74"/>
      <c r="F372" s="75">
        <f>F373</f>
        <v>0</v>
      </c>
      <c r="G372" s="75">
        <f>G373</f>
        <v>0</v>
      </c>
      <c r="H372" s="71">
        <f>G372+F372</f>
        <v>0</v>
      </c>
      <c r="I372" s="75">
        <f>I373</f>
        <v>2034000</v>
      </c>
      <c r="J372" s="75">
        <f>J373</f>
        <v>0</v>
      </c>
      <c r="K372" s="71">
        <f t="shared" si="53"/>
        <v>2034000</v>
      </c>
      <c r="L372" s="75">
        <f>L373</f>
        <v>2966000</v>
      </c>
      <c r="M372" s="75">
        <f>M373</f>
        <v>0</v>
      </c>
      <c r="N372" s="71">
        <f t="shared" si="54"/>
        <v>2966000</v>
      </c>
      <c r="O372" s="48"/>
    </row>
    <row r="373" spans="1:15" ht="36" customHeight="1" hidden="1">
      <c r="A373" s="78" t="s">
        <v>405</v>
      </c>
      <c r="B373" s="135"/>
      <c r="C373" s="114"/>
      <c r="D373" s="96"/>
      <c r="E373" s="74" t="s">
        <v>404</v>
      </c>
      <c r="F373" s="75">
        <v>0</v>
      </c>
      <c r="G373" s="75">
        <v>0</v>
      </c>
      <c r="H373" s="71">
        <f>G373+F373</f>
        <v>0</v>
      </c>
      <c r="I373" s="75">
        <f>2034000</f>
        <v>2034000</v>
      </c>
      <c r="J373" s="75">
        <v>0</v>
      </c>
      <c r="K373" s="71">
        <f t="shared" si="53"/>
        <v>2034000</v>
      </c>
      <c r="L373" s="75">
        <f>2966000</f>
        <v>2966000</v>
      </c>
      <c r="M373" s="75">
        <v>0</v>
      </c>
      <c r="N373" s="71">
        <f t="shared" si="54"/>
        <v>2966000</v>
      </c>
      <c r="O373" s="48"/>
    </row>
    <row r="374" spans="1:15" ht="24" customHeight="1" hidden="1">
      <c r="A374" s="72" t="s">
        <v>102</v>
      </c>
      <c r="B374" s="135"/>
      <c r="C374" s="114"/>
      <c r="D374" s="74" t="s">
        <v>103</v>
      </c>
      <c r="E374" s="74"/>
      <c r="F374" s="75">
        <f>F375</f>
        <v>0</v>
      </c>
      <c r="G374" s="75">
        <f>G375</f>
        <v>0</v>
      </c>
      <c r="H374" s="71">
        <f>G374+F374</f>
        <v>0</v>
      </c>
      <c r="I374" s="75">
        <f>I375</f>
        <v>226000</v>
      </c>
      <c r="J374" s="75">
        <f>J375</f>
        <v>0</v>
      </c>
      <c r="K374" s="71">
        <f t="shared" si="53"/>
        <v>226000</v>
      </c>
      <c r="L374" s="75">
        <f>L375</f>
        <v>330000</v>
      </c>
      <c r="M374" s="75">
        <f>M375</f>
        <v>0</v>
      </c>
      <c r="N374" s="71">
        <f t="shared" si="54"/>
        <v>330000</v>
      </c>
      <c r="O374" s="48"/>
    </row>
    <row r="375" spans="1:15" ht="24" customHeight="1" hidden="1">
      <c r="A375" s="78" t="s">
        <v>248</v>
      </c>
      <c r="B375" s="135"/>
      <c r="C375" s="114"/>
      <c r="D375" s="96" t="s">
        <v>403</v>
      </c>
      <c r="E375" s="74"/>
      <c r="F375" s="75">
        <f>F376</f>
        <v>0</v>
      </c>
      <c r="G375" s="75">
        <f>G376</f>
        <v>0</v>
      </c>
      <c r="H375" s="71">
        <f>G375+F375</f>
        <v>0</v>
      </c>
      <c r="I375" s="75">
        <f>I376</f>
        <v>226000</v>
      </c>
      <c r="J375" s="75">
        <f>J376</f>
        <v>0</v>
      </c>
      <c r="K375" s="71">
        <f t="shared" si="53"/>
        <v>226000</v>
      </c>
      <c r="L375" s="75">
        <f>L376</f>
        <v>330000</v>
      </c>
      <c r="M375" s="75">
        <f>M376</f>
        <v>0</v>
      </c>
      <c r="N375" s="71">
        <f t="shared" si="54"/>
        <v>330000</v>
      </c>
      <c r="O375" s="48"/>
    </row>
    <row r="376" spans="1:15" ht="36" customHeight="1" hidden="1">
      <c r="A376" s="78" t="s">
        <v>405</v>
      </c>
      <c r="B376" s="135"/>
      <c r="C376" s="114"/>
      <c r="D376" s="96"/>
      <c r="E376" s="74" t="s">
        <v>404</v>
      </c>
      <c r="F376" s="75">
        <v>0</v>
      </c>
      <c r="G376" s="75">
        <v>0</v>
      </c>
      <c r="H376" s="71">
        <f>G376+F376</f>
        <v>0</v>
      </c>
      <c r="I376" s="75">
        <v>226000</v>
      </c>
      <c r="J376" s="75">
        <v>0</v>
      </c>
      <c r="K376" s="71">
        <f t="shared" si="53"/>
        <v>226000</v>
      </c>
      <c r="L376" s="75">
        <v>330000</v>
      </c>
      <c r="M376" s="75">
        <v>0</v>
      </c>
      <c r="N376" s="71">
        <f t="shared" si="54"/>
        <v>330000</v>
      </c>
      <c r="O376" s="48"/>
    </row>
    <row r="377" spans="1:15" ht="12.75">
      <c r="A377" s="72" t="s">
        <v>64</v>
      </c>
      <c r="B377" s="135"/>
      <c r="C377" s="114" t="s">
        <v>63</v>
      </c>
      <c r="D377" s="115"/>
      <c r="E377" s="115"/>
      <c r="F377" s="73">
        <f aca="true" t="shared" si="56" ref="F377:M379">F378</f>
        <v>1000000</v>
      </c>
      <c r="G377" s="73">
        <f t="shared" si="56"/>
        <v>0</v>
      </c>
      <c r="H377" s="71">
        <f t="shared" si="46"/>
        <v>1000000</v>
      </c>
      <c r="I377" s="73">
        <f t="shared" si="56"/>
        <v>1000000</v>
      </c>
      <c r="J377" s="73">
        <f t="shared" si="56"/>
        <v>0</v>
      </c>
      <c r="K377" s="71">
        <f t="shared" si="53"/>
        <v>1000000</v>
      </c>
      <c r="L377" s="73">
        <f t="shared" si="56"/>
        <v>0</v>
      </c>
      <c r="M377" s="73">
        <f t="shared" si="56"/>
        <v>0</v>
      </c>
      <c r="N377" s="71">
        <f t="shared" si="54"/>
        <v>0</v>
      </c>
      <c r="O377" s="48"/>
    </row>
    <row r="378" spans="1:15" ht="24">
      <c r="A378" s="72" t="s">
        <v>102</v>
      </c>
      <c r="B378" s="135"/>
      <c r="C378" s="114"/>
      <c r="D378" s="65" t="s">
        <v>103</v>
      </c>
      <c r="E378" s="65"/>
      <c r="F378" s="73">
        <f t="shared" si="56"/>
        <v>1000000</v>
      </c>
      <c r="G378" s="73">
        <f t="shared" si="56"/>
        <v>0</v>
      </c>
      <c r="H378" s="71">
        <f t="shared" si="46"/>
        <v>1000000</v>
      </c>
      <c r="I378" s="73">
        <f t="shared" si="56"/>
        <v>1000000</v>
      </c>
      <c r="J378" s="73">
        <f t="shared" si="56"/>
        <v>0</v>
      </c>
      <c r="K378" s="71">
        <f t="shared" si="53"/>
        <v>1000000</v>
      </c>
      <c r="L378" s="73">
        <f t="shared" si="56"/>
        <v>0</v>
      </c>
      <c r="M378" s="73">
        <f t="shared" si="56"/>
        <v>0</v>
      </c>
      <c r="N378" s="71">
        <f t="shared" si="54"/>
        <v>0</v>
      </c>
      <c r="O378" s="48"/>
    </row>
    <row r="379" spans="1:15" ht="36">
      <c r="A379" s="72" t="s">
        <v>294</v>
      </c>
      <c r="B379" s="135"/>
      <c r="C379" s="114"/>
      <c r="D379" s="115" t="s">
        <v>124</v>
      </c>
      <c r="E379" s="65"/>
      <c r="F379" s="73">
        <f t="shared" si="56"/>
        <v>1000000</v>
      </c>
      <c r="G379" s="73">
        <f t="shared" si="56"/>
        <v>0</v>
      </c>
      <c r="H379" s="71">
        <f t="shared" si="46"/>
        <v>1000000</v>
      </c>
      <c r="I379" s="73">
        <f t="shared" si="56"/>
        <v>1000000</v>
      </c>
      <c r="J379" s="73">
        <f t="shared" si="56"/>
        <v>0</v>
      </c>
      <c r="K379" s="71">
        <f t="shared" si="53"/>
        <v>1000000</v>
      </c>
      <c r="L379" s="73">
        <f t="shared" si="56"/>
        <v>0</v>
      </c>
      <c r="M379" s="73">
        <f t="shared" si="56"/>
        <v>0</v>
      </c>
      <c r="N379" s="71">
        <f t="shared" si="54"/>
        <v>0</v>
      </c>
      <c r="O379" s="48"/>
    </row>
    <row r="380" spans="1:15" ht="60">
      <c r="A380" s="72" t="s">
        <v>385</v>
      </c>
      <c r="B380" s="135"/>
      <c r="C380" s="114"/>
      <c r="D380" s="115"/>
      <c r="E380" s="65" t="s">
        <v>384</v>
      </c>
      <c r="F380" s="73">
        <v>1000000</v>
      </c>
      <c r="G380" s="73">
        <v>0</v>
      </c>
      <c r="H380" s="71">
        <f t="shared" si="46"/>
        <v>1000000</v>
      </c>
      <c r="I380" s="73">
        <v>1000000</v>
      </c>
      <c r="J380" s="73">
        <v>0</v>
      </c>
      <c r="K380" s="71">
        <f t="shared" si="53"/>
        <v>1000000</v>
      </c>
      <c r="L380" s="73">
        <v>0</v>
      </c>
      <c r="M380" s="73">
        <v>0</v>
      </c>
      <c r="N380" s="71">
        <f t="shared" si="54"/>
        <v>0</v>
      </c>
      <c r="O380" s="48"/>
    </row>
    <row r="381" spans="1:15" ht="12.75">
      <c r="A381" s="72" t="s">
        <v>70</v>
      </c>
      <c r="B381" s="135"/>
      <c r="C381" s="114">
        <v>1003</v>
      </c>
      <c r="D381" s="115"/>
      <c r="E381" s="115"/>
      <c r="F381" s="71">
        <f>F385+F391+F388+F382</f>
        <v>96300</v>
      </c>
      <c r="G381" s="71">
        <f aca="true" t="shared" si="57" ref="G381:M381">G385+G391+G388+G382</f>
        <v>12800</v>
      </c>
      <c r="H381" s="71">
        <f t="shared" si="46"/>
        <v>109100</v>
      </c>
      <c r="I381" s="71">
        <f t="shared" si="57"/>
        <v>1496300</v>
      </c>
      <c r="J381" s="71">
        <f t="shared" si="57"/>
        <v>12000</v>
      </c>
      <c r="K381" s="71">
        <f t="shared" si="53"/>
        <v>1508300</v>
      </c>
      <c r="L381" s="71">
        <f t="shared" si="57"/>
        <v>1796300</v>
      </c>
      <c r="M381" s="71">
        <f t="shared" si="57"/>
        <v>12000</v>
      </c>
      <c r="N381" s="71">
        <f t="shared" si="54"/>
        <v>1808300</v>
      </c>
      <c r="O381" s="48"/>
    </row>
    <row r="382" spans="1:15" ht="84" customHeight="1" hidden="1">
      <c r="A382" s="72" t="s">
        <v>252</v>
      </c>
      <c r="B382" s="135"/>
      <c r="C382" s="114"/>
      <c r="D382" s="65" t="s">
        <v>253</v>
      </c>
      <c r="E382" s="65"/>
      <c r="F382" s="71">
        <f>F383</f>
        <v>0</v>
      </c>
      <c r="G382" s="71">
        <f aca="true" t="shared" si="58" ref="G382:M383">G383</f>
        <v>0</v>
      </c>
      <c r="H382" s="71">
        <f t="shared" si="46"/>
        <v>0</v>
      </c>
      <c r="I382" s="71">
        <f t="shared" si="58"/>
        <v>1400000</v>
      </c>
      <c r="J382" s="71">
        <f t="shared" si="58"/>
        <v>0</v>
      </c>
      <c r="K382" s="71">
        <f t="shared" si="53"/>
        <v>1400000</v>
      </c>
      <c r="L382" s="71">
        <f t="shared" si="58"/>
        <v>1700000</v>
      </c>
      <c r="M382" s="71">
        <f t="shared" si="58"/>
        <v>0</v>
      </c>
      <c r="N382" s="71">
        <f t="shared" si="54"/>
        <v>1700000</v>
      </c>
      <c r="O382" s="48"/>
    </row>
    <row r="383" spans="1:15" ht="72" customHeight="1" hidden="1">
      <c r="A383" s="72" t="s">
        <v>401</v>
      </c>
      <c r="B383" s="135"/>
      <c r="C383" s="114"/>
      <c r="D383" s="115" t="s">
        <v>254</v>
      </c>
      <c r="E383" s="65"/>
      <c r="F383" s="71">
        <f>F384</f>
        <v>0</v>
      </c>
      <c r="G383" s="71">
        <f t="shared" si="58"/>
        <v>0</v>
      </c>
      <c r="H383" s="71">
        <f t="shared" si="46"/>
        <v>0</v>
      </c>
      <c r="I383" s="71">
        <f t="shared" si="58"/>
        <v>1400000</v>
      </c>
      <c r="J383" s="71">
        <f t="shared" si="58"/>
        <v>0</v>
      </c>
      <c r="K383" s="71">
        <f t="shared" si="53"/>
        <v>1400000</v>
      </c>
      <c r="L383" s="71">
        <f t="shared" si="58"/>
        <v>1700000</v>
      </c>
      <c r="M383" s="71">
        <f t="shared" si="58"/>
        <v>0</v>
      </c>
      <c r="N383" s="71">
        <f t="shared" si="54"/>
        <v>1700000</v>
      </c>
      <c r="O383" s="48"/>
    </row>
    <row r="384" spans="1:15" ht="24" customHeight="1" hidden="1">
      <c r="A384" s="72" t="s">
        <v>402</v>
      </c>
      <c r="B384" s="135"/>
      <c r="C384" s="114"/>
      <c r="D384" s="115"/>
      <c r="E384" s="65" t="s">
        <v>369</v>
      </c>
      <c r="F384" s="71">
        <v>0</v>
      </c>
      <c r="G384" s="71">
        <v>0</v>
      </c>
      <c r="H384" s="71">
        <f t="shared" si="46"/>
        <v>0</v>
      </c>
      <c r="I384" s="71">
        <v>1400000</v>
      </c>
      <c r="J384" s="71">
        <v>0</v>
      </c>
      <c r="K384" s="71">
        <f t="shared" si="53"/>
        <v>1400000</v>
      </c>
      <c r="L384" s="71">
        <v>1700000</v>
      </c>
      <c r="M384" s="71">
        <v>0</v>
      </c>
      <c r="N384" s="71">
        <f t="shared" si="54"/>
        <v>1700000</v>
      </c>
      <c r="O384" s="48"/>
    </row>
    <row r="385" spans="1:15" ht="12.75">
      <c r="A385" s="72" t="s">
        <v>143</v>
      </c>
      <c r="B385" s="135"/>
      <c r="C385" s="114"/>
      <c r="D385" s="65">
        <v>5050000</v>
      </c>
      <c r="E385" s="65"/>
      <c r="F385" s="71">
        <f>F386</f>
        <v>0</v>
      </c>
      <c r="G385" s="71">
        <f>G386</f>
        <v>12800</v>
      </c>
      <c r="H385" s="71">
        <f t="shared" si="46"/>
        <v>12800</v>
      </c>
      <c r="I385" s="71">
        <f>I386</f>
        <v>0</v>
      </c>
      <c r="J385" s="71">
        <f>J386</f>
        <v>12000</v>
      </c>
      <c r="K385" s="71">
        <f t="shared" si="53"/>
        <v>12000</v>
      </c>
      <c r="L385" s="71">
        <f>L386</f>
        <v>0</v>
      </c>
      <c r="M385" s="71">
        <f>M386</f>
        <v>12000</v>
      </c>
      <c r="N385" s="71">
        <f t="shared" si="54"/>
        <v>12000</v>
      </c>
      <c r="O385" s="48"/>
    </row>
    <row r="386" spans="1:15" ht="24">
      <c r="A386" s="72" t="s">
        <v>127</v>
      </c>
      <c r="B386" s="135"/>
      <c r="C386" s="114"/>
      <c r="D386" s="115" t="s">
        <v>255</v>
      </c>
      <c r="E386" s="65"/>
      <c r="F386" s="71">
        <f>F387</f>
        <v>0</v>
      </c>
      <c r="G386" s="71">
        <f>G387</f>
        <v>12800</v>
      </c>
      <c r="H386" s="71">
        <f t="shared" si="46"/>
        <v>12800</v>
      </c>
      <c r="I386" s="71">
        <f>I387</f>
        <v>0</v>
      </c>
      <c r="J386" s="71">
        <f>J387</f>
        <v>12000</v>
      </c>
      <c r="K386" s="71">
        <f t="shared" si="53"/>
        <v>12000</v>
      </c>
      <c r="L386" s="71">
        <f>L387</f>
        <v>0</v>
      </c>
      <c r="M386" s="71">
        <f>M387</f>
        <v>12000</v>
      </c>
      <c r="N386" s="71">
        <f t="shared" si="54"/>
        <v>12000</v>
      </c>
      <c r="O386" s="48"/>
    </row>
    <row r="387" spans="1:15" ht="36">
      <c r="A387" s="72" t="s">
        <v>333</v>
      </c>
      <c r="B387" s="135"/>
      <c r="C387" s="114"/>
      <c r="D387" s="115"/>
      <c r="E387" s="65" t="s">
        <v>334</v>
      </c>
      <c r="F387" s="71">
        <v>0</v>
      </c>
      <c r="G387" s="71">
        <v>12800</v>
      </c>
      <c r="H387" s="71">
        <f t="shared" si="46"/>
        <v>12800</v>
      </c>
      <c r="I387" s="71">
        <v>0</v>
      </c>
      <c r="J387" s="71">
        <v>12000</v>
      </c>
      <c r="K387" s="71">
        <f t="shared" si="53"/>
        <v>12000</v>
      </c>
      <c r="L387" s="71">
        <v>0</v>
      </c>
      <c r="M387" s="71">
        <v>12000</v>
      </c>
      <c r="N387" s="71">
        <f t="shared" si="54"/>
        <v>12000</v>
      </c>
      <c r="O387" s="48"/>
    </row>
    <row r="388" spans="1:15" ht="24">
      <c r="A388" s="72" t="s">
        <v>256</v>
      </c>
      <c r="B388" s="135"/>
      <c r="C388" s="114"/>
      <c r="D388" s="65" t="s">
        <v>145</v>
      </c>
      <c r="E388" s="65"/>
      <c r="F388" s="73">
        <f>F389</f>
        <v>9600</v>
      </c>
      <c r="G388" s="73">
        <f>G389</f>
        <v>0</v>
      </c>
      <c r="H388" s="71">
        <f t="shared" si="46"/>
        <v>9600</v>
      </c>
      <c r="I388" s="73">
        <f>I389</f>
        <v>9600</v>
      </c>
      <c r="J388" s="73">
        <f>J389</f>
        <v>0</v>
      </c>
      <c r="K388" s="71">
        <f t="shared" si="53"/>
        <v>9600</v>
      </c>
      <c r="L388" s="73">
        <f>L389</f>
        <v>9600</v>
      </c>
      <c r="M388" s="73">
        <f>M389</f>
        <v>0</v>
      </c>
      <c r="N388" s="71">
        <f t="shared" si="54"/>
        <v>9600</v>
      </c>
      <c r="O388" s="48"/>
    </row>
    <row r="389" spans="1:15" ht="24">
      <c r="A389" s="72" t="s">
        <v>127</v>
      </c>
      <c r="B389" s="135"/>
      <c r="C389" s="114"/>
      <c r="D389" s="115" t="s">
        <v>146</v>
      </c>
      <c r="E389" s="65"/>
      <c r="F389" s="73">
        <f>F390</f>
        <v>9600</v>
      </c>
      <c r="G389" s="73">
        <f>G390</f>
        <v>0</v>
      </c>
      <c r="H389" s="71">
        <f t="shared" si="46"/>
        <v>9600</v>
      </c>
      <c r="I389" s="73">
        <f>I390</f>
        <v>9600</v>
      </c>
      <c r="J389" s="73">
        <f>J390</f>
        <v>0</v>
      </c>
      <c r="K389" s="71">
        <f t="shared" si="53"/>
        <v>9600</v>
      </c>
      <c r="L389" s="73">
        <f>L390</f>
        <v>9600</v>
      </c>
      <c r="M389" s="73">
        <f>M390</f>
        <v>0</v>
      </c>
      <c r="N389" s="71">
        <f t="shared" si="54"/>
        <v>9600</v>
      </c>
      <c r="O389" s="48"/>
    </row>
    <row r="390" spans="1:15" ht="120">
      <c r="A390" s="72" t="s">
        <v>393</v>
      </c>
      <c r="B390" s="135"/>
      <c r="C390" s="114"/>
      <c r="D390" s="115"/>
      <c r="E390" s="65" t="s">
        <v>392</v>
      </c>
      <c r="F390" s="73">
        <v>9600</v>
      </c>
      <c r="G390" s="73">
        <v>0</v>
      </c>
      <c r="H390" s="71">
        <f t="shared" si="46"/>
        <v>9600</v>
      </c>
      <c r="I390" s="73">
        <v>9600</v>
      </c>
      <c r="J390" s="73">
        <v>0</v>
      </c>
      <c r="K390" s="71">
        <f t="shared" si="53"/>
        <v>9600</v>
      </c>
      <c r="L390" s="73">
        <v>9600</v>
      </c>
      <c r="M390" s="73">
        <v>0</v>
      </c>
      <c r="N390" s="71">
        <f t="shared" si="54"/>
        <v>9600</v>
      </c>
      <c r="O390" s="48"/>
    </row>
    <row r="391" spans="1:15" ht="12.75">
      <c r="A391" s="72" t="s">
        <v>123</v>
      </c>
      <c r="B391" s="135"/>
      <c r="C391" s="114"/>
      <c r="D391" s="65">
        <v>5220000</v>
      </c>
      <c r="E391" s="65"/>
      <c r="F391" s="71">
        <f>F392</f>
        <v>86700</v>
      </c>
      <c r="G391" s="71">
        <f>G392</f>
        <v>0</v>
      </c>
      <c r="H391" s="71">
        <f t="shared" si="46"/>
        <v>86700</v>
      </c>
      <c r="I391" s="71">
        <f>I392</f>
        <v>86700</v>
      </c>
      <c r="J391" s="71">
        <f>J392</f>
        <v>0</v>
      </c>
      <c r="K391" s="71">
        <f t="shared" si="53"/>
        <v>86700</v>
      </c>
      <c r="L391" s="71">
        <f>L392</f>
        <v>86700</v>
      </c>
      <c r="M391" s="71">
        <f>M392</f>
        <v>0</v>
      </c>
      <c r="N391" s="71">
        <f t="shared" si="54"/>
        <v>86700</v>
      </c>
      <c r="O391" s="48"/>
    </row>
    <row r="392" spans="1:15" ht="72">
      <c r="A392" s="72" t="s">
        <v>436</v>
      </c>
      <c r="B392" s="135"/>
      <c r="C392" s="114"/>
      <c r="D392" s="115" t="s">
        <v>332</v>
      </c>
      <c r="E392" s="65"/>
      <c r="F392" s="71">
        <f>F393</f>
        <v>86700</v>
      </c>
      <c r="G392" s="71">
        <f>G393</f>
        <v>0</v>
      </c>
      <c r="H392" s="71">
        <f t="shared" si="46"/>
        <v>86700</v>
      </c>
      <c r="I392" s="71">
        <f>I393</f>
        <v>86700</v>
      </c>
      <c r="J392" s="71">
        <f>J393</f>
        <v>0</v>
      </c>
      <c r="K392" s="71">
        <f t="shared" si="53"/>
        <v>86700</v>
      </c>
      <c r="L392" s="71">
        <f>L393</f>
        <v>86700</v>
      </c>
      <c r="M392" s="71">
        <f>M393</f>
        <v>0</v>
      </c>
      <c r="N392" s="71">
        <f t="shared" si="54"/>
        <v>86700</v>
      </c>
      <c r="O392" s="48"/>
    </row>
    <row r="393" spans="1:15" ht="36">
      <c r="A393" s="72" t="s">
        <v>333</v>
      </c>
      <c r="B393" s="135"/>
      <c r="C393" s="114"/>
      <c r="D393" s="115"/>
      <c r="E393" s="65" t="s">
        <v>334</v>
      </c>
      <c r="F393" s="71">
        <f>78000+8700</f>
        <v>86700</v>
      </c>
      <c r="G393" s="71">
        <v>0</v>
      </c>
      <c r="H393" s="71">
        <f t="shared" si="46"/>
        <v>86700</v>
      </c>
      <c r="I393" s="71">
        <f>78000+8700</f>
        <v>86700</v>
      </c>
      <c r="J393" s="71">
        <v>0</v>
      </c>
      <c r="K393" s="71">
        <f t="shared" si="53"/>
        <v>86700</v>
      </c>
      <c r="L393" s="71">
        <f>78000+8700</f>
        <v>86700</v>
      </c>
      <c r="M393" s="71">
        <v>0</v>
      </c>
      <c r="N393" s="71">
        <f t="shared" si="54"/>
        <v>86700</v>
      </c>
      <c r="O393" s="48"/>
    </row>
    <row r="394" spans="1:15" ht="12.75">
      <c r="A394" s="72" t="s">
        <v>125</v>
      </c>
      <c r="B394" s="135"/>
      <c r="C394" s="114">
        <v>1004</v>
      </c>
      <c r="D394" s="115"/>
      <c r="E394" s="115"/>
      <c r="F394" s="71">
        <f>F398+F395</f>
        <v>44000</v>
      </c>
      <c r="G394" s="71">
        <f>G398+G395</f>
        <v>1080000</v>
      </c>
      <c r="H394" s="71">
        <f t="shared" si="46"/>
        <v>1124000</v>
      </c>
      <c r="I394" s="71">
        <f>I398+I395</f>
        <v>40000</v>
      </c>
      <c r="J394" s="71">
        <f>J398+J395</f>
        <v>1922400</v>
      </c>
      <c r="K394" s="71">
        <f t="shared" si="53"/>
        <v>1962400</v>
      </c>
      <c r="L394" s="71">
        <f>L398+L395</f>
        <v>48000</v>
      </c>
      <c r="M394" s="71">
        <f>M398+M395</f>
        <v>1080000</v>
      </c>
      <c r="N394" s="71">
        <f t="shared" si="54"/>
        <v>1128000</v>
      </c>
      <c r="O394" s="48"/>
    </row>
    <row r="395" spans="1:15" ht="12.75">
      <c r="A395" s="72" t="s">
        <v>143</v>
      </c>
      <c r="B395" s="135"/>
      <c r="C395" s="114"/>
      <c r="D395" s="65" t="s">
        <v>367</v>
      </c>
      <c r="E395" s="65"/>
      <c r="F395" s="71">
        <f>F396</f>
        <v>0</v>
      </c>
      <c r="G395" s="71">
        <f>G396</f>
        <v>1080000</v>
      </c>
      <c r="H395" s="71">
        <f t="shared" si="46"/>
        <v>1080000</v>
      </c>
      <c r="I395" s="71">
        <f>I396</f>
        <v>0</v>
      </c>
      <c r="J395" s="71">
        <f>J396</f>
        <v>1922400</v>
      </c>
      <c r="K395" s="71">
        <f t="shared" si="53"/>
        <v>1922400</v>
      </c>
      <c r="L395" s="71">
        <f>L396</f>
        <v>0</v>
      </c>
      <c r="M395" s="71">
        <f>M396</f>
        <v>1080000</v>
      </c>
      <c r="N395" s="71">
        <f t="shared" si="54"/>
        <v>1080000</v>
      </c>
      <c r="O395" s="48"/>
    </row>
    <row r="396" spans="1:15" ht="72">
      <c r="A396" s="72" t="s">
        <v>304</v>
      </c>
      <c r="B396" s="135"/>
      <c r="C396" s="114"/>
      <c r="D396" s="115" t="s">
        <v>368</v>
      </c>
      <c r="E396" s="65"/>
      <c r="F396" s="71">
        <f>F397</f>
        <v>0</v>
      </c>
      <c r="G396" s="71">
        <f>G397</f>
        <v>1080000</v>
      </c>
      <c r="H396" s="71">
        <f t="shared" si="46"/>
        <v>1080000</v>
      </c>
      <c r="I396" s="71">
        <f>I397</f>
        <v>0</v>
      </c>
      <c r="J396" s="71">
        <f>J397</f>
        <v>1922400</v>
      </c>
      <c r="K396" s="71">
        <f t="shared" si="53"/>
        <v>1922400</v>
      </c>
      <c r="L396" s="71">
        <f>L397</f>
        <v>0</v>
      </c>
      <c r="M396" s="71">
        <f>M397</f>
        <v>1080000</v>
      </c>
      <c r="N396" s="71">
        <f t="shared" si="54"/>
        <v>1080000</v>
      </c>
      <c r="O396" s="48"/>
    </row>
    <row r="397" spans="1:15" ht="24">
      <c r="A397" s="72" t="s">
        <v>370</v>
      </c>
      <c r="B397" s="135"/>
      <c r="C397" s="114"/>
      <c r="D397" s="115"/>
      <c r="E397" s="65" t="s">
        <v>369</v>
      </c>
      <c r="F397" s="71">
        <v>0</v>
      </c>
      <c r="G397" s="71">
        <v>1080000</v>
      </c>
      <c r="H397" s="71">
        <f t="shared" si="46"/>
        <v>1080000</v>
      </c>
      <c r="I397" s="71">
        <v>0</v>
      </c>
      <c r="J397" s="71">
        <f>842400+1080000</f>
        <v>1922400</v>
      </c>
      <c r="K397" s="71">
        <f t="shared" si="53"/>
        <v>1922400</v>
      </c>
      <c r="L397" s="71">
        <v>0</v>
      </c>
      <c r="M397" s="71">
        <f>0+1080000</f>
        <v>1080000</v>
      </c>
      <c r="N397" s="71">
        <f t="shared" si="54"/>
        <v>1080000</v>
      </c>
      <c r="O397" s="48"/>
    </row>
    <row r="398" spans="1:15" ht="24">
      <c r="A398" s="72" t="s">
        <v>102</v>
      </c>
      <c r="B398" s="135"/>
      <c r="C398" s="114"/>
      <c r="D398" s="65" t="s">
        <v>103</v>
      </c>
      <c r="E398" s="65"/>
      <c r="F398" s="71">
        <f>F399</f>
        <v>44000</v>
      </c>
      <c r="G398" s="71">
        <f>G399</f>
        <v>0</v>
      </c>
      <c r="H398" s="71">
        <f t="shared" si="46"/>
        <v>44000</v>
      </c>
      <c r="I398" s="71">
        <f>I399</f>
        <v>40000</v>
      </c>
      <c r="J398" s="71">
        <f>J399</f>
        <v>0</v>
      </c>
      <c r="K398" s="71">
        <f t="shared" si="53"/>
        <v>40000</v>
      </c>
      <c r="L398" s="71">
        <f>L399</f>
        <v>48000</v>
      </c>
      <c r="M398" s="71">
        <f>M399</f>
        <v>0</v>
      </c>
      <c r="N398" s="71">
        <f t="shared" si="54"/>
        <v>48000</v>
      </c>
      <c r="O398" s="48"/>
    </row>
    <row r="399" spans="1:15" ht="36">
      <c r="A399" s="72" t="s">
        <v>375</v>
      </c>
      <c r="B399" s="135"/>
      <c r="C399" s="114"/>
      <c r="D399" s="115" t="s">
        <v>126</v>
      </c>
      <c r="E399" s="65"/>
      <c r="F399" s="71">
        <f>F400</f>
        <v>44000</v>
      </c>
      <c r="G399" s="71">
        <f>G400</f>
        <v>0</v>
      </c>
      <c r="H399" s="71">
        <f t="shared" si="46"/>
        <v>44000</v>
      </c>
      <c r="I399" s="71">
        <f>I400</f>
        <v>40000</v>
      </c>
      <c r="J399" s="71">
        <f>J400</f>
        <v>0</v>
      </c>
      <c r="K399" s="71">
        <f t="shared" si="53"/>
        <v>40000</v>
      </c>
      <c r="L399" s="71">
        <f>L400</f>
        <v>48000</v>
      </c>
      <c r="M399" s="71">
        <f>M400</f>
        <v>0</v>
      </c>
      <c r="N399" s="71">
        <f t="shared" si="54"/>
        <v>48000</v>
      </c>
      <c r="O399" s="48"/>
    </row>
    <row r="400" spans="1:15" ht="36">
      <c r="A400" s="72" t="s">
        <v>358</v>
      </c>
      <c r="B400" s="135"/>
      <c r="C400" s="114"/>
      <c r="D400" s="115"/>
      <c r="E400" s="65" t="s">
        <v>315</v>
      </c>
      <c r="F400" s="73">
        <v>44000</v>
      </c>
      <c r="G400" s="73">
        <v>0</v>
      </c>
      <c r="H400" s="71">
        <f t="shared" si="46"/>
        <v>44000</v>
      </c>
      <c r="I400" s="73">
        <v>40000</v>
      </c>
      <c r="J400" s="73">
        <v>0</v>
      </c>
      <c r="K400" s="71">
        <f t="shared" si="53"/>
        <v>40000</v>
      </c>
      <c r="L400" s="73">
        <v>48000</v>
      </c>
      <c r="M400" s="73">
        <v>0</v>
      </c>
      <c r="N400" s="71">
        <f t="shared" si="54"/>
        <v>48000</v>
      </c>
      <c r="O400" s="48"/>
    </row>
    <row r="401" spans="1:15" ht="24">
      <c r="A401" s="72" t="s">
        <v>72</v>
      </c>
      <c r="B401" s="135"/>
      <c r="C401" s="114">
        <v>1006</v>
      </c>
      <c r="D401" s="115"/>
      <c r="E401" s="115"/>
      <c r="F401" s="71">
        <f aca="true" t="shared" si="59" ref="F401:M403">F402</f>
        <v>45000</v>
      </c>
      <c r="G401" s="71">
        <f t="shared" si="59"/>
        <v>0</v>
      </c>
      <c r="H401" s="71">
        <f t="shared" si="46"/>
        <v>45000</v>
      </c>
      <c r="I401" s="71">
        <f t="shared" si="59"/>
        <v>45000</v>
      </c>
      <c r="J401" s="71">
        <f t="shared" si="59"/>
        <v>0</v>
      </c>
      <c r="K401" s="71">
        <f t="shared" si="53"/>
        <v>45000</v>
      </c>
      <c r="L401" s="71">
        <f t="shared" si="59"/>
        <v>0</v>
      </c>
      <c r="M401" s="71">
        <f t="shared" si="59"/>
        <v>0</v>
      </c>
      <c r="N401" s="71">
        <f t="shared" si="54"/>
        <v>0</v>
      </c>
      <c r="O401" s="48"/>
    </row>
    <row r="402" spans="1:15" ht="24">
      <c r="A402" s="72" t="s">
        <v>102</v>
      </c>
      <c r="B402" s="135"/>
      <c r="C402" s="114"/>
      <c r="D402" s="65" t="s">
        <v>103</v>
      </c>
      <c r="E402" s="65"/>
      <c r="F402" s="71">
        <f t="shared" si="59"/>
        <v>45000</v>
      </c>
      <c r="G402" s="71">
        <f t="shared" si="59"/>
        <v>0</v>
      </c>
      <c r="H402" s="71">
        <f t="shared" si="46"/>
        <v>45000</v>
      </c>
      <c r="I402" s="71">
        <f t="shared" si="59"/>
        <v>45000</v>
      </c>
      <c r="J402" s="71">
        <f t="shared" si="59"/>
        <v>0</v>
      </c>
      <c r="K402" s="71">
        <f t="shared" si="53"/>
        <v>45000</v>
      </c>
      <c r="L402" s="71">
        <f t="shared" si="59"/>
        <v>0</v>
      </c>
      <c r="M402" s="71">
        <f t="shared" si="59"/>
        <v>0</v>
      </c>
      <c r="N402" s="71">
        <f t="shared" si="54"/>
        <v>0</v>
      </c>
      <c r="O402" s="48"/>
    </row>
    <row r="403" spans="1:15" ht="48">
      <c r="A403" s="72" t="s">
        <v>259</v>
      </c>
      <c r="B403" s="135"/>
      <c r="C403" s="114"/>
      <c r="D403" s="115" t="s">
        <v>128</v>
      </c>
      <c r="E403" s="65"/>
      <c r="F403" s="71">
        <f t="shared" si="59"/>
        <v>45000</v>
      </c>
      <c r="G403" s="71">
        <f t="shared" si="59"/>
        <v>0</v>
      </c>
      <c r="H403" s="71">
        <f t="shared" si="46"/>
        <v>45000</v>
      </c>
      <c r="I403" s="71">
        <f t="shared" si="59"/>
        <v>45000</v>
      </c>
      <c r="J403" s="71">
        <f t="shared" si="59"/>
        <v>0</v>
      </c>
      <c r="K403" s="71">
        <f t="shared" si="53"/>
        <v>45000</v>
      </c>
      <c r="L403" s="71">
        <f t="shared" si="59"/>
        <v>0</v>
      </c>
      <c r="M403" s="71">
        <f t="shared" si="59"/>
        <v>0</v>
      </c>
      <c r="N403" s="71">
        <f t="shared" si="54"/>
        <v>0</v>
      </c>
      <c r="O403" s="48"/>
    </row>
    <row r="404" spans="1:15" ht="48">
      <c r="A404" s="72" t="s">
        <v>383</v>
      </c>
      <c r="B404" s="135"/>
      <c r="C404" s="114"/>
      <c r="D404" s="115"/>
      <c r="E404" s="65" t="s">
        <v>322</v>
      </c>
      <c r="F404" s="73">
        <v>45000</v>
      </c>
      <c r="G404" s="73">
        <v>0</v>
      </c>
      <c r="H404" s="71">
        <f t="shared" si="46"/>
        <v>45000</v>
      </c>
      <c r="I404" s="73">
        <v>45000</v>
      </c>
      <c r="J404" s="73">
        <v>0</v>
      </c>
      <c r="K404" s="71">
        <f t="shared" si="53"/>
        <v>45000</v>
      </c>
      <c r="L404" s="73">
        <v>0</v>
      </c>
      <c r="M404" s="73">
        <v>0</v>
      </c>
      <c r="N404" s="71">
        <f t="shared" si="54"/>
        <v>0</v>
      </c>
      <c r="O404" s="48"/>
    </row>
    <row r="405" spans="1:15" ht="12.75">
      <c r="A405" s="72" t="s">
        <v>75</v>
      </c>
      <c r="B405" s="135"/>
      <c r="C405" s="114" t="s">
        <v>74</v>
      </c>
      <c r="D405" s="115"/>
      <c r="E405" s="115"/>
      <c r="F405" s="71">
        <f aca="true" t="shared" si="60" ref="F405:M407">F406</f>
        <v>320000</v>
      </c>
      <c r="G405" s="71">
        <f t="shared" si="60"/>
        <v>0</v>
      </c>
      <c r="H405" s="71">
        <f t="shared" si="46"/>
        <v>320000</v>
      </c>
      <c r="I405" s="71">
        <f t="shared" si="60"/>
        <v>243000</v>
      </c>
      <c r="J405" s="71">
        <f t="shared" si="60"/>
        <v>0</v>
      </c>
      <c r="K405" s="71">
        <f t="shared" si="53"/>
        <v>243000</v>
      </c>
      <c r="L405" s="71">
        <f t="shared" si="60"/>
        <v>0</v>
      </c>
      <c r="M405" s="71">
        <f t="shared" si="60"/>
        <v>0</v>
      </c>
      <c r="N405" s="71">
        <f t="shared" si="54"/>
        <v>0</v>
      </c>
      <c r="O405" s="48"/>
    </row>
    <row r="406" spans="1:15" ht="24">
      <c r="A406" s="72" t="s">
        <v>102</v>
      </c>
      <c r="B406" s="135"/>
      <c r="C406" s="114"/>
      <c r="D406" s="65" t="s">
        <v>103</v>
      </c>
      <c r="E406" s="65"/>
      <c r="F406" s="71">
        <f>F407+F409</f>
        <v>320000</v>
      </c>
      <c r="G406" s="71">
        <f>G407+G409</f>
        <v>0</v>
      </c>
      <c r="H406" s="71">
        <f t="shared" si="46"/>
        <v>320000</v>
      </c>
      <c r="I406" s="71">
        <f>I407+I409</f>
        <v>243000</v>
      </c>
      <c r="J406" s="71">
        <f>J407+J409</f>
        <v>0</v>
      </c>
      <c r="K406" s="71">
        <f t="shared" si="53"/>
        <v>243000</v>
      </c>
      <c r="L406" s="71">
        <f>L407+L409</f>
        <v>0</v>
      </c>
      <c r="M406" s="71">
        <f>M407+M409</f>
        <v>0</v>
      </c>
      <c r="N406" s="71">
        <f t="shared" si="54"/>
        <v>0</v>
      </c>
      <c r="O406" s="48"/>
    </row>
    <row r="407" spans="1:15" ht="36">
      <c r="A407" s="72" t="s">
        <v>260</v>
      </c>
      <c r="B407" s="135"/>
      <c r="C407" s="114"/>
      <c r="D407" s="115" t="s">
        <v>261</v>
      </c>
      <c r="E407" s="65"/>
      <c r="F407" s="71">
        <f t="shared" si="60"/>
        <v>230000</v>
      </c>
      <c r="G407" s="71">
        <f t="shared" si="60"/>
        <v>0</v>
      </c>
      <c r="H407" s="71">
        <f t="shared" si="46"/>
        <v>230000</v>
      </c>
      <c r="I407" s="71">
        <f t="shared" si="60"/>
        <v>243000</v>
      </c>
      <c r="J407" s="71">
        <f t="shared" si="60"/>
        <v>0</v>
      </c>
      <c r="K407" s="71">
        <f t="shared" si="53"/>
        <v>243000</v>
      </c>
      <c r="L407" s="71">
        <f t="shared" si="60"/>
        <v>0</v>
      </c>
      <c r="M407" s="71">
        <f t="shared" si="60"/>
        <v>0</v>
      </c>
      <c r="N407" s="71">
        <f t="shared" si="54"/>
        <v>0</v>
      </c>
      <c r="O407" s="48"/>
    </row>
    <row r="408" spans="1:15" ht="36">
      <c r="A408" s="72" t="s">
        <v>358</v>
      </c>
      <c r="B408" s="135"/>
      <c r="C408" s="114"/>
      <c r="D408" s="115"/>
      <c r="E408" s="65" t="s">
        <v>315</v>
      </c>
      <c r="F408" s="73">
        <v>230000</v>
      </c>
      <c r="G408" s="73">
        <v>0</v>
      </c>
      <c r="H408" s="71">
        <f t="shared" si="46"/>
        <v>230000</v>
      </c>
      <c r="I408" s="73">
        <v>243000</v>
      </c>
      <c r="J408" s="73">
        <v>0</v>
      </c>
      <c r="K408" s="71">
        <f t="shared" si="53"/>
        <v>243000</v>
      </c>
      <c r="L408" s="73">
        <v>0</v>
      </c>
      <c r="M408" s="73">
        <v>0</v>
      </c>
      <c r="N408" s="71">
        <f t="shared" si="54"/>
        <v>0</v>
      </c>
      <c r="O408" s="48"/>
    </row>
    <row r="409" spans="1:15" ht="36" hidden="1">
      <c r="A409" s="72" t="s">
        <v>294</v>
      </c>
      <c r="B409" s="135"/>
      <c r="C409" s="94"/>
      <c r="D409" s="115" t="s">
        <v>124</v>
      </c>
      <c r="E409" s="65"/>
      <c r="F409" s="73">
        <f>F410</f>
        <v>90000</v>
      </c>
      <c r="G409" s="73">
        <f>G410</f>
        <v>0</v>
      </c>
      <c r="H409" s="71">
        <f t="shared" si="46"/>
        <v>90000</v>
      </c>
      <c r="I409" s="73">
        <f>I410</f>
        <v>0</v>
      </c>
      <c r="J409" s="73">
        <f>J410</f>
        <v>0</v>
      </c>
      <c r="K409" s="71">
        <f t="shared" si="53"/>
        <v>0</v>
      </c>
      <c r="L409" s="73">
        <f>L410</f>
        <v>0</v>
      </c>
      <c r="M409" s="73">
        <f>M410</f>
        <v>0</v>
      </c>
      <c r="N409" s="71">
        <f t="shared" si="54"/>
        <v>0</v>
      </c>
      <c r="O409" s="48"/>
    </row>
    <row r="410" spans="1:15" ht="60" hidden="1">
      <c r="A410" s="72" t="s">
        <v>387</v>
      </c>
      <c r="B410" s="135"/>
      <c r="C410" s="94"/>
      <c r="D410" s="115"/>
      <c r="E410" s="65" t="s">
        <v>386</v>
      </c>
      <c r="F410" s="73">
        <v>90000</v>
      </c>
      <c r="G410" s="73">
        <v>0</v>
      </c>
      <c r="H410" s="71">
        <f t="shared" si="46"/>
        <v>90000</v>
      </c>
      <c r="I410" s="73">
        <v>0</v>
      </c>
      <c r="J410" s="73">
        <v>0</v>
      </c>
      <c r="K410" s="71">
        <f t="shared" si="53"/>
        <v>0</v>
      </c>
      <c r="L410" s="73">
        <v>0</v>
      </c>
      <c r="M410" s="73">
        <v>0</v>
      </c>
      <c r="N410" s="71">
        <f t="shared" si="54"/>
        <v>0</v>
      </c>
      <c r="O410" s="48"/>
    </row>
    <row r="411" spans="1:15" ht="24" hidden="1">
      <c r="A411" s="72" t="s">
        <v>394</v>
      </c>
      <c r="B411" s="135"/>
      <c r="C411" s="114">
        <v>1105</v>
      </c>
      <c r="D411" s="115"/>
      <c r="E411" s="94"/>
      <c r="F411" s="73">
        <f aca="true" t="shared" si="61" ref="F411:G413">F412</f>
        <v>0</v>
      </c>
      <c r="G411" s="73">
        <f t="shared" si="61"/>
        <v>0</v>
      </c>
      <c r="H411" s="71">
        <f t="shared" si="46"/>
        <v>0</v>
      </c>
      <c r="I411" s="73">
        <f aca="true" t="shared" si="62" ref="I411:J413">I412</f>
        <v>0</v>
      </c>
      <c r="J411" s="73">
        <f t="shared" si="62"/>
        <v>0</v>
      </c>
      <c r="K411" s="71">
        <f t="shared" si="53"/>
        <v>0</v>
      </c>
      <c r="L411" s="73">
        <f aca="true" t="shared" si="63" ref="L411:M413">L412</f>
        <v>0</v>
      </c>
      <c r="M411" s="73">
        <f t="shared" si="63"/>
        <v>0</v>
      </c>
      <c r="N411" s="71">
        <f t="shared" si="54"/>
        <v>0</v>
      </c>
      <c r="O411" s="48"/>
    </row>
    <row r="412" spans="1:15" ht="36" hidden="1">
      <c r="A412" s="72" t="s">
        <v>399</v>
      </c>
      <c r="B412" s="135"/>
      <c r="C412" s="114"/>
      <c r="D412" s="65" t="s">
        <v>396</v>
      </c>
      <c r="E412" s="80"/>
      <c r="F412" s="73">
        <f t="shared" si="61"/>
        <v>0</v>
      </c>
      <c r="G412" s="73">
        <f t="shared" si="61"/>
        <v>0</v>
      </c>
      <c r="H412" s="71">
        <f t="shared" si="46"/>
        <v>0</v>
      </c>
      <c r="I412" s="73">
        <f t="shared" si="62"/>
        <v>0</v>
      </c>
      <c r="J412" s="73">
        <f t="shared" si="62"/>
        <v>0</v>
      </c>
      <c r="K412" s="71">
        <f t="shared" si="53"/>
        <v>0</v>
      </c>
      <c r="L412" s="73">
        <f t="shared" si="63"/>
        <v>0</v>
      </c>
      <c r="M412" s="73">
        <f t="shared" si="63"/>
        <v>0</v>
      </c>
      <c r="N412" s="71">
        <f t="shared" si="54"/>
        <v>0</v>
      </c>
      <c r="O412" s="48"/>
    </row>
    <row r="413" spans="1:15" ht="48" hidden="1">
      <c r="A413" s="72" t="s">
        <v>398</v>
      </c>
      <c r="B413" s="135"/>
      <c r="C413" s="114"/>
      <c r="D413" s="115" t="s">
        <v>397</v>
      </c>
      <c r="E413" s="65"/>
      <c r="F413" s="73">
        <f t="shared" si="61"/>
        <v>0</v>
      </c>
      <c r="G413" s="73">
        <f t="shared" si="61"/>
        <v>0</v>
      </c>
      <c r="H413" s="71">
        <f t="shared" si="46"/>
        <v>0</v>
      </c>
      <c r="I413" s="73">
        <f t="shared" si="62"/>
        <v>0</v>
      </c>
      <c r="J413" s="73">
        <f t="shared" si="62"/>
        <v>0</v>
      </c>
      <c r="K413" s="71">
        <f t="shared" si="53"/>
        <v>0</v>
      </c>
      <c r="L413" s="73">
        <f t="shared" si="63"/>
        <v>0</v>
      </c>
      <c r="M413" s="73">
        <f t="shared" si="63"/>
        <v>0</v>
      </c>
      <c r="N413" s="71">
        <f t="shared" si="54"/>
        <v>0</v>
      </c>
      <c r="O413" s="48"/>
    </row>
    <row r="414" spans="1:15" ht="60" hidden="1">
      <c r="A414" s="72" t="s">
        <v>387</v>
      </c>
      <c r="B414" s="135"/>
      <c r="C414" s="114"/>
      <c r="D414" s="115"/>
      <c r="E414" s="65" t="s">
        <v>386</v>
      </c>
      <c r="F414" s="73">
        <v>0</v>
      </c>
      <c r="G414" s="73">
        <v>0</v>
      </c>
      <c r="H414" s="71">
        <f t="shared" si="46"/>
        <v>0</v>
      </c>
      <c r="I414" s="73">
        <v>0</v>
      </c>
      <c r="J414" s="73">
        <v>0</v>
      </c>
      <c r="K414" s="71">
        <f t="shared" si="53"/>
        <v>0</v>
      </c>
      <c r="L414" s="73">
        <v>0</v>
      </c>
      <c r="M414" s="73">
        <v>0</v>
      </c>
      <c r="N414" s="71">
        <f t="shared" si="54"/>
        <v>0</v>
      </c>
      <c r="O414" s="48"/>
    </row>
    <row r="415" spans="1:15" ht="12.75">
      <c r="A415" s="72" t="s">
        <v>79</v>
      </c>
      <c r="B415" s="136"/>
      <c r="C415" s="108" t="s">
        <v>78</v>
      </c>
      <c r="D415" s="138"/>
      <c r="E415" s="139"/>
      <c r="F415" s="73">
        <f>F416</f>
        <v>720000</v>
      </c>
      <c r="G415" s="73">
        <f aca="true" t="shared" si="64" ref="G415:M417">G416</f>
        <v>0</v>
      </c>
      <c r="H415" s="71">
        <f t="shared" si="46"/>
        <v>720000</v>
      </c>
      <c r="I415" s="73">
        <f t="shared" si="64"/>
        <v>720000</v>
      </c>
      <c r="J415" s="73">
        <f t="shared" si="64"/>
        <v>0</v>
      </c>
      <c r="K415" s="71">
        <f t="shared" si="53"/>
        <v>720000</v>
      </c>
      <c r="L415" s="73">
        <f t="shared" si="64"/>
        <v>720000</v>
      </c>
      <c r="M415" s="73">
        <f t="shared" si="64"/>
        <v>0</v>
      </c>
      <c r="N415" s="71">
        <f t="shared" si="54"/>
        <v>720000</v>
      </c>
      <c r="O415" s="48"/>
    </row>
    <row r="416" spans="1:15" ht="12.75">
      <c r="A416" s="72" t="s">
        <v>77</v>
      </c>
      <c r="B416" s="136"/>
      <c r="C416" s="109"/>
      <c r="D416" s="65" t="s">
        <v>414</v>
      </c>
      <c r="E416" s="65"/>
      <c r="F416" s="73">
        <f>F417</f>
        <v>720000</v>
      </c>
      <c r="G416" s="73">
        <f t="shared" si="64"/>
        <v>0</v>
      </c>
      <c r="H416" s="71">
        <f t="shared" si="46"/>
        <v>720000</v>
      </c>
      <c r="I416" s="73">
        <f t="shared" si="64"/>
        <v>720000</v>
      </c>
      <c r="J416" s="73">
        <f t="shared" si="64"/>
        <v>0</v>
      </c>
      <c r="K416" s="71">
        <f t="shared" si="53"/>
        <v>720000</v>
      </c>
      <c r="L416" s="73">
        <f t="shared" si="64"/>
        <v>720000</v>
      </c>
      <c r="M416" s="73">
        <f t="shared" si="64"/>
        <v>0</v>
      </c>
      <c r="N416" s="71">
        <f t="shared" si="54"/>
        <v>720000</v>
      </c>
      <c r="O416" s="48"/>
    </row>
    <row r="417" spans="1:15" ht="24">
      <c r="A417" s="72" t="s">
        <v>416</v>
      </c>
      <c r="B417" s="136"/>
      <c r="C417" s="109"/>
      <c r="D417" s="111" t="s">
        <v>415</v>
      </c>
      <c r="E417" s="65"/>
      <c r="F417" s="73">
        <f>F418</f>
        <v>720000</v>
      </c>
      <c r="G417" s="73">
        <f t="shared" si="64"/>
        <v>0</v>
      </c>
      <c r="H417" s="71">
        <f t="shared" si="46"/>
        <v>720000</v>
      </c>
      <c r="I417" s="73">
        <f t="shared" si="64"/>
        <v>720000</v>
      </c>
      <c r="J417" s="73">
        <f t="shared" si="64"/>
        <v>0</v>
      </c>
      <c r="K417" s="71">
        <f t="shared" si="53"/>
        <v>720000</v>
      </c>
      <c r="L417" s="73">
        <f t="shared" si="64"/>
        <v>720000</v>
      </c>
      <c r="M417" s="73">
        <f t="shared" si="64"/>
        <v>0</v>
      </c>
      <c r="N417" s="71">
        <f t="shared" si="54"/>
        <v>720000</v>
      </c>
      <c r="O417" s="48"/>
    </row>
    <row r="418" spans="1:15" ht="72">
      <c r="A418" s="90" t="s">
        <v>418</v>
      </c>
      <c r="B418" s="110"/>
      <c r="C418" s="137"/>
      <c r="D418" s="133"/>
      <c r="E418" s="89" t="s">
        <v>417</v>
      </c>
      <c r="F418" s="73">
        <v>720000</v>
      </c>
      <c r="G418" s="73">
        <v>0</v>
      </c>
      <c r="H418" s="71">
        <f aca="true" t="shared" si="65" ref="H418:H434">G418+F418</f>
        <v>720000</v>
      </c>
      <c r="I418" s="73">
        <v>720000</v>
      </c>
      <c r="J418" s="73">
        <v>0</v>
      </c>
      <c r="K418" s="71">
        <f t="shared" si="53"/>
        <v>720000</v>
      </c>
      <c r="L418" s="73">
        <v>720000</v>
      </c>
      <c r="M418" s="73">
        <v>0</v>
      </c>
      <c r="N418" s="71">
        <f t="shared" si="54"/>
        <v>720000</v>
      </c>
      <c r="O418" s="48"/>
    </row>
    <row r="419" spans="1:15" ht="38.25">
      <c r="A419" s="68" t="s">
        <v>265</v>
      </c>
      <c r="B419" s="140">
        <v>825</v>
      </c>
      <c r="C419" s="116"/>
      <c r="D419" s="116"/>
      <c r="E419" s="116"/>
      <c r="F419" s="69">
        <f>F420</f>
        <v>31000</v>
      </c>
      <c r="G419" s="69">
        <f>G420</f>
        <v>0</v>
      </c>
      <c r="H419" s="69">
        <f t="shared" si="65"/>
        <v>31000</v>
      </c>
      <c r="I419" s="69">
        <f>I420</f>
        <v>26000</v>
      </c>
      <c r="J419" s="69">
        <f>J420</f>
        <v>0</v>
      </c>
      <c r="K419" s="69">
        <f t="shared" si="53"/>
        <v>26000</v>
      </c>
      <c r="L419" s="69">
        <f>L420</f>
        <v>22000</v>
      </c>
      <c r="M419" s="69">
        <f>M420</f>
        <v>0</v>
      </c>
      <c r="N419" s="69">
        <f t="shared" si="54"/>
        <v>22000</v>
      </c>
      <c r="O419" s="48"/>
    </row>
    <row r="420" spans="1:15" ht="60">
      <c r="A420" s="26" t="s">
        <v>14</v>
      </c>
      <c r="B420" s="127"/>
      <c r="C420" s="117" t="s">
        <v>13</v>
      </c>
      <c r="D420" s="118"/>
      <c r="E420" s="118"/>
      <c r="F420" s="47">
        <f>F421</f>
        <v>31000</v>
      </c>
      <c r="G420" s="47">
        <f>G421</f>
        <v>0</v>
      </c>
      <c r="H420" s="47">
        <f t="shared" si="65"/>
        <v>31000</v>
      </c>
      <c r="I420" s="47">
        <f>I421</f>
        <v>26000</v>
      </c>
      <c r="J420" s="47">
        <f>J421</f>
        <v>0</v>
      </c>
      <c r="K420" s="47">
        <f t="shared" si="53"/>
        <v>26000</v>
      </c>
      <c r="L420" s="47">
        <f>L421</f>
        <v>22000</v>
      </c>
      <c r="M420" s="47">
        <f>M421</f>
        <v>0</v>
      </c>
      <c r="N420" s="47">
        <f t="shared" si="54"/>
        <v>22000</v>
      </c>
      <c r="O420" s="48"/>
    </row>
    <row r="421" spans="1:15" ht="48">
      <c r="A421" s="26" t="s">
        <v>266</v>
      </c>
      <c r="B421" s="127"/>
      <c r="C421" s="117"/>
      <c r="D421" s="49" t="s">
        <v>119</v>
      </c>
      <c r="E421" s="49"/>
      <c r="F421" s="47">
        <f>F422+F424</f>
        <v>31000</v>
      </c>
      <c r="G421" s="47">
        <f>G422+G424</f>
        <v>0</v>
      </c>
      <c r="H421" s="47">
        <f t="shared" si="65"/>
        <v>31000</v>
      </c>
      <c r="I421" s="47">
        <f>I422+I424</f>
        <v>26000</v>
      </c>
      <c r="J421" s="47">
        <f>J422+J424</f>
        <v>0</v>
      </c>
      <c r="K421" s="47">
        <f t="shared" si="53"/>
        <v>26000</v>
      </c>
      <c r="L421" s="47">
        <f>L422+L424</f>
        <v>22000</v>
      </c>
      <c r="M421" s="47">
        <f>M422+M424</f>
        <v>0</v>
      </c>
      <c r="N421" s="47">
        <f t="shared" si="54"/>
        <v>22000</v>
      </c>
      <c r="O421" s="48"/>
    </row>
    <row r="422" spans="1:15" ht="24">
      <c r="A422" s="26" t="s">
        <v>267</v>
      </c>
      <c r="B422" s="127"/>
      <c r="C422" s="117"/>
      <c r="D422" s="118" t="s">
        <v>268</v>
      </c>
      <c r="E422" s="49"/>
      <c r="F422" s="47">
        <f>F423</f>
        <v>9000</v>
      </c>
      <c r="G422" s="47">
        <f>G423</f>
        <v>0</v>
      </c>
      <c r="H422" s="47">
        <f t="shared" si="65"/>
        <v>9000</v>
      </c>
      <c r="I422" s="47">
        <f>I423</f>
        <v>7500</v>
      </c>
      <c r="J422" s="47">
        <f>J423</f>
        <v>0</v>
      </c>
      <c r="K422" s="47">
        <f t="shared" si="53"/>
        <v>7500</v>
      </c>
      <c r="L422" s="47">
        <f>L423</f>
        <v>6400</v>
      </c>
      <c r="M422" s="47">
        <f>M423</f>
        <v>0</v>
      </c>
      <c r="N422" s="47">
        <f t="shared" si="54"/>
        <v>6400</v>
      </c>
      <c r="O422" s="48"/>
    </row>
    <row r="423" spans="1:15" ht="24">
      <c r="A423" s="26" t="s">
        <v>357</v>
      </c>
      <c r="B423" s="127"/>
      <c r="C423" s="117"/>
      <c r="D423" s="118"/>
      <c r="E423" s="49" t="s">
        <v>352</v>
      </c>
      <c r="F423" s="50">
        <v>9000</v>
      </c>
      <c r="G423" s="50">
        <v>0</v>
      </c>
      <c r="H423" s="47">
        <f t="shared" si="65"/>
        <v>9000</v>
      </c>
      <c r="I423" s="50">
        <v>7500</v>
      </c>
      <c r="J423" s="50">
        <v>0</v>
      </c>
      <c r="K423" s="47">
        <f t="shared" si="53"/>
        <v>7500</v>
      </c>
      <c r="L423" s="50">
        <v>6400</v>
      </c>
      <c r="M423" s="50">
        <v>0</v>
      </c>
      <c r="N423" s="47">
        <f t="shared" si="54"/>
        <v>6400</v>
      </c>
      <c r="O423" s="48"/>
    </row>
    <row r="424" spans="1:15" ht="24">
      <c r="A424" s="26" t="s">
        <v>269</v>
      </c>
      <c r="B424" s="127"/>
      <c r="C424" s="117"/>
      <c r="D424" s="118" t="s">
        <v>270</v>
      </c>
      <c r="E424" s="51"/>
      <c r="F424" s="47">
        <f>F425</f>
        <v>22000</v>
      </c>
      <c r="G424" s="47">
        <f>G425</f>
        <v>0</v>
      </c>
      <c r="H424" s="47">
        <f t="shared" si="65"/>
        <v>22000</v>
      </c>
      <c r="I424" s="47">
        <f>I425</f>
        <v>18500</v>
      </c>
      <c r="J424" s="47">
        <f>J425</f>
        <v>0</v>
      </c>
      <c r="K424" s="47">
        <f t="shared" si="53"/>
        <v>18500</v>
      </c>
      <c r="L424" s="47">
        <f>L425</f>
        <v>15600</v>
      </c>
      <c r="M424" s="47">
        <f>M425</f>
        <v>0</v>
      </c>
      <c r="N424" s="47">
        <f t="shared" si="54"/>
        <v>15600</v>
      </c>
      <c r="O424" s="48"/>
    </row>
    <row r="425" spans="1:15" ht="24">
      <c r="A425" s="26" t="s">
        <v>357</v>
      </c>
      <c r="B425" s="127"/>
      <c r="C425" s="117"/>
      <c r="D425" s="118"/>
      <c r="E425" s="49" t="s">
        <v>352</v>
      </c>
      <c r="F425" s="50">
        <v>22000</v>
      </c>
      <c r="G425" s="50">
        <v>0</v>
      </c>
      <c r="H425" s="47">
        <f t="shared" si="65"/>
        <v>22000</v>
      </c>
      <c r="I425" s="50">
        <v>18500</v>
      </c>
      <c r="J425" s="50">
        <v>0</v>
      </c>
      <c r="K425" s="47">
        <f t="shared" si="53"/>
        <v>18500</v>
      </c>
      <c r="L425" s="50">
        <v>15600</v>
      </c>
      <c r="M425" s="50">
        <v>0</v>
      </c>
      <c r="N425" s="47">
        <f t="shared" si="54"/>
        <v>15600</v>
      </c>
      <c r="O425" s="48"/>
    </row>
    <row r="426" spans="1:15" ht="38.25">
      <c r="A426" s="44" t="s">
        <v>271</v>
      </c>
      <c r="B426" s="127">
        <v>826</v>
      </c>
      <c r="C426" s="128"/>
      <c r="D426" s="128"/>
      <c r="E426" s="128"/>
      <c r="F426" s="47">
        <f>F427</f>
        <v>510000</v>
      </c>
      <c r="G426" s="47">
        <f>G427</f>
        <v>0</v>
      </c>
      <c r="H426" s="47">
        <f t="shared" si="65"/>
        <v>510000</v>
      </c>
      <c r="I426" s="47">
        <f>I427</f>
        <v>412000</v>
      </c>
      <c r="J426" s="47">
        <f>J427</f>
        <v>0</v>
      </c>
      <c r="K426" s="47">
        <f t="shared" si="53"/>
        <v>412000</v>
      </c>
      <c r="L426" s="47">
        <f>L427</f>
        <v>348000</v>
      </c>
      <c r="M426" s="47">
        <f>M427</f>
        <v>0</v>
      </c>
      <c r="N426" s="47">
        <f t="shared" si="54"/>
        <v>348000</v>
      </c>
      <c r="O426" s="48"/>
    </row>
    <row r="427" spans="1:15" ht="48">
      <c r="A427" s="26" t="s">
        <v>18</v>
      </c>
      <c r="B427" s="127"/>
      <c r="C427" s="117" t="s">
        <v>17</v>
      </c>
      <c r="D427" s="118"/>
      <c r="E427" s="118"/>
      <c r="F427" s="47">
        <f>F428+F433</f>
        <v>510000</v>
      </c>
      <c r="G427" s="47">
        <f>G428+G433</f>
        <v>0</v>
      </c>
      <c r="H427" s="47">
        <f t="shared" si="65"/>
        <v>510000</v>
      </c>
      <c r="I427" s="47">
        <f>I428+I433</f>
        <v>412000</v>
      </c>
      <c r="J427" s="47">
        <f>J428+J433</f>
        <v>0</v>
      </c>
      <c r="K427" s="47">
        <f t="shared" si="53"/>
        <v>412000</v>
      </c>
      <c r="L427" s="47">
        <f>L428+L433</f>
        <v>348000</v>
      </c>
      <c r="M427" s="47">
        <f>M428+M433</f>
        <v>0</v>
      </c>
      <c r="N427" s="47">
        <f t="shared" si="54"/>
        <v>348000</v>
      </c>
      <c r="O427" s="48"/>
    </row>
    <row r="428" spans="1:15" ht="12.75">
      <c r="A428" s="26" t="s">
        <v>120</v>
      </c>
      <c r="B428" s="127"/>
      <c r="C428" s="117"/>
      <c r="D428" s="118" t="s">
        <v>121</v>
      </c>
      <c r="E428" s="49"/>
      <c r="F428" s="47">
        <f>SUM(F429:F432)</f>
        <v>14000</v>
      </c>
      <c r="G428" s="47">
        <f>SUM(G429:G432)</f>
        <v>0</v>
      </c>
      <c r="H428" s="47">
        <f t="shared" si="65"/>
        <v>14000</v>
      </c>
      <c r="I428" s="47">
        <f>SUM(I429:I432)</f>
        <v>11000</v>
      </c>
      <c r="J428" s="47">
        <f>SUM(J429:J432)</f>
        <v>0</v>
      </c>
      <c r="K428" s="47">
        <f t="shared" si="53"/>
        <v>11000</v>
      </c>
      <c r="L428" s="47">
        <f>SUM(L429:L432)</f>
        <v>9000</v>
      </c>
      <c r="M428" s="47">
        <f>SUM(M429:M432)</f>
        <v>0</v>
      </c>
      <c r="N428" s="47">
        <f t="shared" si="54"/>
        <v>9000</v>
      </c>
      <c r="O428" s="48"/>
    </row>
    <row r="429" spans="1:15" ht="36">
      <c r="A429" s="26" t="s">
        <v>345</v>
      </c>
      <c r="B429" s="127"/>
      <c r="C429" s="117"/>
      <c r="D429" s="118"/>
      <c r="E429" s="49" t="s">
        <v>344</v>
      </c>
      <c r="F429" s="47">
        <v>4000</v>
      </c>
      <c r="G429" s="47">
        <v>0</v>
      </c>
      <c r="H429" s="47">
        <f t="shared" si="65"/>
        <v>4000</v>
      </c>
      <c r="I429" s="47">
        <v>3000</v>
      </c>
      <c r="J429" s="47">
        <v>0</v>
      </c>
      <c r="K429" s="47">
        <f t="shared" si="53"/>
        <v>3000</v>
      </c>
      <c r="L429" s="47">
        <v>2300</v>
      </c>
      <c r="M429" s="47">
        <v>0</v>
      </c>
      <c r="N429" s="47">
        <f t="shared" si="54"/>
        <v>2300</v>
      </c>
      <c r="O429" s="48"/>
    </row>
    <row r="430" spans="1:15" ht="36">
      <c r="A430" s="26" t="s">
        <v>358</v>
      </c>
      <c r="B430" s="127"/>
      <c r="C430" s="117"/>
      <c r="D430" s="118"/>
      <c r="E430" s="49" t="s">
        <v>315</v>
      </c>
      <c r="F430" s="47">
        <v>8600</v>
      </c>
      <c r="G430" s="47">
        <v>0</v>
      </c>
      <c r="H430" s="47">
        <f t="shared" si="65"/>
        <v>8600</v>
      </c>
      <c r="I430" s="47">
        <v>6900</v>
      </c>
      <c r="J430" s="47">
        <v>0</v>
      </c>
      <c r="K430" s="47">
        <f t="shared" si="53"/>
        <v>6900</v>
      </c>
      <c r="L430" s="47">
        <v>5700</v>
      </c>
      <c r="M430" s="47">
        <v>0</v>
      </c>
      <c r="N430" s="47">
        <f t="shared" si="54"/>
        <v>5700</v>
      </c>
      <c r="O430" s="48"/>
    </row>
    <row r="431" spans="1:15" ht="24">
      <c r="A431" s="26" t="s">
        <v>374</v>
      </c>
      <c r="B431" s="127"/>
      <c r="C431" s="117"/>
      <c r="D431" s="118"/>
      <c r="E431" s="49" t="s">
        <v>353</v>
      </c>
      <c r="F431" s="47">
        <v>400</v>
      </c>
      <c r="G431" s="47">
        <v>0</v>
      </c>
      <c r="H431" s="47">
        <f t="shared" si="65"/>
        <v>400</v>
      </c>
      <c r="I431" s="47">
        <v>300</v>
      </c>
      <c r="J431" s="47">
        <v>0</v>
      </c>
      <c r="K431" s="47">
        <f t="shared" si="53"/>
        <v>300</v>
      </c>
      <c r="L431" s="47">
        <v>300</v>
      </c>
      <c r="M431" s="47">
        <v>0</v>
      </c>
      <c r="N431" s="47">
        <f t="shared" si="54"/>
        <v>300</v>
      </c>
      <c r="O431" s="48"/>
    </row>
    <row r="432" spans="1:15" ht="24">
      <c r="A432" s="26" t="s">
        <v>355</v>
      </c>
      <c r="B432" s="127"/>
      <c r="C432" s="117"/>
      <c r="D432" s="118"/>
      <c r="E432" s="49" t="s">
        <v>354</v>
      </c>
      <c r="F432" s="50">
        <v>1000</v>
      </c>
      <c r="G432" s="50">
        <v>0</v>
      </c>
      <c r="H432" s="47">
        <f t="shared" si="65"/>
        <v>1000</v>
      </c>
      <c r="I432" s="50">
        <v>800</v>
      </c>
      <c r="J432" s="50">
        <v>0</v>
      </c>
      <c r="K432" s="47">
        <f t="shared" si="53"/>
        <v>800</v>
      </c>
      <c r="L432" s="50">
        <v>700</v>
      </c>
      <c r="M432" s="50">
        <v>0</v>
      </c>
      <c r="N432" s="47">
        <f t="shared" si="54"/>
        <v>700</v>
      </c>
      <c r="O432" s="48"/>
    </row>
    <row r="433" spans="1:15" ht="36">
      <c r="A433" s="26" t="s">
        <v>272</v>
      </c>
      <c r="B433" s="127"/>
      <c r="C433" s="117"/>
      <c r="D433" s="118" t="s">
        <v>273</v>
      </c>
      <c r="E433" s="49"/>
      <c r="F433" s="47">
        <f>F434</f>
        <v>496000</v>
      </c>
      <c r="G433" s="47">
        <f>G434</f>
        <v>0</v>
      </c>
      <c r="H433" s="47">
        <f t="shared" si="65"/>
        <v>496000</v>
      </c>
      <c r="I433" s="47">
        <f>I434</f>
        <v>401000</v>
      </c>
      <c r="J433" s="47">
        <f>J434</f>
        <v>0</v>
      </c>
      <c r="K433" s="47">
        <f t="shared" si="53"/>
        <v>401000</v>
      </c>
      <c r="L433" s="47">
        <f>L434</f>
        <v>339000</v>
      </c>
      <c r="M433" s="47">
        <f>M434</f>
        <v>0</v>
      </c>
      <c r="N433" s="47">
        <f t="shared" si="54"/>
        <v>339000</v>
      </c>
      <c r="O433" s="48"/>
    </row>
    <row r="434" spans="1:15" ht="12.75">
      <c r="A434" s="26" t="s">
        <v>356</v>
      </c>
      <c r="B434" s="127"/>
      <c r="C434" s="117"/>
      <c r="D434" s="118"/>
      <c r="E434" s="49" t="s">
        <v>351</v>
      </c>
      <c r="F434" s="50">
        <v>496000</v>
      </c>
      <c r="G434" s="50">
        <v>0</v>
      </c>
      <c r="H434" s="47">
        <f t="shared" si="65"/>
        <v>496000</v>
      </c>
      <c r="I434" s="50">
        <v>401000</v>
      </c>
      <c r="J434" s="50">
        <v>0</v>
      </c>
      <c r="K434" s="47">
        <f t="shared" si="53"/>
        <v>401000</v>
      </c>
      <c r="L434" s="50">
        <v>339000</v>
      </c>
      <c r="M434" s="50">
        <v>0</v>
      </c>
      <c r="N434" s="47">
        <f t="shared" si="54"/>
        <v>339000</v>
      </c>
      <c r="O434" s="48"/>
    </row>
    <row r="435" spans="1:15" ht="21" customHeight="1">
      <c r="A435" s="126" t="s">
        <v>274</v>
      </c>
      <c r="B435" s="126"/>
      <c r="C435" s="126"/>
      <c r="D435" s="126"/>
      <c r="E435" s="126"/>
      <c r="F435" s="91">
        <f aca="true" t="shared" si="66" ref="F435:N435">F426+F419+F269+F198+F141+F63+F10</f>
        <v>224012004</v>
      </c>
      <c r="G435" s="91">
        <f t="shared" si="66"/>
        <v>176274628</v>
      </c>
      <c r="H435" s="91">
        <f t="shared" si="66"/>
        <v>400286632</v>
      </c>
      <c r="I435" s="91">
        <f t="shared" si="66"/>
        <v>211444008</v>
      </c>
      <c r="J435" s="91">
        <f t="shared" si="66"/>
        <v>169190866</v>
      </c>
      <c r="K435" s="91">
        <f t="shared" si="66"/>
        <v>380634874</v>
      </c>
      <c r="L435" s="91">
        <f t="shared" si="66"/>
        <v>216876300</v>
      </c>
      <c r="M435" s="91">
        <f t="shared" si="66"/>
        <v>166193666</v>
      </c>
      <c r="N435" s="91">
        <f t="shared" si="66"/>
        <v>383069966</v>
      </c>
      <c r="O435" s="48"/>
    </row>
    <row r="436" spans="1:15" ht="19.5" customHeight="1">
      <c r="A436" s="130" t="s">
        <v>301</v>
      </c>
      <c r="B436" s="131"/>
      <c r="C436" s="131"/>
      <c r="D436" s="131"/>
      <c r="E436" s="132"/>
      <c r="F436" s="50">
        <v>0</v>
      </c>
      <c r="G436" s="50">
        <v>0</v>
      </c>
      <c r="H436" s="47">
        <f>G436+F436</f>
        <v>0</v>
      </c>
      <c r="I436" s="50">
        <f>9691000+49000+20000</f>
        <v>9760000</v>
      </c>
      <c r="J436" s="50">
        <v>0</v>
      </c>
      <c r="K436" s="47">
        <f>J436+I436</f>
        <v>9760000</v>
      </c>
      <c r="L436" s="50">
        <f>20024000+99000+39000</f>
        <v>20162000</v>
      </c>
      <c r="M436" s="50">
        <v>0</v>
      </c>
      <c r="N436" s="47">
        <f>M436+L436</f>
        <v>20162000</v>
      </c>
      <c r="O436" s="48"/>
    </row>
    <row r="437" spans="1:15" ht="24" customHeight="1">
      <c r="A437" s="129" t="s">
        <v>275</v>
      </c>
      <c r="B437" s="129"/>
      <c r="C437" s="129"/>
      <c r="D437" s="129"/>
      <c r="E437" s="129"/>
      <c r="F437" s="87">
        <f>F435+F436</f>
        <v>224012004</v>
      </c>
      <c r="G437" s="87">
        <f>G435+G436</f>
        <v>176274628</v>
      </c>
      <c r="H437" s="87">
        <f>H435+H436</f>
        <v>400286632</v>
      </c>
      <c r="I437" s="87">
        <f aca="true" t="shared" si="67" ref="I437:N437">I435+I436</f>
        <v>221204008</v>
      </c>
      <c r="J437" s="87">
        <f t="shared" si="67"/>
        <v>169190866</v>
      </c>
      <c r="K437" s="87">
        <f t="shared" si="67"/>
        <v>390394874</v>
      </c>
      <c r="L437" s="87">
        <f t="shared" si="67"/>
        <v>237038300</v>
      </c>
      <c r="M437" s="87">
        <f t="shared" si="67"/>
        <v>166193666</v>
      </c>
      <c r="N437" s="87">
        <f t="shared" si="67"/>
        <v>403231966</v>
      </c>
      <c r="O437" s="48"/>
    </row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>
      <c r="A448" s="2"/>
    </row>
    <row r="449" ht="12.75" hidden="1">
      <c r="A449" s="2"/>
    </row>
    <row r="450" ht="12.75" hidden="1">
      <c r="A450" s="2"/>
    </row>
    <row r="451" ht="12.75" hidden="1">
      <c r="A451" s="2"/>
    </row>
    <row r="452" ht="12.75" hidden="1">
      <c r="A452" s="2"/>
    </row>
    <row r="453" ht="12.75" hidden="1">
      <c r="A453" s="2"/>
    </row>
    <row r="454" ht="12.75" hidden="1">
      <c r="A454" s="2"/>
    </row>
    <row r="455" ht="12.75" hidden="1">
      <c r="A455" s="2"/>
    </row>
    <row r="456" ht="12.75" hidden="1">
      <c r="A456" s="2"/>
    </row>
    <row r="457" ht="12.75" hidden="1">
      <c r="A457" s="2"/>
    </row>
    <row r="458" ht="12.75" hidden="1">
      <c r="A458" s="2"/>
    </row>
    <row r="459" ht="12.75" hidden="1">
      <c r="A459" s="2"/>
    </row>
    <row r="460" ht="12.75" hidden="1">
      <c r="A460" s="2"/>
    </row>
    <row r="461" ht="12.75" hidden="1">
      <c r="A461" s="2"/>
    </row>
    <row r="462" ht="12.75" hidden="1">
      <c r="A462" s="2"/>
    </row>
    <row r="463" ht="12.75" hidden="1">
      <c r="A463" s="2"/>
    </row>
    <row r="464" ht="12.75" hidden="1">
      <c r="A464" s="2"/>
    </row>
    <row r="465" ht="12.75" hidden="1">
      <c r="A465" s="2"/>
    </row>
    <row r="466" ht="12.75" hidden="1">
      <c r="A466" s="2"/>
    </row>
    <row r="467" ht="12.75" hidden="1">
      <c r="A467" s="2"/>
    </row>
    <row r="468" ht="12.75" hidden="1">
      <c r="A468" s="2"/>
    </row>
    <row r="469" ht="12.75" hidden="1">
      <c r="A469" s="2"/>
    </row>
    <row r="470" ht="12.75" hidden="1">
      <c r="A470" s="2"/>
    </row>
    <row r="471" ht="12.75" hidden="1">
      <c r="A471" s="2"/>
    </row>
    <row r="472" ht="12.75" hidden="1">
      <c r="A472" s="2"/>
    </row>
    <row r="473" ht="12.75" hidden="1">
      <c r="A473" s="2"/>
    </row>
    <row r="474" ht="12.75" hidden="1">
      <c r="A474" s="2"/>
    </row>
    <row r="475" ht="12.75" hidden="1">
      <c r="A475" s="2"/>
    </row>
    <row r="476" ht="12.75" hidden="1">
      <c r="A476" s="2"/>
    </row>
    <row r="477" ht="12.75" hidden="1">
      <c r="A477" s="2"/>
    </row>
    <row r="478" ht="12.75" hidden="1">
      <c r="A478" s="2"/>
    </row>
    <row r="479" ht="12.75" hidden="1">
      <c r="A479" s="2"/>
    </row>
    <row r="480" ht="12.75" hidden="1">
      <c r="A480" s="2"/>
    </row>
    <row r="481" ht="12.75" hidden="1">
      <c r="A481" s="2"/>
    </row>
    <row r="482" ht="12.75" hidden="1">
      <c r="A482" s="2"/>
    </row>
    <row r="483" ht="12.75" hidden="1">
      <c r="A483" s="2"/>
    </row>
    <row r="484" ht="12.75" hidden="1">
      <c r="A484" s="2"/>
    </row>
    <row r="485" ht="12.75" hidden="1">
      <c r="A485" s="2"/>
    </row>
    <row r="486" ht="12.75" hidden="1">
      <c r="A486" s="2"/>
    </row>
    <row r="487" ht="12.75" hidden="1">
      <c r="A487" s="2"/>
    </row>
    <row r="488" ht="12.75" hidden="1">
      <c r="A488" s="2"/>
    </row>
    <row r="489" ht="12.75" hidden="1">
      <c r="A489" s="2"/>
    </row>
    <row r="490" ht="12.75" hidden="1">
      <c r="A490" s="2"/>
    </row>
    <row r="491" ht="12.75" hidden="1">
      <c r="A491" s="2"/>
    </row>
    <row r="492" ht="12.75" hidden="1">
      <c r="A492" s="2"/>
    </row>
    <row r="493" ht="12.75" hidden="1">
      <c r="A493" s="2"/>
    </row>
    <row r="494" ht="12.75" hidden="1">
      <c r="A494" s="2"/>
    </row>
    <row r="495" ht="12.75" hidden="1">
      <c r="A495" s="2"/>
    </row>
    <row r="496" ht="12.75" hidden="1">
      <c r="A496" s="2"/>
    </row>
    <row r="497" ht="12.75" hidden="1">
      <c r="A497" s="2"/>
    </row>
    <row r="498" ht="12.75" hidden="1">
      <c r="A498" s="2"/>
    </row>
    <row r="499" ht="12.75" hidden="1">
      <c r="A499" s="2"/>
    </row>
    <row r="500" ht="12.75" hidden="1">
      <c r="A500" s="2"/>
    </row>
    <row r="501" ht="12.75" hidden="1">
      <c r="A501" s="2"/>
    </row>
    <row r="502" ht="12.75" hidden="1">
      <c r="A502" s="2"/>
    </row>
    <row r="503" ht="12.75" hidden="1">
      <c r="A503" s="2"/>
    </row>
    <row r="504" ht="12.75" hidden="1">
      <c r="A504" s="2"/>
    </row>
    <row r="505" ht="12.75" hidden="1">
      <c r="A505" s="2"/>
    </row>
    <row r="506" ht="12.75" hidden="1">
      <c r="A506" s="2"/>
    </row>
    <row r="507" ht="12.75" hidden="1">
      <c r="A507" s="2"/>
    </row>
    <row r="508" ht="12.75" hidden="1">
      <c r="A508" s="2"/>
    </row>
    <row r="509" ht="12.75" hidden="1">
      <c r="A509" s="2"/>
    </row>
    <row r="510" ht="12.75" hidden="1">
      <c r="A510" s="2"/>
    </row>
    <row r="511" ht="12.75" hidden="1">
      <c r="A511" s="2"/>
    </row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>
      <c r="A519" s="2"/>
    </row>
    <row r="520" ht="12.75" hidden="1">
      <c r="A520" s="2"/>
    </row>
    <row r="521" ht="12.75" hidden="1">
      <c r="A521" s="2"/>
    </row>
    <row r="522" ht="12.75" hidden="1">
      <c r="A522" s="2"/>
    </row>
    <row r="523" ht="12.75" hidden="1">
      <c r="A523" s="2"/>
    </row>
    <row r="524" ht="12.75" hidden="1">
      <c r="A524" s="2"/>
    </row>
    <row r="525" ht="12.75" hidden="1">
      <c r="A525" s="2"/>
    </row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>
      <c r="A539" s="2"/>
    </row>
    <row r="540" ht="12.75" hidden="1">
      <c r="A540" s="2"/>
    </row>
    <row r="541" ht="12.75" hidden="1">
      <c r="A541" s="2"/>
    </row>
    <row r="542" ht="12.75" hidden="1">
      <c r="A542" s="2"/>
    </row>
    <row r="543" ht="12.75" hidden="1">
      <c r="A543" s="2"/>
    </row>
    <row r="544" ht="12.75" hidden="1">
      <c r="A544" s="2"/>
    </row>
    <row r="545" ht="12.75" hidden="1">
      <c r="A545" s="2"/>
    </row>
    <row r="546" ht="12.75" hidden="1">
      <c r="A546" s="2"/>
    </row>
    <row r="547" ht="12.75" hidden="1">
      <c r="A547" s="2"/>
    </row>
    <row r="548" ht="12.75" hidden="1">
      <c r="A548" s="2"/>
    </row>
    <row r="549" ht="12.75" hidden="1">
      <c r="A549" s="2"/>
    </row>
    <row r="550" ht="12.75" hidden="1">
      <c r="A550" s="2"/>
    </row>
    <row r="551" ht="12.75" hidden="1">
      <c r="A551" s="2"/>
    </row>
    <row r="552" ht="12.75" hidden="1">
      <c r="A552" s="2"/>
    </row>
    <row r="553" ht="12.75" hidden="1">
      <c r="A553" s="2"/>
    </row>
    <row r="554" ht="12.75" hidden="1">
      <c r="A554" s="2"/>
    </row>
    <row r="555" ht="12.75" hidden="1">
      <c r="A555" s="2"/>
    </row>
    <row r="556" ht="12.75" hidden="1">
      <c r="A556" s="2"/>
    </row>
    <row r="557" ht="12.75" hidden="1">
      <c r="A557" s="2"/>
    </row>
    <row r="558" ht="12.75" hidden="1">
      <c r="A558" s="2"/>
    </row>
    <row r="559" ht="12.75" hidden="1">
      <c r="A559" s="2"/>
    </row>
    <row r="560" ht="12.75" hidden="1">
      <c r="A560" s="2"/>
    </row>
    <row r="561" ht="12.75" hidden="1">
      <c r="A561" s="2"/>
    </row>
    <row r="562" ht="12.75" hidden="1">
      <c r="A562" s="2"/>
    </row>
    <row r="563" ht="12.75" hidden="1">
      <c r="A563" s="2"/>
    </row>
    <row r="564" ht="12.75" hidden="1">
      <c r="A564" s="2"/>
    </row>
    <row r="565" ht="12.75" hidden="1">
      <c r="A565" s="2"/>
    </row>
    <row r="566" ht="12.75" hidden="1">
      <c r="A566" s="2"/>
    </row>
    <row r="567" ht="12.75" hidden="1">
      <c r="A567" s="2"/>
    </row>
    <row r="568" ht="12.75" hidden="1">
      <c r="A568" s="2"/>
    </row>
    <row r="569" ht="12.75" hidden="1">
      <c r="A569" s="2"/>
    </row>
    <row r="570" ht="12.75" hidden="1">
      <c r="A570" s="2"/>
    </row>
    <row r="571" ht="12.75" hidden="1">
      <c r="A571" s="2"/>
    </row>
    <row r="572" ht="12.75" hidden="1">
      <c r="A572" s="2"/>
    </row>
    <row r="573" ht="12.75" hidden="1">
      <c r="A573" s="2"/>
    </row>
    <row r="574" ht="12.75" hidden="1">
      <c r="A574" s="2"/>
    </row>
    <row r="575" ht="12.75" hidden="1">
      <c r="A575" s="2"/>
    </row>
    <row r="576" ht="12.75" hidden="1">
      <c r="A576" s="2"/>
    </row>
    <row r="577" ht="12.75" hidden="1">
      <c r="A577" s="2"/>
    </row>
    <row r="578" ht="12.75" hidden="1">
      <c r="A578" s="2"/>
    </row>
    <row r="579" ht="12.75" hidden="1">
      <c r="A579" s="2"/>
    </row>
    <row r="580" ht="12.75" hidden="1">
      <c r="A580" s="2"/>
    </row>
    <row r="581" ht="12.75" hidden="1">
      <c r="A581" s="2"/>
    </row>
    <row r="582" ht="12.75" hidden="1">
      <c r="A582" s="2"/>
    </row>
    <row r="583" ht="12.75" hidden="1">
      <c r="A583" s="2"/>
    </row>
    <row r="584" ht="12.75" hidden="1">
      <c r="A584" s="2"/>
    </row>
    <row r="585" ht="12.75" hidden="1">
      <c r="A585" s="2"/>
    </row>
    <row r="586" ht="12.75" hidden="1">
      <c r="A586" s="2"/>
    </row>
    <row r="587" ht="12.75" hidden="1">
      <c r="A587" s="2"/>
    </row>
    <row r="588" ht="12.75" hidden="1">
      <c r="A588" s="2"/>
    </row>
    <row r="589" ht="12.75" hidden="1">
      <c r="A589" s="2"/>
    </row>
    <row r="590" ht="12.75" hidden="1">
      <c r="A590" s="2"/>
    </row>
    <row r="591" ht="12.75" hidden="1">
      <c r="A591" s="2"/>
    </row>
    <row r="592" ht="12.75" hidden="1">
      <c r="A592" s="2"/>
    </row>
    <row r="593" ht="12.75" hidden="1">
      <c r="A593" s="2"/>
    </row>
    <row r="594" ht="12.75" hidden="1">
      <c r="A594" s="2"/>
    </row>
    <row r="595" ht="12.75" hidden="1">
      <c r="A595" s="2"/>
    </row>
    <row r="596" ht="12.75" hidden="1">
      <c r="A596" s="2"/>
    </row>
    <row r="597" ht="12.75" hidden="1">
      <c r="A597" s="2"/>
    </row>
    <row r="598" ht="12.75" hidden="1">
      <c r="A598" s="2"/>
    </row>
    <row r="599" ht="12.75" hidden="1">
      <c r="A599" s="2"/>
    </row>
    <row r="600" ht="12.75" hidden="1">
      <c r="A600" s="2"/>
    </row>
    <row r="601" ht="12.75" hidden="1">
      <c r="A601" s="2"/>
    </row>
    <row r="602" ht="12.75" hidden="1">
      <c r="A602" s="2"/>
    </row>
    <row r="603" ht="12.75" hidden="1">
      <c r="A603" s="2"/>
    </row>
    <row r="604" ht="12.75" hidden="1">
      <c r="A604" s="2"/>
    </row>
    <row r="605" ht="12.75" hidden="1">
      <c r="A605" s="2"/>
    </row>
    <row r="606" ht="12.75" hidden="1">
      <c r="A606" s="2"/>
    </row>
    <row r="607" ht="12.75" hidden="1">
      <c r="A607" s="2"/>
    </row>
    <row r="608" ht="12.75" hidden="1">
      <c r="A608" s="2"/>
    </row>
    <row r="609" ht="12.75" hidden="1">
      <c r="A609" s="2"/>
    </row>
    <row r="610" ht="12.75" hidden="1">
      <c r="A610" s="2"/>
    </row>
    <row r="611" ht="12.75" hidden="1">
      <c r="A611" s="2"/>
    </row>
    <row r="612" ht="12.75" hidden="1">
      <c r="A612" s="2"/>
    </row>
    <row r="613" ht="12.75" hidden="1">
      <c r="A613" s="2"/>
    </row>
    <row r="614" ht="12.75" hidden="1">
      <c r="A614" s="2"/>
    </row>
    <row r="615" ht="12.75" hidden="1">
      <c r="A615" s="2"/>
    </row>
    <row r="616" ht="12.75" hidden="1">
      <c r="A616" s="2"/>
    </row>
    <row r="617" ht="12.75" hidden="1">
      <c r="A617" s="2"/>
    </row>
    <row r="618" ht="12.75" hidden="1">
      <c r="A618" s="2"/>
    </row>
    <row r="619" ht="12.75" hidden="1">
      <c r="A619" s="2"/>
    </row>
    <row r="620" ht="12.75" hidden="1">
      <c r="A620" s="2"/>
    </row>
    <row r="621" ht="12.75" hidden="1">
      <c r="A621" s="2"/>
    </row>
    <row r="622" ht="12.75" hidden="1">
      <c r="A622" s="2"/>
    </row>
    <row r="623" ht="12.75" hidden="1">
      <c r="A623" s="2"/>
    </row>
    <row r="624" ht="12.75" hidden="1">
      <c r="A624" s="2"/>
    </row>
    <row r="625" ht="12.75" hidden="1">
      <c r="A625" s="2"/>
    </row>
    <row r="626" ht="12.75" hidden="1">
      <c r="A626" s="2"/>
    </row>
    <row r="627" ht="12.75" hidden="1">
      <c r="A627" s="2"/>
    </row>
    <row r="628" ht="12.75" hidden="1">
      <c r="A628" s="2"/>
    </row>
    <row r="629" ht="12.75" hidden="1">
      <c r="A629" s="2"/>
    </row>
    <row r="630" ht="12.75" hidden="1">
      <c r="A630" s="2"/>
    </row>
    <row r="631" ht="12.75" hidden="1">
      <c r="A631" s="2"/>
    </row>
    <row r="632" ht="12.75" hidden="1">
      <c r="A632" s="2"/>
    </row>
    <row r="633" ht="12.75" hidden="1">
      <c r="A633" s="2"/>
    </row>
    <row r="634" ht="12.75" hidden="1">
      <c r="A634" s="2"/>
    </row>
    <row r="635" ht="12.75" hidden="1">
      <c r="A635" s="2"/>
    </row>
    <row r="636" ht="12.75" hidden="1">
      <c r="A636" s="2"/>
    </row>
    <row r="637" ht="12.75" hidden="1">
      <c r="A637" s="2"/>
    </row>
    <row r="638" ht="12.75" hidden="1">
      <c r="A638" s="2"/>
    </row>
    <row r="639" ht="12.75" hidden="1">
      <c r="A639" s="2"/>
    </row>
    <row r="640" ht="12.75" hidden="1">
      <c r="A640" s="2"/>
    </row>
    <row r="641" ht="12.75" hidden="1">
      <c r="A641" s="2"/>
    </row>
    <row r="642" ht="12.75" hidden="1">
      <c r="A642" s="2"/>
    </row>
    <row r="643" ht="12.75" hidden="1">
      <c r="A643" s="2"/>
    </row>
    <row r="644" ht="12.75" hidden="1">
      <c r="A644" s="2"/>
    </row>
    <row r="645" ht="12.75" hidden="1">
      <c r="A645" s="2"/>
    </row>
    <row r="646" ht="12.75" hidden="1">
      <c r="A646" s="2"/>
    </row>
    <row r="647" ht="12.75" hidden="1">
      <c r="A647" s="2"/>
    </row>
    <row r="648" ht="12.75" hidden="1">
      <c r="A648" s="2"/>
    </row>
    <row r="649" ht="12.75" hidden="1">
      <c r="A649" s="2"/>
    </row>
    <row r="650" ht="12.75" hidden="1">
      <c r="A650" s="2"/>
    </row>
    <row r="651" ht="12.75" hidden="1">
      <c r="A651" s="2"/>
    </row>
    <row r="652" ht="12.75" hidden="1">
      <c r="A652" s="2"/>
    </row>
    <row r="653" ht="12.75" hidden="1">
      <c r="A653" s="2"/>
    </row>
    <row r="654" ht="12.75" hidden="1">
      <c r="A654" s="2"/>
    </row>
    <row r="655" ht="12.75" hidden="1">
      <c r="A655" s="2"/>
    </row>
    <row r="656" ht="12.75" hidden="1">
      <c r="A656" s="2"/>
    </row>
    <row r="657" ht="12.75" hidden="1">
      <c r="A657" s="2"/>
    </row>
    <row r="658" ht="12.75" hidden="1">
      <c r="A658" s="2"/>
    </row>
    <row r="659" ht="12.75" hidden="1">
      <c r="A659" s="2"/>
    </row>
    <row r="660" ht="12.75" hidden="1">
      <c r="A660" s="2"/>
    </row>
    <row r="661" ht="12.75" hidden="1">
      <c r="A661" s="2"/>
    </row>
    <row r="662" ht="12.75" hidden="1">
      <c r="A662" s="2"/>
    </row>
    <row r="663" ht="12.75" hidden="1">
      <c r="A663" s="2"/>
    </row>
    <row r="664" ht="12.75" hidden="1">
      <c r="A664" s="2"/>
    </row>
    <row r="665" ht="12.75" hidden="1">
      <c r="A665" s="2"/>
    </row>
    <row r="666" ht="12.75" hidden="1">
      <c r="A666" s="2"/>
    </row>
    <row r="667" ht="12.75" hidden="1">
      <c r="A667" s="2"/>
    </row>
    <row r="668" ht="12.75" hidden="1">
      <c r="A668" s="2"/>
    </row>
    <row r="669" ht="12.75" hidden="1">
      <c r="A669" s="2"/>
    </row>
    <row r="670" ht="12.75" hidden="1">
      <c r="A670" s="2"/>
    </row>
    <row r="671" ht="12.75" hidden="1">
      <c r="A671" s="2"/>
    </row>
    <row r="672" ht="12.75" hidden="1">
      <c r="A672" s="2"/>
    </row>
    <row r="673" ht="12.75" hidden="1">
      <c r="A673" s="2"/>
    </row>
    <row r="674" ht="12.75" hidden="1">
      <c r="A674" s="2"/>
    </row>
    <row r="675" ht="12.75" hidden="1">
      <c r="A675" s="2"/>
    </row>
    <row r="676" ht="12.75" hidden="1">
      <c r="A676" s="2"/>
    </row>
    <row r="677" ht="12.75" hidden="1">
      <c r="A677" s="2"/>
    </row>
    <row r="678" ht="12.75" hidden="1">
      <c r="A678" s="2"/>
    </row>
    <row r="679" ht="12.75" hidden="1">
      <c r="A679" s="2"/>
    </row>
    <row r="680" ht="12.75" hidden="1">
      <c r="A680" s="2"/>
    </row>
    <row r="681" ht="12.75" hidden="1">
      <c r="A681" s="2"/>
    </row>
    <row r="682" ht="12.75" hidden="1">
      <c r="A682" s="2"/>
    </row>
    <row r="683" ht="12.75" hidden="1">
      <c r="A683" s="2"/>
    </row>
    <row r="684" ht="12.75" hidden="1">
      <c r="A684" s="2"/>
    </row>
    <row r="685" ht="12.75" hidden="1">
      <c r="A685" s="2"/>
    </row>
    <row r="686" ht="12.75" hidden="1">
      <c r="A686" s="2"/>
    </row>
    <row r="687" ht="12.75" hidden="1">
      <c r="A687" s="2"/>
    </row>
    <row r="688" ht="12.75" hidden="1">
      <c r="A688" s="2"/>
    </row>
    <row r="689" ht="12.75" hidden="1">
      <c r="A689" s="2"/>
    </row>
    <row r="690" ht="12.75" hidden="1">
      <c r="A690" s="2"/>
    </row>
    <row r="691" ht="12.75" hidden="1">
      <c r="A691" s="2"/>
    </row>
    <row r="692" ht="12.75" hidden="1">
      <c r="A692" s="2"/>
    </row>
    <row r="693" ht="12.75" hidden="1">
      <c r="A693" s="2"/>
    </row>
    <row r="694" ht="12.75" hidden="1">
      <c r="A694" s="2"/>
    </row>
    <row r="695" ht="12.75" hidden="1">
      <c r="A695" s="2"/>
    </row>
    <row r="696" ht="12.75" hidden="1">
      <c r="A696" s="2"/>
    </row>
    <row r="697" ht="12.75" hidden="1">
      <c r="A697" s="2"/>
    </row>
    <row r="698" ht="12.75" hidden="1">
      <c r="A698" s="2"/>
    </row>
    <row r="699" ht="12.75" hidden="1">
      <c r="A699" s="2"/>
    </row>
    <row r="700" ht="12.75" hidden="1">
      <c r="A700" s="2"/>
    </row>
    <row r="701" ht="12.75" hidden="1">
      <c r="A701" s="2"/>
    </row>
    <row r="702" ht="12.75" hidden="1">
      <c r="A702" s="2"/>
    </row>
    <row r="703" ht="12.75" hidden="1">
      <c r="A703" s="2"/>
    </row>
    <row r="704" ht="12.75" hidden="1">
      <c r="A704" s="2"/>
    </row>
    <row r="705" ht="12.75" hidden="1">
      <c r="A705" s="2"/>
    </row>
    <row r="706" ht="12.75" hidden="1">
      <c r="A706" s="2"/>
    </row>
    <row r="707" ht="12.75" hidden="1">
      <c r="A707" s="2"/>
    </row>
    <row r="708" ht="12.75" hidden="1">
      <c r="A708" s="2"/>
    </row>
    <row r="709" ht="12.75" hidden="1">
      <c r="A709" s="2"/>
    </row>
    <row r="710" ht="12.75" hidden="1">
      <c r="A710" s="2"/>
    </row>
    <row r="711" ht="12.75" hidden="1">
      <c r="A711" s="2"/>
    </row>
    <row r="712" ht="12.75" hidden="1">
      <c r="A712" s="2"/>
    </row>
    <row r="713" ht="12.75" hidden="1">
      <c r="A713" s="2"/>
    </row>
    <row r="714" ht="12.75" hidden="1">
      <c r="A714" s="2"/>
    </row>
    <row r="715" ht="12.75" hidden="1">
      <c r="A715" s="2"/>
    </row>
    <row r="716" ht="12.75" hidden="1">
      <c r="A716" s="2"/>
    </row>
    <row r="717" ht="12.75" hidden="1">
      <c r="A717" s="2"/>
    </row>
    <row r="718" ht="12.75" hidden="1">
      <c r="A718" s="2"/>
    </row>
    <row r="719" ht="12.75" hidden="1">
      <c r="A719" s="2"/>
    </row>
    <row r="720" ht="12.75" hidden="1">
      <c r="A720" s="2"/>
    </row>
    <row r="721" ht="12.75" hidden="1">
      <c r="A721" s="2"/>
    </row>
    <row r="722" ht="12.75" hidden="1">
      <c r="A722" s="2"/>
    </row>
    <row r="723" ht="12.75" hidden="1">
      <c r="A723" s="2"/>
    </row>
    <row r="724" ht="12.75" hidden="1">
      <c r="A724" s="2"/>
    </row>
    <row r="725" ht="12.75" hidden="1">
      <c r="A725" s="2"/>
    </row>
    <row r="726" ht="12.75" hidden="1">
      <c r="A726" s="2"/>
    </row>
    <row r="727" ht="12.75" hidden="1">
      <c r="A727" s="2"/>
    </row>
    <row r="728" ht="12.75" hidden="1">
      <c r="A728" s="2"/>
    </row>
    <row r="729" ht="12.75" hidden="1">
      <c r="A729" s="2"/>
    </row>
    <row r="730" ht="12.75" hidden="1">
      <c r="A730" s="2"/>
    </row>
    <row r="731" ht="12.75" hidden="1">
      <c r="A731" s="2"/>
    </row>
    <row r="732" ht="12.75" hidden="1">
      <c r="A732" s="2"/>
    </row>
    <row r="733" ht="12.75" hidden="1">
      <c r="A733" s="2"/>
    </row>
    <row r="734" ht="12.75" hidden="1">
      <c r="A734" s="2"/>
    </row>
    <row r="735" ht="12.75" hidden="1">
      <c r="A735" s="2"/>
    </row>
    <row r="736" ht="12.75" hidden="1">
      <c r="A736" s="2"/>
    </row>
    <row r="737" ht="12.75" hidden="1">
      <c r="A737" s="2"/>
    </row>
    <row r="738" ht="12.75" hidden="1">
      <c r="A738" s="2"/>
    </row>
    <row r="739" ht="12.75" hidden="1">
      <c r="A739" s="2"/>
    </row>
    <row r="740" ht="12.75" hidden="1">
      <c r="A740" s="2"/>
    </row>
    <row r="741" ht="12.75" hidden="1">
      <c r="A741" s="2"/>
    </row>
    <row r="742" ht="12.75" hidden="1">
      <c r="A742" s="2"/>
    </row>
    <row r="743" ht="12.75" hidden="1">
      <c r="A743" s="2"/>
    </row>
    <row r="744" ht="12.75" hidden="1">
      <c r="A744" s="2"/>
    </row>
    <row r="745" ht="12.75" hidden="1">
      <c r="A745" s="2"/>
    </row>
    <row r="746" ht="12.75" hidden="1">
      <c r="A746" s="2"/>
    </row>
    <row r="747" ht="12.75" hidden="1">
      <c r="A747" s="2"/>
    </row>
    <row r="748" ht="12.75" hidden="1">
      <c r="A748" s="2"/>
    </row>
    <row r="749" ht="12.75" hidden="1">
      <c r="A749" s="2"/>
    </row>
    <row r="750" ht="12.75" hidden="1">
      <c r="A750" s="2"/>
    </row>
    <row r="751" ht="12.75" hidden="1">
      <c r="A751" s="2"/>
    </row>
    <row r="752" ht="12.75" hidden="1">
      <c r="A752" s="2"/>
    </row>
    <row r="753" ht="12.75" hidden="1">
      <c r="A753" s="2"/>
    </row>
    <row r="754" ht="12.75" hidden="1">
      <c r="A754" s="2"/>
    </row>
    <row r="755" ht="12.75" hidden="1">
      <c r="A755" s="2"/>
    </row>
    <row r="756" ht="12.75" hidden="1">
      <c r="A756" s="2"/>
    </row>
    <row r="757" ht="12.75" hidden="1">
      <c r="A757" s="2"/>
    </row>
    <row r="758" ht="12.75" hidden="1">
      <c r="A758" s="2"/>
    </row>
    <row r="759" ht="12.75" hidden="1">
      <c r="A759" s="2"/>
    </row>
    <row r="760" ht="12.75" hidden="1">
      <c r="A760" s="2"/>
    </row>
    <row r="761" ht="12.75" hidden="1">
      <c r="A761" s="2"/>
    </row>
    <row r="762" ht="12.75" hidden="1">
      <c r="A762" s="2"/>
    </row>
    <row r="763" ht="12.75" hidden="1">
      <c r="A763" s="2"/>
    </row>
    <row r="764" ht="12.75" hidden="1">
      <c r="A764" s="2"/>
    </row>
    <row r="765" ht="12.75" hidden="1">
      <c r="A765" s="2"/>
    </row>
    <row r="766" ht="12.75" hidden="1">
      <c r="A766" s="2"/>
    </row>
    <row r="767" ht="12.75" hidden="1">
      <c r="A767" s="2"/>
    </row>
    <row r="768" ht="12.75" hidden="1">
      <c r="A768" s="2"/>
    </row>
    <row r="769" ht="12.75" hidden="1">
      <c r="A769" s="2"/>
    </row>
    <row r="770" ht="12.75" hidden="1">
      <c r="A770" s="2"/>
    </row>
    <row r="771" ht="12.75" hidden="1">
      <c r="A771" s="2"/>
    </row>
    <row r="772" ht="12.75" hidden="1">
      <c r="A772" s="2"/>
    </row>
    <row r="773" ht="12.75" hidden="1">
      <c r="A773" s="2"/>
    </row>
    <row r="774" spans="1:4" ht="30.75" customHeight="1">
      <c r="A774" s="99" t="s">
        <v>419</v>
      </c>
      <c r="B774" s="99"/>
      <c r="C774" s="99"/>
      <c r="D774" s="107"/>
    </row>
    <row r="775" spans="1:6" ht="18.75">
      <c r="A775" s="99" t="s">
        <v>407</v>
      </c>
      <c r="B775" s="99"/>
      <c r="C775" s="99"/>
      <c r="D775" s="107"/>
      <c r="E775" s="34" t="s">
        <v>91</v>
      </c>
      <c r="F775" s="63"/>
    </row>
    <row r="776" ht="12.75"/>
  </sheetData>
  <sheetProtection selectLockedCells="1" selectUnlockedCells="1"/>
  <autoFilter ref="A9:K422"/>
  <mergeCells count="241">
    <mergeCell ref="D129:D130"/>
    <mergeCell ref="F1:H3"/>
    <mergeCell ref="A5:N5"/>
    <mergeCell ref="K1:N3"/>
    <mergeCell ref="E7:E8"/>
    <mergeCell ref="F7:H7"/>
    <mergeCell ref="L7:N7"/>
    <mergeCell ref="C15:C28"/>
    <mergeCell ref="D15:E15"/>
    <mergeCell ref="D17:D18"/>
    <mergeCell ref="A775:D775"/>
    <mergeCell ref="A7:A8"/>
    <mergeCell ref="B7:B8"/>
    <mergeCell ref="C7:C8"/>
    <mergeCell ref="D7:D8"/>
    <mergeCell ref="B10:B62"/>
    <mergeCell ref="C10:E10"/>
    <mergeCell ref="C11:C14"/>
    <mergeCell ref="D11:E11"/>
    <mergeCell ref="D13:D14"/>
    <mergeCell ref="I7:K7"/>
    <mergeCell ref="C59:C62"/>
    <mergeCell ref="D59:E59"/>
    <mergeCell ref="D61:D62"/>
    <mergeCell ref="D19:D20"/>
    <mergeCell ref="D22:D23"/>
    <mergeCell ref="D24:D25"/>
    <mergeCell ref="D27:D28"/>
    <mergeCell ref="C29:C43"/>
    <mergeCell ref="D29:E29"/>
    <mergeCell ref="C44:C58"/>
    <mergeCell ref="D44:E44"/>
    <mergeCell ref="D46:D51"/>
    <mergeCell ref="D53:D58"/>
    <mergeCell ref="D31:D32"/>
    <mergeCell ref="D42:D43"/>
    <mergeCell ref="D36:D37"/>
    <mergeCell ref="D39:D40"/>
    <mergeCell ref="D33:D34"/>
    <mergeCell ref="B63:B140"/>
    <mergeCell ref="C63:E63"/>
    <mergeCell ref="C64:C68"/>
    <mergeCell ref="D64:E64"/>
    <mergeCell ref="D66:D68"/>
    <mergeCell ref="C69:C87"/>
    <mergeCell ref="D69:E69"/>
    <mergeCell ref="D71:D73"/>
    <mergeCell ref="D75:D77"/>
    <mergeCell ref="D79:D81"/>
    <mergeCell ref="D83:D84"/>
    <mergeCell ref="D86:D87"/>
    <mergeCell ref="C88:C91"/>
    <mergeCell ref="D88:E88"/>
    <mergeCell ref="D90:D91"/>
    <mergeCell ref="C92:C110"/>
    <mergeCell ref="D92:E92"/>
    <mergeCell ref="D94:D99"/>
    <mergeCell ref="D101:D107"/>
    <mergeCell ref="D109:D110"/>
    <mergeCell ref="C111:C140"/>
    <mergeCell ref="D111:E111"/>
    <mergeCell ref="D116:D117"/>
    <mergeCell ref="D119:D120"/>
    <mergeCell ref="D121:D122"/>
    <mergeCell ref="D133:D134"/>
    <mergeCell ref="D139:D140"/>
    <mergeCell ref="D123:D124"/>
    <mergeCell ref="D125:D126"/>
    <mergeCell ref="D127:D128"/>
    <mergeCell ref="B141:B197"/>
    <mergeCell ref="C141:E141"/>
    <mergeCell ref="C142:C150"/>
    <mergeCell ref="D142:E142"/>
    <mergeCell ref="D144:D150"/>
    <mergeCell ref="C151:C159"/>
    <mergeCell ref="D151:E151"/>
    <mergeCell ref="D153:D154"/>
    <mergeCell ref="D156:D159"/>
    <mergeCell ref="C160:C162"/>
    <mergeCell ref="D160:E160"/>
    <mergeCell ref="D161:D162"/>
    <mergeCell ref="C163:C168"/>
    <mergeCell ref="D163:E163"/>
    <mergeCell ref="D165:D166"/>
    <mergeCell ref="D167:D168"/>
    <mergeCell ref="C180:C183"/>
    <mergeCell ref="D180:E180"/>
    <mergeCell ref="D182:D183"/>
    <mergeCell ref="C169:C179"/>
    <mergeCell ref="D169:E169"/>
    <mergeCell ref="D171:D173"/>
    <mergeCell ref="D176:D177"/>
    <mergeCell ref="D178:D179"/>
    <mergeCell ref="C184:C187"/>
    <mergeCell ref="D184:E184"/>
    <mergeCell ref="D186:D187"/>
    <mergeCell ref="C188:C191"/>
    <mergeCell ref="D188:E188"/>
    <mergeCell ref="D190:D191"/>
    <mergeCell ref="B198:B268"/>
    <mergeCell ref="C198:E198"/>
    <mergeCell ref="C199:C202"/>
    <mergeCell ref="D199:E199"/>
    <mergeCell ref="D201:D202"/>
    <mergeCell ref="C203:C207"/>
    <mergeCell ref="C208:C246"/>
    <mergeCell ref="D208:E208"/>
    <mergeCell ref="D210:D211"/>
    <mergeCell ref="D212:D213"/>
    <mergeCell ref="D218:D219"/>
    <mergeCell ref="D221:D222"/>
    <mergeCell ref="C192:C197"/>
    <mergeCell ref="D192:E192"/>
    <mergeCell ref="D194:D195"/>
    <mergeCell ref="D196:D197"/>
    <mergeCell ref="D234:D235"/>
    <mergeCell ref="D236:D237"/>
    <mergeCell ref="D203:E203"/>
    <mergeCell ref="D205:D207"/>
    <mergeCell ref="D224:D225"/>
    <mergeCell ref="D226:D227"/>
    <mergeCell ref="D228:D229"/>
    <mergeCell ref="D230:D232"/>
    <mergeCell ref="D214:D215"/>
    <mergeCell ref="D216:D217"/>
    <mergeCell ref="D239:D240"/>
    <mergeCell ref="D242:D243"/>
    <mergeCell ref="D245:D246"/>
    <mergeCell ref="C247:C257"/>
    <mergeCell ref="D247:E247"/>
    <mergeCell ref="D250:D251"/>
    <mergeCell ref="D254:D255"/>
    <mergeCell ref="D256:D257"/>
    <mergeCell ref="C258:C268"/>
    <mergeCell ref="D258:E258"/>
    <mergeCell ref="D260:D265"/>
    <mergeCell ref="D267:D268"/>
    <mergeCell ref="C269:E269"/>
    <mergeCell ref="C270:C273"/>
    <mergeCell ref="D270:E270"/>
    <mergeCell ref="D272:D273"/>
    <mergeCell ref="C288:C291"/>
    <mergeCell ref="D288:E288"/>
    <mergeCell ref="D290:D291"/>
    <mergeCell ref="C274:C283"/>
    <mergeCell ref="D274:E274"/>
    <mergeCell ref="D276:D283"/>
    <mergeCell ref="C284:C287"/>
    <mergeCell ref="D284:E284"/>
    <mergeCell ref="D286:D287"/>
    <mergeCell ref="C292:C305"/>
    <mergeCell ref="D292:E292"/>
    <mergeCell ref="D294:D295"/>
    <mergeCell ref="D297:D298"/>
    <mergeCell ref="D300:D301"/>
    <mergeCell ref="D302:D305"/>
    <mergeCell ref="C306:C309"/>
    <mergeCell ref="D306:E306"/>
    <mergeCell ref="D308:D309"/>
    <mergeCell ref="C310:C317"/>
    <mergeCell ref="D310:E310"/>
    <mergeCell ref="D312:D317"/>
    <mergeCell ref="C318:C321"/>
    <mergeCell ref="D318:E318"/>
    <mergeCell ref="D320:D321"/>
    <mergeCell ref="C322:C325"/>
    <mergeCell ref="D322:E322"/>
    <mergeCell ref="D324:D325"/>
    <mergeCell ref="C326:C330"/>
    <mergeCell ref="D326:E326"/>
    <mergeCell ref="D328:D330"/>
    <mergeCell ref="C331:C334"/>
    <mergeCell ref="D331:E331"/>
    <mergeCell ref="D333:D334"/>
    <mergeCell ref="C335:C338"/>
    <mergeCell ref="D335:E335"/>
    <mergeCell ref="D337:D338"/>
    <mergeCell ref="C339:C357"/>
    <mergeCell ref="D339:E339"/>
    <mergeCell ref="D341:D342"/>
    <mergeCell ref="D345:D346"/>
    <mergeCell ref="D347:D348"/>
    <mergeCell ref="D350:D351"/>
    <mergeCell ref="D353:D354"/>
    <mergeCell ref="D355:D357"/>
    <mergeCell ref="C358:C361"/>
    <mergeCell ref="D358:E358"/>
    <mergeCell ref="D360:D361"/>
    <mergeCell ref="C362:C365"/>
    <mergeCell ref="D362:E362"/>
    <mergeCell ref="D364:D365"/>
    <mergeCell ref="C366:C369"/>
    <mergeCell ref="D366:E366"/>
    <mergeCell ref="D368:D369"/>
    <mergeCell ref="C370:C376"/>
    <mergeCell ref="D370:E370"/>
    <mergeCell ref="D372:D373"/>
    <mergeCell ref="D375:D376"/>
    <mergeCell ref="C377:C380"/>
    <mergeCell ref="D377:E377"/>
    <mergeCell ref="D379:D380"/>
    <mergeCell ref="C381:C393"/>
    <mergeCell ref="D381:E381"/>
    <mergeCell ref="D383:D384"/>
    <mergeCell ref="D386:D387"/>
    <mergeCell ref="D389:D390"/>
    <mergeCell ref="D392:D393"/>
    <mergeCell ref="C394:C400"/>
    <mergeCell ref="D394:E394"/>
    <mergeCell ref="D396:D397"/>
    <mergeCell ref="D399:D400"/>
    <mergeCell ref="C401:C404"/>
    <mergeCell ref="D401:E401"/>
    <mergeCell ref="D403:D404"/>
    <mergeCell ref="C405:C410"/>
    <mergeCell ref="D405:E405"/>
    <mergeCell ref="D407:D408"/>
    <mergeCell ref="D409:D410"/>
    <mergeCell ref="C411:C414"/>
    <mergeCell ref="D411:E411"/>
    <mergeCell ref="D413:D414"/>
    <mergeCell ref="C415:C418"/>
    <mergeCell ref="D415:E415"/>
    <mergeCell ref="D417:D418"/>
    <mergeCell ref="B269:B418"/>
    <mergeCell ref="A435:E435"/>
    <mergeCell ref="A436:E436"/>
    <mergeCell ref="A437:E437"/>
    <mergeCell ref="B419:B425"/>
    <mergeCell ref="C419:E419"/>
    <mergeCell ref="C420:C425"/>
    <mergeCell ref="D420:E420"/>
    <mergeCell ref="D422:D423"/>
    <mergeCell ref="D424:D425"/>
    <mergeCell ref="A774:D774"/>
    <mergeCell ref="B426:B434"/>
    <mergeCell ref="C426:E426"/>
    <mergeCell ref="C427:C434"/>
    <mergeCell ref="D427:E427"/>
    <mergeCell ref="D428:D432"/>
    <mergeCell ref="D433:D434"/>
  </mergeCells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2012-01-05T09:14:40Z</cp:lastPrinted>
  <dcterms:created xsi:type="dcterms:W3CDTF">2011-03-11T06:35:43Z</dcterms:created>
  <dcterms:modified xsi:type="dcterms:W3CDTF">2012-01-10T11:58:40Z</dcterms:modified>
  <cp:category/>
  <cp:version/>
  <cp:contentType/>
  <cp:contentStatus/>
</cp:coreProperties>
</file>