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3" activeTab="1"/>
  </bookViews>
  <sheets>
    <sheet name="прил.4" sheetId="1" r:id="rId1"/>
    <sheet name="прил.5" sheetId="2" r:id="rId2"/>
    <sheet name="6" sheetId="3" r:id="rId3"/>
    <sheet name="прил.7" sheetId="4" r:id="rId4"/>
  </sheets>
  <externalReferences>
    <externalReference r:id="rId7"/>
  </externalReferences>
  <definedNames>
    <definedName name="_xlnm._FilterDatabase" localSheetId="1" hidden="1">'прил.5'!$A$9:$H$450</definedName>
    <definedName name="_xlnm._FilterDatabase" localSheetId="3" hidden="1">'прил.7'!$A$9:$H$450</definedName>
    <definedName name="_xlnm.Print_Titles" localSheetId="1">'прил.5'!$9:$9</definedName>
    <definedName name="_xlnm.Print_Titles" localSheetId="3">'прил.7'!$9:$9</definedName>
  </definedNames>
  <calcPr fullCalcOnLoad="1"/>
</workbook>
</file>

<file path=xl/comments2.xml><?xml version="1.0" encoding="utf-8"?>
<comments xmlns="http://schemas.openxmlformats.org/spreadsheetml/2006/main">
  <authors>
    <author>TENSOR</author>
  </authors>
  <commentList>
    <comment ref="F79" authorId="0">
      <text>
        <r>
          <rPr>
            <b/>
            <sz val="8"/>
            <rFont val="Tahoma"/>
            <family val="2"/>
          </rPr>
          <t>TENSOR:</t>
        </r>
        <r>
          <rPr>
            <sz val="8"/>
            <rFont val="Tahoma"/>
            <family val="2"/>
          </rPr>
          <t xml:space="preserve">
принимаемые обяз-ва</t>
        </r>
      </text>
    </comment>
    <comment ref="F84" authorId="0">
      <text>
        <r>
          <rPr>
            <b/>
            <sz val="8"/>
            <rFont val="Tahoma"/>
            <family val="2"/>
          </rPr>
          <t>TENSOR:</t>
        </r>
        <r>
          <rPr>
            <sz val="8"/>
            <rFont val="Tahoma"/>
            <family val="2"/>
          </rPr>
          <t xml:space="preserve">
принимаемые обяз-ва</t>
        </r>
      </text>
    </comment>
    <comment ref="L102" authorId="0">
      <text>
        <r>
          <rPr>
            <b/>
            <sz val="8"/>
            <rFont val="Tahoma"/>
            <family val="2"/>
          </rPr>
          <t>TENSOR:</t>
        </r>
        <r>
          <rPr>
            <sz val="8"/>
            <rFont val="Tahoma"/>
            <family val="2"/>
          </rPr>
          <t xml:space="preserve">
285000 - непрограммные меропр. (лагерь)</t>
        </r>
      </text>
    </comment>
  </commentList>
</comments>
</file>

<file path=xl/comments4.xml><?xml version="1.0" encoding="utf-8"?>
<comments xmlns="http://schemas.openxmlformats.org/spreadsheetml/2006/main">
  <authors>
    <author>TENSOR</author>
  </authors>
  <commentList>
    <comment ref="F79" authorId="0">
      <text>
        <r>
          <rPr>
            <b/>
            <sz val="8"/>
            <rFont val="Tahoma"/>
            <family val="2"/>
          </rPr>
          <t>TENSOR:</t>
        </r>
        <r>
          <rPr>
            <sz val="8"/>
            <rFont val="Tahoma"/>
            <family val="2"/>
          </rPr>
          <t xml:space="preserve">
принимаемые обяз-ва</t>
        </r>
      </text>
    </comment>
    <comment ref="F84" authorId="0">
      <text>
        <r>
          <rPr>
            <b/>
            <sz val="8"/>
            <rFont val="Tahoma"/>
            <family val="2"/>
          </rPr>
          <t>TENSOR:</t>
        </r>
        <r>
          <rPr>
            <sz val="8"/>
            <rFont val="Tahoma"/>
            <family val="2"/>
          </rPr>
          <t xml:space="preserve">
принимаемые обяз-ва</t>
        </r>
      </text>
    </comment>
    <comment ref="L102" authorId="0">
      <text>
        <r>
          <rPr>
            <b/>
            <sz val="8"/>
            <rFont val="Tahoma"/>
            <family val="2"/>
          </rPr>
          <t>TENSOR:</t>
        </r>
        <r>
          <rPr>
            <sz val="8"/>
            <rFont val="Tahoma"/>
            <family val="2"/>
          </rPr>
          <t xml:space="preserve">
285000 - непрограммные меропр. (лагерь)</t>
        </r>
      </text>
    </comment>
  </commentList>
</comments>
</file>

<file path=xl/sharedStrings.xml><?xml version="1.0" encoding="utf-8"?>
<sst xmlns="http://schemas.openxmlformats.org/spreadsheetml/2006/main" count="1919" uniqueCount="429">
  <si>
    <t>код</t>
  </si>
  <si>
    <t>Наименование</t>
  </si>
  <si>
    <t>2013 год</t>
  </si>
  <si>
    <t>На реализацию вопросов местного значения</t>
  </si>
  <si>
    <t>На осуществление государственных полномочий</t>
  </si>
  <si>
    <t xml:space="preserve">Всего </t>
  </si>
  <si>
    <t>A</t>
  </si>
  <si>
    <t>B</t>
  </si>
  <si>
    <t>0100</t>
  </si>
  <si>
    <t>Общегосударственные вопросы</t>
  </si>
  <si>
    <t>0102</t>
  </si>
  <si>
    <t xml:space="preserve">Функционирование высшего должностного  лица субъекта РФ и  муниципального образования </t>
  </si>
  <si>
    <t>0103</t>
  </si>
  <si>
    <t>Функционирование  законодательных (представительных) органов государственной власти  и представительных  органов муниципальных образований</t>
  </si>
  <si>
    <t>0104</t>
  </si>
  <si>
    <t>Функционирование Правительства РФ, высших  исполнительных органов государственной  власти субъектов РФ,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</si>
  <si>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</si>
  <si>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</si>
  <si>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</si>
  <si>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</si>
  <si>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</si>
  <si>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</si>
  <si>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</si>
  <si>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</si>
  <si>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</si>
  <si>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</si>
  <si>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</si>
  <si>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</si>
  <si>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</si>
  <si>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</si>
  <si>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</si>
  <si>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</si>
  <si>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0402</t>
  </si>
  <si>
    <t>Топливно-энергетический комплекс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</si>
  <si>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</si>
  <si>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</si>
  <si>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</si>
  <si>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</si>
  <si>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</si>
  <si>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</si>
  <si>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</si>
  <si>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</si>
  <si>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</si>
  <si>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</si>
  <si>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</si>
  <si>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</si>
  <si>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0504</t>
  </si>
  <si>
    <t>Прикладные научные исследования в области жилищно- коммунального хозяйства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</si>
  <si>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</si>
  <si>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</si>
  <si>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</si>
  <si>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</si>
  <si>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</si>
  <si>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</si>
  <si>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</si>
  <si>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</si>
  <si>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</si>
  <si>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</si>
  <si>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</si>
  <si>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</si>
  <si>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</si>
  <si>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</si>
  <si>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</si>
  <si>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</si>
  <si>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</si>
  <si>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</si>
  <si>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</si>
  <si>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</si>
  <si>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 и детства</t>
  </si>
  <si>
    <t>Другие вопросы в области социальной политики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</si>
  <si>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</si>
  <si>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</si>
  <si>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</si>
  <si>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</si>
  <si>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</si>
  <si>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</si>
  <si>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</si>
  <si>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</si>
  <si>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</si>
  <si>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</si>
  <si>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 внутреннего государственного  и муниципального долга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</si>
  <si>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</si>
  <si>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</si>
  <si>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</si>
  <si>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РФ и муниципальных образований</t>
  </si>
  <si>
    <t>ИТОГО РАСХОДОВ</t>
  </si>
  <si>
    <t>ВСЕГО РАСХОДОВ</t>
  </si>
  <si>
    <t>Обслуживание внутреннего государственного  и муниципального долга</t>
  </si>
  <si>
    <t>Распорядитель  средств</t>
  </si>
  <si>
    <t>Функциональная  классификация</t>
  </si>
  <si>
    <t>Целевая  статья</t>
  </si>
  <si>
    <t>Вид  расходов</t>
  </si>
  <si>
    <t>C</t>
  </si>
  <si>
    <t>D</t>
  </si>
  <si>
    <t>E</t>
  </si>
  <si>
    <t>Обеспечение деятельности подведомственных учреждений</t>
  </si>
  <si>
    <t>Целевые программы муниципальных образований</t>
  </si>
  <si>
    <t>7950000</t>
  </si>
  <si>
    <t>7950100</t>
  </si>
  <si>
    <t>Отдел  культуры, туризма и молодежной  политики администрации Первомайского муниципального района</t>
  </si>
  <si>
    <t>7951500</t>
  </si>
  <si>
    <t xml:space="preserve">Учреждения по внешкольной работе </t>
  </si>
  <si>
    <t>Организационно-воспитательная работа с молодежью</t>
  </si>
  <si>
    <t>4310000</t>
  </si>
  <si>
    <t>Проведение мероприятий для детей и молодежи в части реализации ведомственной целевой программы «Патриотическое воспитание молодежи Ярославской области»</t>
  </si>
  <si>
    <t>4310102</t>
  </si>
  <si>
    <t xml:space="preserve">Культура </t>
  </si>
  <si>
    <t>Учреждения  культуры и мероприятия в сфере культуры и кинематографии</t>
  </si>
  <si>
    <t>Музеи и постоянные выставки</t>
  </si>
  <si>
    <t xml:space="preserve">Библиотеки </t>
  </si>
  <si>
    <t>Комплектование книжных фондов библиотек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</si>
  <si>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</si>
  <si>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</si>
  <si>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Центральный аппарат</t>
  </si>
  <si>
    <t>0020400</t>
  </si>
  <si>
    <t>Учебно-методические кабинеты, центральные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</si>
  <si>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Региональные целевые программы</t>
  </si>
  <si>
    <t>7950300</t>
  </si>
  <si>
    <t>Охрана семьи и детства</t>
  </si>
  <si>
    <t>7950400</t>
  </si>
  <si>
    <t>Мероприятия в области социальной политики</t>
  </si>
  <si>
    <t>7950800</t>
  </si>
  <si>
    <t>Отдел  образования  Администрации Первомайского муниципального района</t>
  </si>
  <si>
    <t>803</t>
  </si>
  <si>
    <t>Детские дошкольные учреждения</t>
  </si>
  <si>
    <t>Школы начальные, неполные средние и средние, школы- детские сады</t>
  </si>
  <si>
    <t>Детские дома</t>
  </si>
  <si>
    <t>5220000</t>
  </si>
  <si>
    <t>5221300</t>
  </si>
  <si>
    <t>5221308</t>
  </si>
  <si>
    <t>Руководство и управление в сфере установленных функций органов государственной субъектов  РФ и органов местного самоуправления</t>
  </si>
  <si>
    <t>Учебно-методические кабинеты, ЦБ, группы хозяйственного обслуживания, учебные фильмотеки, межшкольные учебно-производственные комбинаты, логопедические пункты</t>
  </si>
  <si>
    <t>1004</t>
  </si>
  <si>
    <t>Социальная помощь</t>
  </si>
  <si>
    <t>Выплата единовременного пособия при всех формах устройства детей, лишенных родительского попечения в семью</t>
  </si>
  <si>
    <t>5140000</t>
  </si>
  <si>
    <t>5140100</t>
  </si>
  <si>
    <t>Иные   безвозмездные  и  безвозвратные   перечисления</t>
  </si>
  <si>
    <t>МЦП "Семья и дети  на 2011-2013 гг"</t>
  </si>
  <si>
    <t>7951000</t>
  </si>
  <si>
    <t>МЦП "Семья и дети на 2011-2013гг", п/п "Семья"</t>
  </si>
  <si>
    <t>МЦП "Семья и дети на 2011-2013гг", п/п "Дети-сироты"</t>
  </si>
  <si>
    <t>Учреждения социального обслуживания</t>
  </si>
  <si>
    <t>Отдел финансов Администрации Первомайского муниципального района</t>
  </si>
  <si>
    <t>Руководство и управление в сфере установленных функций  органов государственной власти субъектов РФ и органов местного самоуправления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</si>
  <si>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</si>
  <si>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</si>
  <si>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 государства</t>
  </si>
  <si>
    <t>0920300</t>
  </si>
  <si>
    <t>Субвенция на осуществление первичного воинского учета на территориях, где отсутствуют военные комиссариаты</t>
  </si>
  <si>
    <t>0013600</t>
  </si>
  <si>
    <t>Мероприятия по проведению оздоровительной кампании детей</t>
  </si>
  <si>
    <t>4320000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</si>
  <si>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</si>
  <si>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</si>
  <si>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</si>
  <si>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</si>
  <si>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Выравнивание бюджетной обеспеченности</t>
  </si>
  <si>
    <t>5160100</t>
  </si>
  <si>
    <t>Выравнивание бюджетной обеспеченности поселений</t>
  </si>
  <si>
    <t>5160110</t>
  </si>
  <si>
    <t>Выравнивании бюджетной обеспеченности поселений из районного фонда финансовой поддержки</t>
  </si>
  <si>
    <t>Отдел труда и социальной поддержки населения Администрации Первомайского муниципального района</t>
  </si>
  <si>
    <t>Доплаты к пенсиям, дополнительное пенсионное обеспечение</t>
  </si>
  <si>
    <t>Доплата к пенсиям государственных служащих субъектов РФ и муниципальных служащих</t>
  </si>
  <si>
    <t>Ежемесячные денежные выплаты женам, срок беременности которых на момент призыва мужа на военную службу составлял не менее 26 недель, в период до родов и 10 недель после родов, а также имеющим детей в возрасте до 3 лет</t>
  </si>
  <si>
    <t>5051900</t>
  </si>
  <si>
    <t>Обеспечение мер социальной поддержки для лиц, награжденных знаком «Почетный донор СССР,»Почетный донор России»</t>
  </si>
  <si>
    <t>Оплата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</si>
  <si>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</t>
  </si>
  <si>
    <t>Реализация мер соц.поддержки отдельных категорий градан</t>
  </si>
  <si>
    <t>5055500</t>
  </si>
  <si>
    <t>Ежемесячное пособие на ребенка</t>
  </si>
  <si>
    <t>5055510</t>
  </si>
  <si>
    <t xml:space="preserve">Обеспечение мер социальной поддержки </t>
  </si>
  <si>
    <t>5055520</t>
  </si>
  <si>
    <t>Обеспечение мер социальной поддержки ветеранов труда</t>
  </si>
  <si>
    <t>5055521</t>
  </si>
  <si>
    <t>Обеспечение мер социальной поддержки тружеников тыла</t>
  </si>
  <si>
    <t>5055522</t>
  </si>
  <si>
    <t>Обеспечение мер социальной поддержки реабилитированных лиц и лиц, признанных пострадавшими от политических репрессий</t>
  </si>
  <si>
    <t>Оказание других видов социальной помощи</t>
  </si>
  <si>
    <t>5058600</t>
  </si>
  <si>
    <t xml:space="preserve">Мероприятия в области социальной политики </t>
  </si>
  <si>
    <t>5140101</t>
  </si>
  <si>
    <t>Областная  целевая программа «Семья и дети Ярославии»</t>
  </si>
  <si>
    <t>МЦП "Семья и дети на 2011-2013гг", п/п "Дети-инвалиды"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</si>
  <si>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</si>
  <si>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Администрация  Первомайского  муниципального района   Ярославской  области</t>
  </si>
  <si>
    <t>Глава муниципального образования</t>
  </si>
  <si>
    <t>0020300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</si>
  <si>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</si>
  <si>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Руководство и управление в сфере установленных   функций  органов государственной субъектов РФ и органов местного самоуправления</t>
  </si>
  <si>
    <t>Резервные фонды местных администраций</t>
  </si>
  <si>
    <t>0700500</t>
  </si>
  <si>
    <t>Руководство и управление в сфере установленных функций</t>
  </si>
  <si>
    <t>0010000</t>
  </si>
  <si>
    <t>Государственная регистрация актов гражданского состояния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</si>
  <si>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</si>
  <si>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</si>
  <si>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 , признание прав и регулирование отношений по гос. и муниципальной собственности</t>
  </si>
  <si>
    <t>0900200</t>
  </si>
  <si>
    <t>7951300</t>
  </si>
  <si>
    <t>Мероприятия по предупреждению и ликвидации последствий чрезвычайных ситуаций и стихийных действий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</si>
  <si>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</si>
  <si>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</si>
  <si>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</si>
  <si>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МЦП "Энергосбережение на территории Первомайского МР на 2011-2013 гг"</t>
  </si>
  <si>
    <t>7951600</t>
  </si>
  <si>
    <t>7951200</t>
  </si>
  <si>
    <t>Другие виды транспорта</t>
  </si>
  <si>
    <t>Субсидии на проведение отдельных мероприятий по другим видам транспорта</t>
  </si>
  <si>
    <t>Дорожное хозяйство</t>
  </si>
  <si>
    <t>3150000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</si>
  <si>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</si>
  <si>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3150201</t>
  </si>
  <si>
    <t>Реализация государственных функций в области национальной экономики</t>
  </si>
  <si>
    <t>3400000</t>
  </si>
  <si>
    <t>Субсидия хозяйствующим субъектам, обслуживающим столовые общеобразовательных учреждений</t>
  </si>
  <si>
    <t>3409000</t>
  </si>
  <si>
    <t>7950700</t>
  </si>
  <si>
    <t>7951400</t>
  </si>
  <si>
    <t>Поддержка коммунального хозяйства</t>
  </si>
  <si>
    <t>Мероприятия в области коммунального хозяйства</t>
  </si>
  <si>
    <t>5225803</t>
  </si>
  <si>
    <t>7950200</t>
  </si>
  <si>
    <t>МЦП "Обращение с твердыми бытовыми отходами на территории Первомайского МР на 2011-2014гг"</t>
  </si>
  <si>
    <t>7950500</t>
  </si>
  <si>
    <t>5053300</t>
  </si>
  <si>
    <t>7950600</t>
  </si>
  <si>
    <t>МЦП "О мерах поддержки общественных организаций ветеранов и инвалидов Первомайского муниципального района на 2010-2013 г.г.""</t>
  </si>
  <si>
    <t>МЦП "Развитие физической культуры и спорта в Первомайском МР на 2011-2013гг"</t>
  </si>
  <si>
    <t>7950900</t>
  </si>
  <si>
    <t>7951100</t>
  </si>
  <si>
    <t>4319900</t>
  </si>
  <si>
    <t>Собрание представителей Первомайского муниципального района</t>
  </si>
  <si>
    <t xml:space="preserve">Руководство и управление в сфере установленных функций органов государственной власти субъектов и органов местного самоуправления </t>
  </si>
  <si>
    <t>Председатель представительного органа муниципального образования</t>
  </si>
  <si>
    <t>0021100</t>
  </si>
  <si>
    <t>Депутаты представительного органа муниципального образования</t>
  </si>
  <si>
    <t>0021200</t>
  </si>
  <si>
    <t>Контрольно-счетная палата Первомайского муниципального района</t>
  </si>
  <si>
    <t>Руководитель контрольно-счетной  палаты муниципального образования и его заместители</t>
  </si>
  <si>
    <t>0022500</t>
  </si>
  <si>
    <t>Итого  расходов</t>
  </si>
  <si>
    <t>Всего расходов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</si>
  <si>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</si>
  <si>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4320201</t>
  </si>
  <si>
    <t>5221309</t>
  </si>
  <si>
    <t>4400201</t>
  </si>
  <si>
    <t>5080000</t>
  </si>
  <si>
    <t>5089900</t>
  </si>
  <si>
    <t>5221306</t>
  </si>
  <si>
    <t>МЦП "Улучшение условий и охраны труда на 2011-2013 годы по Первомайскому МР"</t>
  </si>
  <si>
    <t>Компенсация расходов на содержание ребенка в дошкольной образовательной организации</t>
  </si>
  <si>
    <t>5201001</t>
  </si>
  <si>
    <t>5055531</t>
  </si>
  <si>
    <t>5140102</t>
  </si>
  <si>
    <t>Реализация ведомственной целевой программы "Развитие системы мер социальной поддержки населения Ярославской области"</t>
  </si>
  <si>
    <t>0013801</t>
  </si>
  <si>
    <t>МЦП "Развитие информатизации Первомайского МР на 2011-2013 гг."</t>
  </si>
  <si>
    <t>МЦП "Развитин агропромышленного комплекса и сельских территорий Первомайского МР на 2010-2014гг."</t>
  </si>
  <si>
    <t>5222902</t>
  </si>
  <si>
    <t>5226900</t>
  </si>
  <si>
    <t>5226902</t>
  </si>
  <si>
    <t>Региональная программа "Социальная поддержка пожилых граждан в Ярославской области"</t>
  </si>
  <si>
    <t>Региональная программа "Социальная поддержка пожилых граждан в Ярославской области" в сфере социальной политики</t>
  </si>
  <si>
    <t>Субсидия на реализацию подпрограммы "Ярославские каникулы" областной целевой программы "Семья и дети Ярославии" в части оздоровления и отдыха детей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</si>
  <si>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</si>
  <si>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Приложение № ___ к решению Собрания представителей Первомайского муниципального района от ____________ года № ____</t>
  </si>
  <si>
    <t>Приложение № ____ к решению Собрания представителей Первомайского муниципального района от ______________года № _____</t>
  </si>
  <si>
    <t>1003</t>
  </si>
  <si>
    <t>521</t>
  </si>
  <si>
    <t>Субсидии, за исключением субсидий на софинансирование объектов капитального строительства муниципальной собственности</t>
  </si>
  <si>
    <t>611</t>
  </si>
  <si>
    <t>244</t>
  </si>
  <si>
    <t>Прочая закупка товаров, работ и услуг для государственных нужд</t>
  </si>
  <si>
    <t>612</t>
  </si>
  <si>
    <t>Субсидии бюджетным учреждениям на иные цели</t>
  </si>
  <si>
    <t>810</t>
  </si>
  <si>
    <t>Субсидии юридическим лицам (кроме государственных учреждений) и физическим лицам - производителям товаров, работ, услуг</t>
  </si>
  <si>
    <t xml:space="preserve">Субсидия на реализацию подпрограммы "Семья и дети" областной целевой программы "Семья и дети Ярославии" </t>
  </si>
  <si>
    <t xml:space="preserve">Областная целевая программа "Семья и дети Ярославии" </t>
  </si>
  <si>
    <t>511</t>
  </si>
  <si>
    <t>Дотации на выравнивание бюджетной обеспеченности субъектов Российской Федерации и муниципальных образований</t>
  </si>
  <si>
    <t>Субсидия на реализацию подпрограммы "Ярославские каникулы" областной целевой программы "Семья и дети Ярославии" в части компенсации стоимости санаторно-курортной путевки лицам, нуждающимся в санаторно-курортном лечении</t>
  </si>
  <si>
    <t>5221314</t>
  </si>
  <si>
    <t>Пособия и компенсации гражданам и иные социальные выплаты, кроме публичных нормативных обязательств</t>
  </si>
  <si>
    <t>321</t>
  </si>
  <si>
    <t xml:space="preserve">Субсидия на реализацию областной целевой программы "Комплексные меры противодействия злоупотреблению наркотиками и их незаконному обороту" </t>
  </si>
  <si>
    <t>Субсидии на софинансирование объектов капитального строительства муниципальной собственности</t>
  </si>
  <si>
    <t>Прочая закупка товаров, работ и услуг для муниципальных нужд</t>
  </si>
  <si>
    <t>242</t>
  </si>
  <si>
    <t>Закупка товаров, работ, услуг в сфере информационно-коммуникационных технологий</t>
  </si>
  <si>
    <t>Приобретение товаров, работ, услуг в пользу граждан</t>
  </si>
  <si>
    <t>323</t>
  </si>
  <si>
    <t>530</t>
  </si>
  <si>
    <t>Субвенции</t>
  </si>
  <si>
    <t>0304</t>
  </si>
  <si>
    <t>121</t>
  </si>
  <si>
    <t>122</t>
  </si>
  <si>
    <t>851</t>
  </si>
  <si>
    <t>852</t>
  </si>
  <si>
    <t>Уплата прочих налогов, сборов и иных платежей</t>
  </si>
  <si>
    <t>Фонд оплаты труда и страховые взносы</t>
  </si>
  <si>
    <t>Иные выплаты персоналу, за исключением фонда оплаты труда</t>
  </si>
  <si>
    <t>Прочая закупка товаров, работ и услуг для государственных (муниципальных) нужд</t>
  </si>
  <si>
    <t>Органы юстиции</t>
  </si>
  <si>
    <t>314</t>
  </si>
  <si>
    <t>Меры социальной поддержки населения по публичным нормативным обязательствам</t>
  </si>
  <si>
    <t>Пособия и компенсации по публичным нормативным обязательствам</t>
  </si>
  <si>
    <t>313</t>
  </si>
  <si>
    <t>5050000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</si>
  <si>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</si>
  <si>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Уплата налога на имущество организаций и земельного налога</t>
  </si>
  <si>
    <t>МЦП "Профилактика безнадзорности, правонарушений и защиты прав несовершеннолетних на 2012-2014гг"</t>
  </si>
  <si>
    <t>МЦП "Развитие информатизации Первомайского МР на 2011-2013 г.г."</t>
  </si>
  <si>
    <t>312</t>
  </si>
  <si>
    <t>Пенсии, выплачиваемые организациями сектора государственного управления</t>
  </si>
  <si>
    <t>730</t>
  </si>
  <si>
    <t>Обслуживание муниципального долга</t>
  </si>
  <si>
    <t>243</t>
  </si>
  <si>
    <t>Закупка товаров, работ, услуг в целях капитального ремонта государственного (муниципального) имущества</t>
  </si>
  <si>
    <t>Субсидии юридическим лицам (кроме государственных (муниципальных) учреждений) и физическим лицам – производителям товаров, работ, услуг</t>
  </si>
  <si>
    <t>411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</si>
  <si>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</si>
  <si>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МЦП "Поддержка потребительского рынка на селе" на 2012-2014гг.</t>
  </si>
  <si>
    <t>870</t>
  </si>
  <si>
    <t>Резервные средства</t>
  </si>
  <si>
    <t>2014 год</t>
  </si>
  <si>
    <t>2015 год</t>
  </si>
  <si>
    <t>1402</t>
  </si>
  <si>
    <t>5170000</t>
  </si>
  <si>
    <t>515</t>
  </si>
  <si>
    <t>Иные дотации</t>
  </si>
  <si>
    <t>Дотации</t>
  </si>
  <si>
    <t>Поддержка мер по обеспечению сбалансированности бюджетов поселений</t>
  </si>
  <si>
    <t>5170210</t>
  </si>
  <si>
    <t>Прочие дотации</t>
  </si>
  <si>
    <t>1001100</t>
  </si>
  <si>
    <t>1001122</t>
  </si>
  <si>
    <t>Областная целевая программа "Развитие агропромышленного комплекса и сельских территорий Ярославской области" в части софинансирования мероприятий федеральной целевой программы "Социальное развитие села до 2013 года"</t>
  </si>
  <si>
    <t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t>
  </si>
  <si>
    <t>5228001</t>
  </si>
  <si>
    <t>Защита населения и территории от чрезвычайных ситуаций природного и техногенного характера, гражданская оборона</t>
  </si>
  <si>
    <t>Субсидия на реализацию мероприятий областной целевой программы "Обеспечение безопасности граждан на водных объектах Ярославской области"</t>
  </si>
  <si>
    <t>5052205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</si>
  <si>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РФ и местных бюджетов</t>
  </si>
  <si>
    <t>5141500</t>
  </si>
  <si>
    <t>Субвенция местным бюджетам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</si>
  <si>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Реализация подпрограммы "Ярославские каникулы" областной целевой программы "Семья и дети Ярославии" в части оздоровления и отдыха детей</t>
  </si>
  <si>
    <t xml:space="preserve">РеализациЯ подпрограммы "Семья и дети" областной целевой программы "Семья и дети Ярославии" </t>
  </si>
  <si>
    <t>111</t>
  </si>
  <si>
    <t>112</t>
  </si>
  <si>
    <t>4360000</t>
  </si>
  <si>
    <t>4360100</t>
  </si>
  <si>
    <t>Мероприятия в области образования</t>
  </si>
  <si>
    <t>Государственная поддержка в сфере образования</t>
  </si>
  <si>
    <t>5201311</t>
  </si>
  <si>
    <t>5201320</t>
  </si>
  <si>
    <t>5203012</t>
  </si>
  <si>
    <t>5201312</t>
  </si>
  <si>
    <t>Выплаты приемной семье на содержание подопечных детей</t>
  </si>
  <si>
    <t>Оплата труда приемного родителя</t>
  </si>
  <si>
    <t>Выплаты семьям опекунов на содержание подопечных детей</t>
  </si>
  <si>
    <t>Оплата труда патронатного родителя</t>
  </si>
  <si>
    <t>7951700</t>
  </si>
  <si>
    <t>МЦП "Комплексные меры по организации отдыха, оздоровления и занятости детей Первомайского района на 2012-2014 годы"</t>
  </si>
  <si>
    <t>МЦП "Молодежь на 2013-2015гг"</t>
  </si>
  <si>
    <t>МЦП "Патриотическое воспитание граждан Российской Федерации, проживающих на территории Первомайского МР на 2013-2015 г.г."</t>
  </si>
  <si>
    <t>МЦП "Развитие туризма и сервиса в Первомайском МР на 2012-2014 г.г."</t>
  </si>
  <si>
    <t>7951503</t>
  </si>
  <si>
    <t>МЦП "Семья и дети на 2011-2013гг", п/п "Одаренные дети"</t>
  </si>
  <si>
    <t>7951504</t>
  </si>
  <si>
    <t>5053600</t>
  </si>
  <si>
    <t>1000000</t>
  </si>
  <si>
    <t>1005800</t>
  </si>
  <si>
    <t>1005803</t>
  </si>
  <si>
    <t>Федеральные целевые программы</t>
  </si>
  <si>
    <t>Федеральная целевая программа "Развитие физической культуры и спорта в Российской Федерации на 2006 - 2015 годы"</t>
  </si>
  <si>
    <t>Субсидия на реализацию мероприятий областной целевой программы "Развитие материально-технической базы физической культуры и спорта Ярославской области" в части строительства (реконструкции) спортивных объектов за счет средств областного бюджета</t>
  </si>
  <si>
    <t>5224604</t>
  </si>
  <si>
    <t>Областная целевая программа "Развитие материально-технической базы физической культуры и спорта Ярославской области" в части обустройства плоскостных спортивных сооружений в муниципальных образованиях области</t>
  </si>
  <si>
    <t>522</t>
  </si>
  <si>
    <t>Областная  целевая программа "Комплексная программа модернизации  и реформирования жилищно-коммунального хозяйства Ярославской области" в части строительства и реконструкции объектов теплоснабжения и газификации</t>
  </si>
  <si>
    <t>5226404</t>
  </si>
  <si>
    <t>Областная целевая программа "Обращение с твердыми бытовыми отходами на территории Ярославской области" в части модернизации инфраструктуры в сфере обращения с твердыми бытовыми отходами</t>
  </si>
  <si>
    <t>807</t>
  </si>
  <si>
    <t>4570000</t>
  </si>
  <si>
    <t>4579900</t>
  </si>
  <si>
    <t>621</t>
  </si>
  <si>
    <t>Периодические издания, учрежденные органами законодательной и исполнительной власти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</si>
  <si>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</si>
  <si>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360</t>
  </si>
  <si>
    <t>Иные выплаты населению</t>
  </si>
  <si>
    <t>МЦП "Семья и дети" на 2011-2013 г.г.</t>
  </si>
  <si>
    <t>7951800</t>
  </si>
  <si>
    <t>МЦП "Чистая вода на территории Первомайского муниципального района на 2010-2014 годы"</t>
  </si>
  <si>
    <t>МЦП "Развитие муниципальной службы в Первомайском МР на 2013-2015гг"</t>
  </si>
  <si>
    <t>Условно-утвержденные расходы</t>
  </si>
  <si>
    <t>МЦП "Развитие сети автомобильных дорог общего пользования местного значения Первомайского МР на 2012-2014 годы"</t>
  </si>
  <si>
    <t>МЦП "Развитие субъектов малого и среднего предпринимательства  Первомайского МР на 2013-2015гг"</t>
  </si>
  <si>
    <t>МЦП "Бюджетная поддержка отдельных категорий граждан, проживающих в Первомайском МР, по проведению ремонта жилых помещений и (или) работ, направленных на повышение уровня обеспеченности их коммунальными услугами на 2010-2013 гг"</t>
  </si>
  <si>
    <t>7951501</t>
  </si>
  <si>
    <t>7951502</t>
  </si>
  <si>
    <t>ВЦП "Повышение эффективности бюджетных расходов Первомайского МР 2011-2013гг"</t>
  </si>
  <si>
    <t>убсидия на реализацию подпрограммы "Ярославские каникулы" областной целевой программы "Семья и дети Ярославии" в части оплаты стоимости набора продуктов питания в лагерях с дневной формой пребывания детей, расположенных на территории Ярославской области</t>
  </si>
  <si>
    <t>322</t>
  </si>
  <si>
    <t>Субсидии гражданам на приобретение жилья</t>
  </si>
  <si>
    <t>7951900</t>
  </si>
  <si>
    <t>7952000</t>
  </si>
  <si>
    <t>1001</t>
  </si>
  <si>
    <t>1002</t>
  </si>
  <si>
    <t>1006</t>
  </si>
  <si>
    <t>4230000</t>
  </si>
  <si>
    <t>4239900</t>
  </si>
  <si>
    <t>Расходы бюджета муниципального района  на 2013 год по разделам и подразделам классификации расходов бюджетов Росссийской Федерации</t>
  </si>
  <si>
    <t>Расходы бюджета муниципального района  на 2014-2015 г.г. по разделам и подразделам классификации расходов бюджетов Росссийской Федерации</t>
  </si>
  <si>
    <t>Ведомственная   структура   расходов   бюджета   муниципального   района   на   2014-2015 г.г.</t>
  </si>
  <si>
    <t>Приложение № 4 к решению Собрания представителей Первомайского муниципального района от 00.12.2012 года №</t>
  </si>
  <si>
    <t xml:space="preserve">Приложение № 5 к решению Собрания представителей Первомайского муниципального района от 00.12.2012 года № </t>
  </si>
  <si>
    <t>Приложение № 6 к решению Собрания представителей Первомайского муниципального района от 00.12.2012 года №</t>
  </si>
  <si>
    <t>Ведомственная   структура   расходов   бюджета   муниципального   района                      на   2013 год</t>
  </si>
  <si>
    <t xml:space="preserve">Приложение № 7 к решению Собрания представителей Первомайского муниципального района от 00.12.2012 года  года № </t>
  </si>
  <si>
    <t>Субсидия на реализацию подпрограммы "Ярославские каникулы" областной целевой программы "Семья и дети Ярославии" в части оплаты стоимости набора продуктов питания в лагерях с дневной формой пребывания детей, расположенных на территории Ярославской области</t>
  </si>
  <si>
    <t>Дотации на выравнивании бюджетной обеспеченности поселений из районного фонда финансовой поддержки</t>
  </si>
  <si>
    <t xml:space="preserve">Реализация подпрограммы "Семья и дети" областной целевой программы "Семья и дети Ярославии" </t>
  </si>
  <si>
    <t>441</t>
  </si>
  <si>
    <t>Бюджетные инвестиции на приобретение объектов недвижимого имущества казенным учреждениям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</si>
</sst>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0.0"/>
    <numFmt numFmtId="166" formatCode="000000"/>
    <numFmt numFmtId="167" formatCode="_-* #,##0.0_р_._-;\-* #,##0.0_р_._-;_-* &quot;-&quot;??_р_._-;_-@_-"/>
    <numFmt numFmtId="168" formatCode="_-* #,##0_р_._-;\-* #,##0_р_._-;_-* &quot;-&quot;??_р_._-;_-@_-"/>
  </numFmts>
  <fonts count="4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3"/>
      <name val="Arial Cyr"/>
      <family val="2"/>
    </font>
    <font>
      <sz val="14"/>
      <name val="Arial"/>
      <family val="2"/>
    </font>
    <font>
      <sz val="14"/>
      <name val="Arial Cyr"/>
      <family val="2"/>
    </font>
    <font>
      <sz val="15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2"/>
    </font>
    <font>
      <sz val="9"/>
      <name val="Arial Narrow"/>
      <family val="2"/>
    </font>
    <font>
      <sz val="11"/>
      <name val="Arial Narrow"/>
      <family val="2"/>
    </font>
    <font>
      <i/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5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b/>
      <sz val="15"/>
      <name val="Times New Roman"/>
      <family val="1"/>
    </font>
    <font>
      <b/>
      <sz val="10"/>
      <name val="Arial Cyr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4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3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7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0" fontId="10" fillId="0" borderId="10" xfId="0" applyFont="1" applyBorder="1" applyAlignment="1">
      <alignment horizontal="left" vertical="center" textRotation="90" wrapText="1"/>
    </xf>
    <xf numFmtId="0" fontId="11" fillId="0" borderId="10" xfId="0" applyFont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/>
    </xf>
    <xf numFmtId="49" fontId="13" fillId="0" borderId="10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left" vertical="top" wrapText="1"/>
    </xf>
    <xf numFmtId="164" fontId="8" fillId="0" borderId="10" xfId="0" applyNumberFormat="1" applyFont="1" applyFill="1" applyBorder="1" applyAlignment="1">
      <alignment horizontal="right"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right" vertical="top"/>
    </xf>
    <xf numFmtId="0" fontId="14" fillId="0" borderId="10" xfId="0" applyFont="1" applyFill="1" applyBorder="1" applyAlignment="1">
      <alignment horizontal="left" vertical="top" wrapText="1"/>
    </xf>
    <xf numFmtId="164" fontId="15" fillId="0" borderId="10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8" fillId="0" borderId="10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/>
    </xf>
    <xf numFmtId="3" fontId="14" fillId="0" borderId="10" xfId="0" applyNumberFormat="1" applyFont="1" applyFill="1" applyBorder="1" applyAlignment="1">
      <alignment horizontal="right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3" fontId="1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18" fillId="0" borderId="10" xfId="0" applyNumberFormat="1" applyFont="1" applyFill="1" applyBorder="1" applyAlignment="1">
      <alignment vertical="top" wrapText="1"/>
    </xf>
    <xf numFmtId="0" fontId="14" fillId="24" borderId="10" xfId="0" applyFont="1" applyFill="1" applyBorder="1" applyAlignment="1">
      <alignment horizontal="left" vertical="top" wrapText="1"/>
    </xf>
    <xf numFmtId="49" fontId="18" fillId="0" borderId="11" xfId="0" applyNumberFormat="1" applyFont="1" applyFill="1" applyBorder="1" applyAlignment="1">
      <alignment horizontal="center" vertical="top" wrapText="1"/>
    </xf>
    <xf numFmtId="49" fontId="18" fillId="0" borderId="12" xfId="0" applyNumberFormat="1" applyFont="1" applyFill="1" applyBorder="1" applyAlignment="1">
      <alignment horizontal="center" vertical="top" wrapText="1"/>
    </xf>
    <xf numFmtId="49" fontId="14" fillId="0" borderId="13" xfId="0" applyNumberFormat="1" applyFont="1" applyFill="1" applyBorder="1" applyAlignment="1">
      <alignment horizontal="left" vertical="top" wrapText="1"/>
    </xf>
    <xf numFmtId="49" fontId="18" fillId="0" borderId="13" xfId="0" applyNumberFormat="1" applyFont="1" applyFill="1" applyBorder="1" applyAlignment="1">
      <alignment horizontal="center" vertical="top" wrapText="1"/>
    </xf>
    <xf numFmtId="3" fontId="14" fillId="0" borderId="13" xfId="0" applyNumberFormat="1" applyFont="1" applyFill="1" applyBorder="1" applyAlignment="1">
      <alignment horizontal="right" vertical="top" wrapText="1"/>
    </xf>
    <xf numFmtId="3" fontId="14" fillId="0" borderId="13" xfId="0" applyNumberFormat="1" applyFont="1" applyFill="1" applyBorder="1" applyAlignment="1" applyProtection="1">
      <alignment horizontal="right" vertical="top" wrapText="1"/>
      <protection locked="0"/>
    </xf>
    <xf numFmtId="49" fontId="18" fillId="0" borderId="13" xfId="0" applyNumberFormat="1" applyFont="1" applyFill="1" applyBorder="1" applyAlignment="1">
      <alignment vertical="top" wrapText="1"/>
    </xf>
    <xf numFmtId="3" fontId="14" fillId="0" borderId="12" xfId="0" applyNumberFormat="1" applyFont="1" applyFill="1" applyBorder="1" applyAlignment="1" applyProtection="1">
      <alignment horizontal="right" vertical="top" wrapText="1"/>
      <protection locked="0"/>
    </xf>
    <xf numFmtId="49" fontId="18" fillId="0" borderId="13" xfId="0" applyNumberFormat="1" applyFont="1" applyFill="1" applyBorder="1" applyAlignment="1">
      <alignment horizontal="center" vertical="top" wrapText="1"/>
    </xf>
    <xf numFmtId="3" fontId="14" fillId="0" borderId="12" xfId="0" applyNumberFormat="1" applyFont="1" applyFill="1" applyBorder="1" applyAlignment="1">
      <alignment horizontal="right" vertical="top" wrapText="1"/>
    </xf>
    <xf numFmtId="0" fontId="12" fillId="0" borderId="11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left" vertical="top" wrapText="1"/>
    </xf>
    <xf numFmtId="3" fontId="14" fillId="0" borderId="14" xfId="0" applyNumberFormat="1" applyFont="1" applyFill="1" applyBorder="1" applyAlignment="1">
      <alignment horizontal="right" vertical="top" wrapText="1"/>
    </xf>
    <xf numFmtId="0" fontId="8" fillId="0" borderId="13" xfId="0" applyFont="1" applyFill="1" applyBorder="1" applyAlignment="1">
      <alignment horizontal="left" vertical="top" wrapText="1"/>
    </xf>
    <xf numFmtId="3" fontId="14" fillId="0" borderId="13" xfId="0" applyNumberFormat="1" applyFont="1" applyFill="1" applyBorder="1" applyAlignment="1">
      <alignment horizontal="right" vertical="top" wrapText="1"/>
    </xf>
    <xf numFmtId="0" fontId="14" fillId="0" borderId="13" xfId="0" applyFont="1" applyFill="1" applyBorder="1" applyAlignment="1">
      <alignment horizontal="left" vertical="top" wrapText="1"/>
    </xf>
    <xf numFmtId="3" fontId="14" fillId="0" borderId="13" xfId="0" applyNumberFormat="1" applyFont="1" applyFill="1" applyBorder="1" applyAlignment="1" applyProtection="1">
      <alignment horizontal="right" vertical="top" wrapText="1"/>
      <protection locked="0"/>
    </xf>
    <xf numFmtId="49" fontId="23" fillId="0" borderId="13" xfId="0" applyNumberFormat="1" applyFont="1" applyFill="1" applyBorder="1" applyAlignment="1">
      <alignment horizontal="center" vertical="top" wrapText="1"/>
    </xf>
    <xf numFmtId="3" fontId="21" fillId="0" borderId="13" xfId="0" applyNumberFormat="1" applyFont="1" applyFill="1" applyBorder="1" applyAlignment="1" applyProtection="1">
      <alignment horizontal="right" vertical="top" wrapText="1"/>
      <protection locked="0"/>
    </xf>
    <xf numFmtId="3" fontId="14" fillId="0" borderId="11" xfId="0" applyNumberFormat="1" applyFont="1" applyFill="1" applyBorder="1" applyAlignment="1" applyProtection="1">
      <alignment horizontal="right" vertical="top" wrapText="1"/>
      <protection locked="0"/>
    </xf>
    <xf numFmtId="0" fontId="21" fillId="0" borderId="13" xfId="0" applyFont="1" applyFill="1" applyBorder="1" applyAlignment="1">
      <alignment horizontal="left" vertical="top" wrapText="1"/>
    </xf>
    <xf numFmtId="3" fontId="14" fillId="0" borderId="11" xfId="0" applyNumberFormat="1" applyFont="1" applyFill="1" applyBorder="1" applyAlignment="1">
      <alignment horizontal="right" vertical="top" wrapText="1"/>
    </xf>
    <xf numFmtId="3" fontId="14" fillId="0" borderId="15" xfId="0" applyNumberFormat="1" applyFont="1" applyFill="1" applyBorder="1" applyAlignment="1" applyProtection="1">
      <alignment horizontal="right" vertical="top" wrapText="1"/>
      <protection locked="0"/>
    </xf>
    <xf numFmtId="168" fontId="1" fillId="20" borderId="0" xfId="58" applyNumberFormat="1" applyFont="1" applyFill="1" applyBorder="1" applyAlignment="1">
      <alignment horizontal="right" vertical="center" wrapText="1"/>
    </xf>
    <xf numFmtId="49" fontId="18" fillId="0" borderId="16" xfId="0" applyNumberFormat="1" applyFont="1" applyFill="1" applyBorder="1" applyAlignment="1">
      <alignment horizontal="center" vertical="top" wrapText="1"/>
    </xf>
    <xf numFmtId="49" fontId="18" fillId="0" borderId="17" xfId="0" applyNumberFormat="1" applyFont="1" applyFill="1" applyBorder="1" applyAlignment="1">
      <alignment horizontal="center" vertical="top" wrapText="1"/>
    </xf>
    <xf numFmtId="3" fontId="14" fillId="0" borderId="18" xfId="0" applyNumberFormat="1" applyFont="1" applyFill="1" applyBorder="1" applyAlignment="1">
      <alignment horizontal="right" vertical="top" wrapText="1"/>
    </xf>
    <xf numFmtId="3" fontId="14" fillId="0" borderId="15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 applyAlignment="1" applyProtection="1">
      <alignment horizontal="right" vertical="top" wrapText="1"/>
      <protection locked="0"/>
    </xf>
    <xf numFmtId="0" fontId="14" fillId="0" borderId="16" xfId="0" applyFont="1" applyFill="1" applyBorder="1" applyAlignment="1">
      <alignment horizontal="left" vertical="top" wrapText="1"/>
    </xf>
    <xf numFmtId="49" fontId="18" fillId="0" borderId="13" xfId="0" applyNumberFormat="1" applyFont="1" applyFill="1" applyBorder="1" applyAlignment="1">
      <alignment horizontal="justify" vertical="top" wrapText="1"/>
    </xf>
    <xf numFmtId="3" fontId="14" fillId="0" borderId="20" xfId="0" applyNumberFormat="1" applyFont="1" applyFill="1" applyBorder="1" applyAlignment="1">
      <alignment horizontal="right" vertical="top" wrapText="1"/>
    </xf>
    <xf numFmtId="49" fontId="18" fillId="0" borderId="21" xfId="0" applyNumberFormat="1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left" vertical="top" wrapText="1"/>
    </xf>
    <xf numFmtId="3" fontId="14" fillId="0" borderId="16" xfId="0" applyNumberFormat="1" applyFont="1" applyFill="1" applyBorder="1" applyAlignment="1" applyProtection="1">
      <alignment horizontal="right" vertical="top" wrapText="1"/>
      <protection locked="0"/>
    </xf>
    <xf numFmtId="0" fontId="8" fillId="0" borderId="17" xfId="0" applyFont="1" applyFill="1" applyBorder="1" applyAlignment="1">
      <alignment horizontal="left" vertical="top" wrapText="1"/>
    </xf>
    <xf numFmtId="3" fontId="14" fillId="0" borderId="17" xfId="0" applyNumberFormat="1" applyFont="1" applyFill="1" applyBorder="1" applyAlignment="1">
      <alignment horizontal="right" vertical="top" wrapText="1"/>
    </xf>
    <xf numFmtId="49" fontId="18" fillId="0" borderId="13" xfId="0" applyNumberFormat="1" applyFont="1" applyFill="1" applyBorder="1" applyAlignment="1">
      <alignment vertical="top" wrapText="1"/>
    </xf>
    <xf numFmtId="49" fontId="18" fillId="0" borderId="22" xfId="0" applyNumberFormat="1" applyFont="1" applyFill="1" applyBorder="1" applyAlignment="1">
      <alignment horizontal="center" vertical="top" wrapText="1"/>
    </xf>
    <xf numFmtId="168" fontId="2" fillId="0" borderId="10" xfId="58" applyNumberFormat="1" applyFont="1" applyFill="1" applyBorder="1" applyAlignment="1">
      <alignment horizontal="right" vertical="top" wrapText="1"/>
    </xf>
    <xf numFmtId="49" fontId="0" fillId="0" borderId="0" xfId="0" applyNumberFormat="1" applyAlignment="1" applyProtection="1">
      <alignment/>
      <protection locked="0"/>
    </xf>
    <xf numFmtId="49" fontId="16" fillId="0" borderId="0" xfId="0" applyNumberFormat="1" applyFont="1" applyAlignment="1" applyProtection="1">
      <alignment horizontal="right" wrapText="1"/>
      <protection locked="0"/>
    </xf>
    <xf numFmtId="49" fontId="5" fillId="0" borderId="0" xfId="0" applyNumberFormat="1" applyFont="1" applyAlignment="1" applyProtection="1">
      <alignment wrapText="1"/>
      <protection locked="0"/>
    </xf>
    <xf numFmtId="49" fontId="12" fillId="0" borderId="11" xfId="0" applyNumberFormat="1" applyFont="1" applyFill="1" applyBorder="1" applyAlignment="1">
      <alignment horizontal="center" vertical="top" wrapText="1"/>
    </xf>
    <xf numFmtId="49" fontId="0" fillId="0" borderId="13" xfId="0" applyNumberFormat="1" applyBorder="1" applyAlignment="1">
      <alignment horizontal="center" vertical="top" wrapText="1"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Alignment="1" applyProtection="1">
      <alignment/>
      <protection locked="0"/>
    </xf>
    <xf numFmtId="164" fontId="24" fillId="0" borderId="10" xfId="0" applyNumberFormat="1" applyFont="1" applyFill="1" applyBorder="1" applyAlignment="1">
      <alignment horizontal="right" vertical="top"/>
    </xf>
    <xf numFmtId="0" fontId="6" fillId="0" borderId="0" xfId="0" applyFont="1" applyBorder="1" applyAlignment="1" applyProtection="1">
      <alignment horizontal="center" wrapText="1"/>
      <protection locked="0"/>
    </xf>
    <xf numFmtId="0" fontId="0" fillId="0" borderId="0" xfId="0" applyAlignment="1">
      <alignment/>
    </xf>
    <xf numFmtId="49" fontId="13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right" vertical="top" wrapText="1"/>
    </xf>
    <xf numFmtId="0" fontId="15" fillId="0" borderId="10" xfId="0" applyFont="1" applyFill="1" applyBorder="1" applyAlignment="1">
      <alignment horizontal="center" vertical="center" wrapText="1"/>
    </xf>
    <xf numFmtId="49" fontId="19" fillId="0" borderId="23" xfId="0" applyNumberFormat="1" applyFont="1" applyFill="1" applyBorder="1" applyAlignment="1">
      <alignment horizontal="center" vertical="top" wrapText="1"/>
    </xf>
    <xf numFmtId="49" fontId="19" fillId="0" borderId="24" xfId="0" applyNumberFormat="1" applyFont="1" applyFill="1" applyBorder="1" applyAlignment="1">
      <alignment horizontal="center" vertical="top" wrapText="1"/>
    </xf>
    <xf numFmtId="49" fontId="0" fillId="0" borderId="24" xfId="0" applyNumberFormat="1" applyBorder="1" applyAlignment="1">
      <alignment horizontal="center" vertical="top" wrapText="1"/>
    </xf>
    <xf numFmtId="49" fontId="0" fillId="0" borderId="14" xfId="0" applyNumberFormat="1" applyBorder="1" applyAlignment="1">
      <alignment horizontal="center" vertical="top" wrapText="1"/>
    </xf>
    <xf numFmtId="0" fontId="3" fillId="0" borderId="0" xfId="0" applyFont="1" applyBorder="1" applyAlignment="1" applyProtection="1">
      <alignment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center" wrapText="1"/>
      <protection locked="0"/>
    </xf>
    <xf numFmtId="49" fontId="18" fillId="0" borderId="13" xfId="0" applyNumberFormat="1" applyFont="1" applyFill="1" applyBorder="1" applyAlignment="1">
      <alignment horizontal="center" vertical="top" wrapText="1"/>
    </xf>
    <xf numFmtId="49" fontId="20" fillId="0" borderId="13" xfId="0" applyNumberFormat="1" applyFont="1" applyFill="1" applyBorder="1" applyAlignment="1">
      <alignment horizontal="center" vertical="top" wrapText="1"/>
    </xf>
    <xf numFmtId="49" fontId="22" fillId="0" borderId="25" xfId="0" applyNumberFormat="1" applyFont="1" applyFill="1" applyBorder="1" applyAlignment="1">
      <alignment horizontal="center" vertical="top" wrapText="1"/>
    </xf>
    <xf numFmtId="49" fontId="22" fillId="0" borderId="26" xfId="0" applyNumberFormat="1" applyFont="1" applyFill="1" applyBorder="1" applyAlignment="1">
      <alignment horizontal="center" vertical="top" wrapText="1"/>
    </xf>
    <xf numFmtId="49" fontId="0" fillId="0" borderId="26" xfId="0" applyNumberFormat="1" applyBorder="1" applyAlignment="1">
      <alignment horizontal="center" vertical="top" wrapText="1"/>
    </xf>
    <xf numFmtId="49" fontId="0" fillId="0" borderId="27" xfId="0" applyNumberFormat="1" applyBorder="1" applyAlignment="1">
      <alignment horizontal="center" vertical="top" wrapText="1"/>
    </xf>
    <xf numFmtId="49" fontId="20" fillId="0" borderId="11" xfId="0" applyNumberFormat="1" applyFont="1" applyFill="1" applyBorder="1" applyAlignment="1">
      <alignment horizontal="center" vertical="top" wrapText="1"/>
    </xf>
    <xf numFmtId="49" fontId="20" fillId="0" borderId="28" xfId="0" applyNumberFormat="1" applyFont="1" applyFill="1" applyBorder="1" applyAlignment="1">
      <alignment horizontal="center" vertical="top" wrapText="1"/>
    </xf>
    <xf numFmtId="49" fontId="18" fillId="0" borderId="29" xfId="0" applyNumberFormat="1" applyFont="1" applyFill="1" applyBorder="1" applyAlignment="1">
      <alignment horizontal="center" vertical="top" wrapText="1"/>
    </xf>
    <xf numFmtId="49" fontId="0" fillId="0" borderId="15" xfId="0" applyNumberFormat="1" applyBorder="1" applyAlignment="1">
      <alignment horizontal="center" vertical="top" wrapText="1"/>
    </xf>
    <xf numFmtId="49" fontId="20" fillId="0" borderId="16" xfId="0" applyNumberFormat="1" applyFont="1" applyFill="1" applyBorder="1" applyAlignment="1">
      <alignment horizontal="center" vertical="top" wrapText="1"/>
    </xf>
    <xf numFmtId="49" fontId="20" fillId="0" borderId="30" xfId="0" applyNumberFormat="1" applyFont="1" applyFill="1" applyBorder="1" applyAlignment="1">
      <alignment horizontal="center" vertical="top" wrapText="1"/>
    </xf>
    <xf numFmtId="49" fontId="0" fillId="0" borderId="30" xfId="0" applyNumberFormat="1" applyBorder="1" applyAlignment="1">
      <alignment horizontal="center" vertical="top" wrapText="1"/>
    </xf>
    <xf numFmtId="49" fontId="0" fillId="0" borderId="17" xfId="0" applyNumberFormat="1" applyBorder="1" applyAlignment="1">
      <alignment horizontal="center" vertical="top" wrapText="1"/>
    </xf>
    <xf numFmtId="49" fontId="18" fillId="0" borderId="16" xfId="0" applyNumberFormat="1" applyFont="1" applyFill="1" applyBorder="1" applyAlignment="1">
      <alignment horizontal="center" vertical="top" wrapText="1"/>
    </xf>
    <xf numFmtId="49" fontId="18" fillId="0" borderId="30" xfId="0" applyNumberFormat="1" applyFont="1" applyFill="1" applyBorder="1" applyAlignment="1">
      <alignment horizontal="center" vertical="top" wrapText="1"/>
    </xf>
    <xf numFmtId="49" fontId="18" fillId="0" borderId="17" xfId="0" applyNumberFormat="1" applyFont="1" applyFill="1" applyBorder="1" applyAlignment="1">
      <alignment horizontal="center" vertical="top" wrapText="1"/>
    </xf>
    <xf numFmtId="49" fontId="22" fillId="0" borderId="13" xfId="0" applyNumberFormat="1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49" fontId="23" fillId="0" borderId="1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 applyProtection="1">
      <alignment wrapText="1"/>
      <protection locked="0"/>
    </xf>
    <xf numFmtId="0" fontId="8" fillId="0" borderId="10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center" textRotation="90" wrapText="1"/>
    </xf>
    <xf numFmtId="0" fontId="45" fillId="0" borderId="0" xfId="0" applyFont="1" applyBorder="1" applyAlignment="1" applyProtection="1">
      <alignment horizontal="center" wrapText="1"/>
      <protection locked="0"/>
    </xf>
    <xf numFmtId="0" fontId="46" fillId="0" borderId="0" xfId="0" applyFont="1" applyAlignment="1">
      <alignment/>
    </xf>
    <xf numFmtId="49" fontId="19" fillId="0" borderId="13" xfId="0" applyNumberFormat="1" applyFont="1" applyFill="1" applyBorder="1" applyAlignment="1">
      <alignment horizontal="center" vertical="top" wrapText="1"/>
    </xf>
    <xf numFmtId="49" fontId="19" fillId="0" borderId="16" xfId="0" applyNumberFormat="1" applyFont="1" applyFill="1" applyBorder="1" applyAlignment="1">
      <alignment horizontal="center" vertical="top" wrapText="1"/>
    </xf>
    <xf numFmtId="49" fontId="18" fillId="0" borderId="13" xfId="0" applyNumberFormat="1" applyFont="1" applyFill="1" applyBorder="1" applyAlignment="1">
      <alignment horizontal="center" vertical="top" wrapText="1"/>
    </xf>
    <xf numFmtId="49" fontId="23" fillId="0" borderId="16" xfId="0" applyNumberFormat="1" applyFont="1" applyFill="1" applyBorder="1" applyAlignment="1">
      <alignment horizontal="center" vertical="top" wrapText="1"/>
    </xf>
    <xf numFmtId="49" fontId="22" fillId="0" borderId="16" xfId="0" applyNumberFormat="1" applyFont="1" applyFill="1" applyBorder="1" applyAlignment="1">
      <alignment horizontal="center" vertical="top" wrapText="1"/>
    </xf>
    <xf numFmtId="49" fontId="22" fillId="0" borderId="30" xfId="0" applyNumberFormat="1" applyFont="1" applyFill="1" applyBorder="1" applyAlignment="1">
      <alignment horizontal="center" vertical="top" wrapText="1"/>
    </xf>
    <xf numFmtId="49" fontId="22" fillId="0" borderId="17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0" fillId="0" borderId="13" xfId="0" applyNumberFormat="1" applyBorder="1" applyAlignment="1">
      <alignment horizontal="center" vertical="top" wrapText="1"/>
    </xf>
    <xf numFmtId="49" fontId="20" fillId="0" borderId="24" xfId="0" applyNumberFormat="1" applyFont="1" applyFill="1" applyBorder="1" applyAlignment="1">
      <alignment horizontal="center" vertical="top" wrapText="1"/>
    </xf>
    <xf numFmtId="49" fontId="20" fillId="0" borderId="14" xfId="0" applyNumberFormat="1" applyFont="1" applyFill="1" applyBorder="1" applyAlignment="1">
      <alignment horizontal="center" vertical="top" wrapText="1"/>
    </xf>
    <xf numFmtId="49" fontId="18" fillId="0" borderId="14" xfId="0" applyNumberFormat="1" applyFont="1" applyFill="1" applyBorder="1" applyAlignment="1">
      <alignment horizontal="center" vertical="top" wrapText="1"/>
    </xf>
    <xf numFmtId="49" fontId="18" fillId="0" borderId="31" xfId="0" applyNumberFormat="1" applyFont="1" applyFill="1" applyBorder="1" applyAlignment="1">
      <alignment horizontal="center" vertical="top" wrapText="1"/>
    </xf>
    <xf numFmtId="49" fontId="0" fillId="0" borderId="28" xfId="0" applyNumberFormat="1" applyBorder="1" applyAlignment="1">
      <alignment horizontal="center" vertical="top" wrapText="1"/>
    </xf>
    <xf numFmtId="49" fontId="0" fillId="0" borderId="31" xfId="0" applyNumberFormat="1" applyBorder="1" applyAlignment="1">
      <alignment horizontal="center" vertical="top" wrapText="1"/>
    </xf>
    <xf numFmtId="49" fontId="20" fillId="0" borderId="10" xfId="0" applyNumberFormat="1" applyFont="1" applyFill="1" applyBorder="1" applyAlignment="1">
      <alignment horizontal="center" vertical="top" wrapText="1"/>
    </xf>
    <xf numFmtId="49" fontId="18" fillId="0" borderId="11" xfId="0" applyNumberFormat="1" applyFont="1" applyFill="1" applyBorder="1" applyAlignment="1">
      <alignment horizontal="center" vertical="top" wrapText="1"/>
    </xf>
    <xf numFmtId="49" fontId="18" fillId="0" borderId="24" xfId="0" applyNumberFormat="1" applyFont="1" applyFill="1" applyBorder="1" applyAlignment="1">
      <alignment horizontal="center" vertical="top" wrapText="1"/>
    </xf>
    <xf numFmtId="49" fontId="18" fillId="0" borderId="21" xfId="0" applyNumberFormat="1" applyFont="1" applyFill="1" applyBorder="1" applyAlignment="1">
      <alignment horizontal="center" vertical="top" wrapText="1"/>
    </xf>
    <xf numFmtId="49" fontId="18" fillId="0" borderId="12" xfId="0" applyNumberFormat="1" applyFont="1" applyFill="1" applyBorder="1" applyAlignment="1">
      <alignment horizontal="center" vertical="top" wrapText="1"/>
    </xf>
    <xf numFmtId="49" fontId="18" fillId="4" borderId="10" xfId="0" applyNumberFormat="1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49" fontId="20" fillId="0" borderId="17" xfId="0" applyNumberFormat="1" applyFont="1" applyFill="1" applyBorder="1" applyAlignment="1">
      <alignment horizontal="center" vertical="top" wrapText="1"/>
    </xf>
    <xf numFmtId="49" fontId="19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49" fontId="0" fillId="0" borderId="32" xfId="0" applyNumberFormat="1" applyBorder="1" applyAlignment="1">
      <alignment horizontal="center" vertical="top" wrapText="1"/>
    </xf>
    <xf numFmtId="0" fontId="17" fillId="0" borderId="0" xfId="0" applyFont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72;&#1085;&#1085;&#1099;&#1077;%20&#1082;%20&#1087;&#1088;&#1086;&#1077;&#1082;&#1090;&#1091;%20&#1073;&#1102;&#1076;&#1078;&#1077;&#1090;&#1072;%202013-2015&#1075;&#1075;-%20&#1088;&#1072;&#1073;&#1086;&#1095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фин.пом.2013-15 - ПМР"/>
      <sheetName val="проект бюдж.2013-15"/>
      <sheetName val="проект расх.-13"/>
      <sheetName val="МЦП-13"/>
      <sheetName val="проект расх.-14"/>
      <sheetName val="МЦП-14"/>
      <sheetName val="проект расх.-15"/>
      <sheetName val="МЦП-15"/>
      <sheetName val="черновик"/>
    </sheetNames>
    <sheetDataSet>
      <sheetData sheetId="0">
        <row r="63">
          <cell r="B63">
            <v>207583314</v>
          </cell>
          <cell r="C63">
            <v>222254867.88</v>
          </cell>
          <cell r="D63">
            <v>238134076.88</v>
          </cell>
        </row>
      </sheetData>
      <sheetData sheetId="1">
        <row r="166">
          <cell r="D166">
            <v>20716134</v>
          </cell>
          <cell r="E166">
            <v>31671734</v>
          </cell>
        </row>
        <row r="167">
          <cell r="C167">
            <v>452182512</v>
          </cell>
          <cell r="D167">
            <v>496954667.88</v>
          </cell>
          <cell r="E167">
            <v>494602468.88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zoomScalePageLayoutView="0" workbookViewId="0" topLeftCell="A32">
      <selection activeCell="C12" sqref="C12"/>
    </sheetView>
  </sheetViews>
  <sheetFormatPr defaultColWidth="9.00390625" defaultRowHeight="12.75"/>
  <cols>
    <col min="1" max="1" width="6.25390625" style="1" customWidth="1"/>
    <col min="2" max="2" width="37.375" style="2" customWidth="1"/>
    <col min="3" max="4" width="14.25390625" style="2" customWidth="1"/>
    <col min="5" max="5" width="15.00390625" style="2" customWidth="1"/>
    <col min="6" max="7" width="14.25390625" style="2" hidden="1" customWidth="1"/>
    <col min="8" max="8" width="14.125" style="2" hidden="1" customWidth="1"/>
    <col min="9" max="10" width="14.25390625" style="2" hidden="1" customWidth="1"/>
    <col min="11" max="11" width="14.125" style="2" hidden="1" customWidth="1"/>
    <col min="12" max="12" width="1.00390625" style="2" customWidth="1"/>
    <col min="13" max="16384" width="9.125" style="2" customWidth="1"/>
  </cols>
  <sheetData>
    <row r="1" spans="1:11" s="7" customFormat="1" ht="30" customHeight="1">
      <c r="A1" s="3"/>
      <c r="B1" s="4"/>
      <c r="C1" s="103" t="s">
        <v>419</v>
      </c>
      <c r="D1" s="103"/>
      <c r="E1" s="103"/>
      <c r="F1" s="5"/>
      <c r="G1" s="6"/>
      <c r="I1" s="103" t="s">
        <v>270</v>
      </c>
      <c r="J1" s="103"/>
      <c r="K1" s="103"/>
    </row>
    <row r="2" spans="1:11" s="7" customFormat="1" ht="30" customHeight="1">
      <c r="A2" s="3"/>
      <c r="B2" s="4"/>
      <c r="C2" s="103"/>
      <c r="D2" s="103"/>
      <c r="E2" s="103"/>
      <c r="F2" s="4"/>
      <c r="G2" s="4"/>
      <c r="H2" s="9"/>
      <c r="I2" s="103"/>
      <c r="J2" s="103"/>
      <c r="K2" s="103"/>
    </row>
    <row r="3" spans="1:11" s="7" customFormat="1" ht="30" customHeight="1">
      <c r="A3" s="10"/>
      <c r="B3" s="4"/>
      <c r="C3" s="103"/>
      <c r="D3" s="103"/>
      <c r="E3" s="103"/>
      <c r="F3" s="11"/>
      <c r="G3" s="11"/>
      <c r="H3" s="12"/>
      <c r="I3" s="103"/>
      <c r="J3" s="103"/>
      <c r="K3" s="103"/>
    </row>
    <row r="4" spans="1:11" s="7" customFormat="1" ht="10.5" customHeight="1">
      <c r="A4" s="10"/>
      <c r="B4" s="4"/>
      <c r="C4" s="8"/>
      <c r="D4" s="8"/>
      <c r="E4" s="8"/>
      <c r="F4" s="11"/>
      <c r="G4" s="11"/>
      <c r="H4" s="12"/>
      <c r="I4" s="8"/>
      <c r="J4" s="8"/>
      <c r="K4" s="8"/>
    </row>
    <row r="5" spans="1:11" s="7" customFormat="1" ht="75" customHeight="1">
      <c r="A5" s="94" t="s">
        <v>416</v>
      </c>
      <c r="B5" s="94"/>
      <c r="C5" s="94"/>
      <c r="D5" s="94"/>
      <c r="E5" s="94"/>
      <c r="F5" s="95"/>
      <c r="G5" s="95"/>
      <c r="H5" s="95"/>
      <c r="I5" s="95"/>
      <c r="J5" s="95"/>
      <c r="K5" s="95"/>
    </row>
    <row r="6" s="14" customFormat="1" ht="12.75" customHeight="1">
      <c r="A6" s="13"/>
    </row>
    <row r="7" spans="1:11" ht="15.75">
      <c r="A7" s="104" t="s">
        <v>0</v>
      </c>
      <c r="B7" s="104" t="s">
        <v>1</v>
      </c>
      <c r="C7" s="105" t="s">
        <v>2</v>
      </c>
      <c r="D7" s="105"/>
      <c r="E7" s="105"/>
      <c r="F7" s="105" t="s">
        <v>329</v>
      </c>
      <c r="G7" s="105"/>
      <c r="H7" s="105"/>
      <c r="I7" s="105" t="s">
        <v>330</v>
      </c>
      <c r="J7" s="105"/>
      <c r="K7" s="105"/>
    </row>
    <row r="8" spans="1:11" ht="72">
      <c r="A8" s="104"/>
      <c r="B8" s="104"/>
      <c r="C8" s="15" t="s">
        <v>3</v>
      </c>
      <c r="D8" s="15" t="s">
        <v>4</v>
      </c>
      <c r="E8" s="16" t="s">
        <v>5</v>
      </c>
      <c r="F8" s="15" t="s">
        <v>3</v>
      </c>
      <c r="G8" s="15" t="s">
        <v>4</v>
      </c>
      <c r="H8" s="16" t="s">
        <v>5</v>
      </c>
      <c r="I8" s="15" t="s">
        <v>3</v>
      </c>
      <c r="J8" s="15" t="s">
        <v>4</v>
      </c>
      <c r="K8" s="16" t="s">
        <v>5</v>
      </c>
    </row>
    <row r="9" spans="1:11" s="19" customFormat="1" ht="11.25">
      <c r="A9" s="17" t="s">
        <v>6</v>
      </c>
      <c r="B9" s="17" t="s">
        <v>7</v>
      </c>
      <c r="C9" s="18">
        <v>1</v>
      </c>
      <c r="D9" s="18">
        <v>2</v>
      </c>
      <c r="E9" s="18">
        <v>3</v>
      </c>
      <c r="F9" s="18">
        <v>1</v>
      </c>
      <c r="G9" s="18">
        <v>4</v>
      </c>
      <c r="H9" s="18">
        <v>7</v>
      </c>
      <c r="I9" s="18">
        <v>1</v>
      </c>
      <c r="J9" s="18">
        <v>4</v>
      </c>
      <c r="K9" s="18">
        <v>7</v>
      </c>
    </row>
    <row r="10" spans="1:11" ht="14.25">
      <c r="A10" s="20" t="s">
        <v>8</v>
      </c>
      <c r="B10" s="21" t="s">
        <v>9</v>
      </c>
      <c r="C10" s="22">
        <f>SUM(C11:C16)</f>
        <v>27199766</v>
      </c>
      <c r="D10" s="22">
        <f aca="true" t="shared" si="0" ref="D10:K10">SUM(D11:D16)</f>
        <v>367500</v>
      </c>
      <c r="E10" s="22">
        <f t="shared" si="0"/>
        <v>27567266</v>
      </c>
      <c r="F10" s="22">
        <f t="shared" si="0"/>
        <v>25620566</v>
      </c>
      <c r="G10" s="22">
        <f t="shared" si="0"/>
        <v>367500</v>
      </c>
      <c r="H10" s="22">
        <f t="shared" si="0"/>
        <v>25988066</v>
      </c>
      <c r="I10" s="22">
        <f t="shared" si="0"/>
        <v>25620566</v>
      </c>
      <c r="J10" s="22">
        <f t="shared" si="0"/>
        <v>367500</v>
      </c>
      <c r="K10" s="22">
        <f t="shared" si="0"/>
        <v>25988066</v>
      </c>
    </row>
    <row r="11" spans="1:11" ht="38.25">
      <c r="A11" s="23" t="s">
        <v>10</v>
      </c>
      <c r="B11" s="24" t="s">
        <v>11</v>
      </c>
      <c r="C11" s="25">
        <f>'прил.5'!F300</f>
        <v>1366000</v>
      </c>
      <c r="D11" s="25">
        <f>'прил.5'!G300</f>
        <v>0</v>
      </c>
      <c r="E11" s="25">
        <f>'прил.5'!H300</f>
        <v>1366000</v>
      </c>
      <c r="F11" s="25">
        <f>'прил.5'!I300</f>
        <v>1366000</v>
      </c>
      <c r="G11" s="25">
        <f>'прил.5'!J300</f>
        <v>0</v>
      </c>
      <c r="H11" s="25">
        <f>'прил.5'!K300</f>
        <v>1366000</v>
      </c>
      <c r="I11" s="25">
        <f>'прил.5'!L300</f>
        <v>1366000</v>
      </c>
      <c r="J11" s="25">
        <f>'прил.5'!M300</f>
        <v>0</v>
      </c>
      <c r="K11" s="25">
        <f>'прил.5'!N300</f>
        <v>1366000</v>
      </c>
    </row>
    <row r="12" spans="1:11" ht="63.75">
      <c r="A12" s="23" t="s">
        <v>12</v>
      </c>
      <c r="B12" s="24" t="s">
        <v>13</v>
      </c>
      <c r="C12" s="25">
        <f>'прил.5'!F432</f>
        <v>31000</v>
      </c>
      <c r="D12" s="25">
        <f>'прил.5'!G432</f>
        <v>0</v>
      </c>
      <c r="E12" s="25">
        <f>'прил.5'!H432</f>
        <v>31000</v>
      </c>
      <c r="F12" s="25">
        <f>'прил.5'!I432</f>
        <v>31000</v>
      </c>
      <c r="G12" s="25">
        <f>'прил.5'!J432</f>
        <v>0</v>
      </c>
      <c r="H12" s="25">
        <f>'прил.5'!K432</f>
        <v>31000</v>
      </c>
      <c r="I12" s="25">
        <f>'прил.5'!L432</f>
        <v>31000</v>
      </c>
      <c r="J12" s="25">
        <f>'прил.5'!M432</f>
        <v>0</v>
      </c>
      <c r="K12" s="25">
        <f>'прил.5'!N432</f>
        <v>31000</v>
      </c>
    </row>
    <row r="13" spans="1:11" ht="51">
      <c r="A13" s="23" t="s">
        <v>14</v>
      </c>
      <c r="B13" s="24" t="s">
        <v>15</v>
      </c>
      <c r="C13" s="25">
        <f>'прил.5'!F304</f>
        <v>16436566</v>
      </c>
      <c r="D13" s="25">
        <f>'прил.5'!G304</f>
        <v>366000</v>
      </c>
      <c r="E13" s="25">
        <f>'прил.5'!H304</f>
        <v>16802566</v>
      </c>
      <c r="F13" s="25">
        <f>'прил.5'!I304</f>
        <v>16436566</v>
      </c>
      <c r="G13" s="25">
        <f>'прил.5'!J304</f>
        <v>366000</v>
      </c>
      <c r="H13" s="25">
        <f>'прил.5'!K304</f>
        <v>16802566</v>
      </c>
      <c r="I13" s="25">
        <f>'прил.5'!L304</f>
        <v>16436566</v>
      </c>
      <c r="J13" s="25">
        <f>'прил.5'!M304</f>
        <v>366000</v>
      </c>
      <c r="K13" s="25">
        <f>'прил.5'!N304</f>
        <v>16802566</v>
      </c>
    </row>
    <row r="14" spans="1:11" ht="51">
      <c r="A14" s="23" t="s">
        <v>16</v>
      </c>
      <c r="B14" s="24" t="s">
        <v>17</v>
      </c>
      <c r="C14" s="25">
        <f>'прил.5'!F168+'прил.5'!F439</f>
        <v>6677000</v>
      </c>
      <c r="D14" s="25">
        <f>'прил.5'!G168+'прил.5'!G439</f>
        <v>0</v>
      </c>
      <c r="E14" s="25">
        <f>'прил.5'!H168+'прил.5'!H439</f>
        <v>6677000</v>
      </c>
      <c r="F14" s="25">
        <f>'прил.5'!I168+'прил.5'!I439</f>
        <v>6677000</v>
      </c>
      <c r="G14" s="25">
        <f>'прил.5'!J168+'прил.5'!J439</f>
        <v>0</v>
      </c>
      <c r="H14" s="25">
        <f>'прил.5'!K168+'прил.5'!K439</f>
        <v>6677000</v>
      </c>
      <c r="I14" s="25">
        <f>'прил.5'!L168+'прил.5'!L439</f>
        <v>6677000</v>
      </c>
      <c r="J14" s="25">
        <f>'прил.5'!M168+'прил.5'!M439</f>
        <v>0</v>
      </c>
      <c r="K14" s="25">
        <f>'прил.5'!N168+'прил.5'!N439</f>
        <v>6677000</v>
      </c>
    </row>
    <row r="15" spans="1:11" ht="12.75">
      <c r="A15" s="23" t="s">
        <v>18</v>
      </c>
      <c r="B15" s="26" t="s">
        <v>19</v>
      </c>
      <c r="C15" s="25">
        <f>'прил.5'!F313</f>
        <v>760000</v>
      </c>
      <c r="D15" s="25">
        <f>'прил.5'!G313</f>
        <v>0</v>
      </c>
      <c r="E15" s="25">
        <f>'прил.5'!H313</f>
        <v>760000</v>
      </c>
      <c r="F15" s="25">
        <f>'прил.5'!I313</f>
        <v>760000</v>
      </c>
      <c r="G15" s="25">
        <f>'прил.5'!J313</f>
        <v>0</v>
      </c>
      <c r="H15" s="25">
        <f>'прил.5'!K313</f>
        <v>760000</v>
      </c>
      <c r="I15" s="25">
        <f>'прил.5'!L313</f>
        <v>760000</v>
      </c>
      <c r="J15" s="25">
        <f>'прил.5'!M313</f>
        <v>0</v>
      </c>
      <c r="K15" s="25">
        <f>'прил.5'!N313</f>
        <v>760000</v>
      </c>
    </row>
    <row r="16" spans="1:11" ht="12.75">
      <c r="A16" s="23" t="s">
        <v>20</v>
      </c>
      <c r="B16" s="26" t="s">
        <v>21</v>
      </c>
      <c r="C16" s="25">
        <f>'прил.5'!F177+'прил.5'!F316</f>
        <v>1929200</v>
      </c>
      <c r="D16" s="25">
        <f>'прил.5'!G177+'прил.5'!G316</f>
        <v>1500</v>
      </c>
      <c r="E16" s="25">
        <f>'прил.5'!H177+'прил.5'!H316</f>
        <v>1930700</v>
      </c>
      <c r="F16" s="25">
        <f>'прил.5'!I177+'прил.5'!I316</f>
        <v>350000</v>
      </c>
      <c r="G16" s="25">
        <f>'прил.5'!J177+'прил.5'!J316</f>
        <v>1500</v>
      </c>
      <c r="H16" s="25">
        <f>'прил.5'!K177+'прил.5'!K316</f>
        <v>351500</v>
      </c>
      <c r="I16" s="25">
        <f>'прил.5'!L177+'прил.5'!L316</f>
        <v>350000</v>
      </c>
      <c r="J16" s="25">
        <f>'прил.5'!M177+'прил.5'!M316</f>
        <v>1500</v>
      </c>
      <c r="K16" s="25">
        <f>'прил.5'!N177+'прил.5'!N316</f>
        <v>351500</v>
      </c>
    </row>
    <row r="17" spans="1:11" ht="14.25">
      <c r="A17" s="20" t="s">
        <v>22</v>
      </c>
      <c r="B17" s="21" t="s">
        <v>23</v>
      </c>
      <c r="C17" s="22">
        <f aca="true" t="shared" si="1" ref="C17:K17">C18</f>
        <v>0</v>
      </c>
      <c r="D17" s="22">
        <f t="shared" si="1"/>
        <v>561000</v>
      </c>
      <c r="E17" s="22">
        <f t="shared" si="1"/>
        <v>561000</v>
      </c>
      <c r="F17" s="22">
        <f t="shared" si="1"/>
        <v>0</v>
      </c>
      <c r="G17" s="22">
        <f t="shared" si="1"/>
        <v>579000</v>
      </c>
      <c r="H17" s="22">
        <f t="shared" si="1"/>
        <v>579000</v>
      </c>
      <c r="I17" s="22">
        <f t="shared" si="1"/>
        <v>0</v>
      </c>
      <c r="J17" s="22">
        <f t="shared" si="1"/>
        <v>579000</v>
      </c>
      <c r="K17" s="22">
        <f t="shared" si="1"/>
        <v>579000</v>
      </c>
    </row>
    <row r="18" spans="1:11" ht="12.75">
      <c r="A18" s="23" t="s">
        <v>24</v>
      </c>
      <c r="B18" s="26" t="s">
        <v>25</v>
      </c>
      <c r="C18" s="25">
        <f>'прил.5'!F184</f>
        <v>0</v>
      </c>
      <c r="D18" s="25">
        <f>'прил.5'!G184</f>
        <v>561000</v>
      </c>
      <c r="E18" s="25">
        <f>'прил.5'!H184</f>
        <v>561000</v>
      </c>
      <c r="F18" s="25">
        <f>'прил.5'!I184</f>
        <v>0</v>
      </c>
      <c r="G18" s="25">
        <f>'прил.5'!J184</f>
        <v>579000</v>
      </c>
      <c r="H18" s="25">
        <f>'прил.5'!K184</f>
        <v>579000</v>
      </c>
      <c r="I18" s="25">
        <f>'прил.5'!L184</f>
        <v>0</v>
      </c>
      <c r="J18" s="25">
        <f>'прил.5'!M184</f>
        <v>579000</v>
      </c>
      <c r="K18" s="25">
        <f>'прил.5'!N184</f>
        <v>579000</v>
      </c>
    </row>
    <row r="19" spans="1:11" ht="28.5">
      <c r="A19" s="20" t="s">
        <v>26</v>
      </c>
      <c r="B19" s="21" t="s">
        <v>27</v>
      </c>
      <c r="C19" s="22">
        <f aca="true" t="shared" si="2" ref="C19:K19">SUM(C20:C21)</f>
        <v>237250</v>
      </c>
      <c r="D19" s="22">
        <f t="shared" si="2"/>
        <v>828000</v>
      </c>
      <c r="E19" s="22">
        <f t="shared" si="2"/>
        <v>1065250</v>
      </c>
      <c r="F19" s="22">
        <f t="shared" si="2"/>
        <v>110000</v>
      </c>
      <c r="G19" s="22">
        <f t="shared" si="2"/>
        <v>878000</v>
      </c>
      <c r="H19" s="22">
        <f t="shared" si="2"/>
        <v>988000</v>
      </c>
      <c r="I19" s="22">
        <f t="shared" si="2"/>
        <v>110000</v>
      </c>
      <c r="J19" s="22">
        <f t="shared" si="2"/>
        <v>878000</v>
      </c>
      <c r="K19" s="22">
        <f t="shared" si="2"/>
        <v>988000</v>
      </c>
    </row>
    <row r="20" spans="1:11" ht="12.75">
      <c r="A20" s="23" t="s">
        <v>298</v>
      </c>
      <c r="B20" s="24" t="s">
        <v>307</v>
      </c>
      <c r="C20" s="25">
        <f>'прил.5'!F329</f>
        <v>0</v>
      </c>
      <c r="D20" s="25">
        <f>'прил.5'!G329</f>
        <v>828000</v>
      </c>
      <c r="E20" s="25">
        <f>'прил.5'!H329</f>
        <v>828000</v>
      </c>
      <c r="F20" s="25">
        <f>'прил.5'!I329</f>
        <v>0</v>
      </c>
      <c r="G20" s="25">
        <f>'прил.5'!J329</f>
        <v>878000</v>
      </c>
      <c r="H20" s="25">
        <f>'прил.5'!K329</f>
        <v>878000</v>
      </c>
      <c r="I20" s="25">
        <f>'прил.5'!L329</f>
        <v>0</v>
      </c>
      <c r="J20" s="25">
        <f>'прил.5'!M329</f>
        <v>878000</v>
      </c>
      <c r="K20" s="25">
        <f>'прил.5'!N329</f>
        <v>878000</v>
      </c>
    </row>
    <row r="21" spans="1:11" ht="51">
      <c r="A21" s="23" t="s">
        <v>28</v>
      </c>
      <c r="B21" s="24" t="s">
        <v>29</v>
      </c>
      <c r="C21" s="25">
        <f>'прил.5'!F187+'прил.5'!F336</f>
        <v>237250</v>
      </c>
      <c r="D21" s="25">
        <f>'прил.5'!G187+'прил.5'!G336</f>
        <v>0</v>
      </c>
      <c r="E21" s="25">
        <f>'прил.5'!H187+'прил.5'!H336</f>
        <v>237250</v>
      </c>
      <c r="F21" s="25">
        <f>'прил.5'!I187+'прил.5'!I336</f>
        <v>110000</v>
      </c>
      <c r="G21" s="25">
        <f>'прил.5'!J187+'прил.5'!J336</f>
        <v>0</v>
      </c>
      <c r="H21" s="25">
        <f>'прил.5'!K187+'прил.5'!K336</f>
        <v>110000</v>
      </c>
      <c r="I21" s="25">
        <f>'прил.5'!L187+'прил.5'!L336</f>
        <v>110000</v>
      </c>
      <c r="J21" s="25">
        <f>'прил.5'!M187+'прил.5'!M336</f>
        <v>0</v>
      </c>
      <c r="K21" s="25">
        <f>'прил.5'!N187+'прил.5'!N336</f>
        <v>110000</v>
      </c>
    </row>
    <row r="22" spans="1:11" ht="14.25">
      <c r="A22" s="20" t="s">
        <v>30</v>
      </c>
      <c r="B22" s="21" t="s">
        <v>31</v>
      </c>
      <c r="C22" s="22">
        <f>SUM(C23:C27)</f>
        <v>50279200</v>
      </c>
      <c r="D22" s="22">
        <f>SUM(D23:D27)</f>
        <v>0</v>
      </c>
      <c r="E22" s="22">
        <f>SUM(E23:E27)</f>
        <v>50279200</v>
      </c>
      <c r="F22" s="22">
        <f aca="true" t="shared" si="3" ref="F22:K22">SUM(F23:F27)</f>
        <v>60987600</v>
      </c>
      <c r="G22" s="22">
        <f t="shared" si="3"/>
        <v>0</v>
      </c>
      <c r="H22" s="22">
        <f t="shared" si="3"/>
        <v>60987600</v>
      </c>
      <c r="I22" s="22">
        <f t="shared" si="3"/>
        <v>51356000</v>
      </c>
      <c r="J22" s="22">
        <f t="shared" si="3"/>
        <v>0</v>
      </c>
      <c r="K22" s="22">
        <f t="shared" si="3"/>
        <v>51356000</v>
      </c>
    </row>
    <row r="23" spans="1:11" ht="12.75">
      <c r="A23" s="23" t="s">
        <v>32</v>
      </c>
      <c r="B23" s="24" t="s">
        <v>33</v>
      </c>
      <c r="C23" s="25">
        <f>'прил.5'!F340</f>
        <v>425000</v>
      </c>
      <c r="D23" s="25">
        <f>'прил.5'!G340</f>
        <v>0</v>
      </c>
      <c r="E23" s="25">
        <f>'прил.5'!H340</f>
        <v>425000</v>
      </c>
      <c r="F23" s="25">
        <f>'прил.5'!I340</f>
        <v>0</v>
      </c>
      <c r="G23" s="25">
        <f>'прил.5'!J340</f>
        <v>0</v>
      </c>
      <c r="H23" s="25">
        <f>'прил.5'!K340</f>
        <v>0</v>
      </c>
      <c r="I23" s="25">
        <f>'прил.5'!L340</f>
        <v>0</v>
      </c>
      <c r="J23" s="25">
        <f>'прил.5'!M340</f>
        <v>0</v>
      </c>
      <c r="K23" s="25">
        <f>'прил.5'!N340</f>
        <v>0</v>
      </c>
    </row>
    <row r="24" spans="1:11" ht="12.75">
      <c r="A24" s="23" t="s">
        <v>34</v>
      </c>
      <c r="B24" s="24" t="s">
        <v>35</v>
      </c>
      <c r="C24" s="25">
        <f>'прил.5'!F344</f>
        <v>1330000</v>
      </c>
      <c r="D24" s="25">
        <f>'прил.5'!G344</f>
        <v>0</v>
      </c>
      <c r="E24" s="25">
        <f>'прил.5'!H344</f>
        <v>1330000</v>
      </c>
      <c r="F24" s="25">
        <f>'прил.5'!I344</f>
        <v>1530000</v>
      </c>
      <c r="G24" s="25">
        <f>'прил.5'!J344</f>
        <v>0</v>
      </c>
      <c r="H24" s="25">
        <f>'прил.5'!K344</f>
        <v>1530000</v>
      </c>
      <c r="I24" s="25">
        <f>'прил.5'!L344</f>
        <v>0</v>
      </c>
      <c r="J24" s="25">
        <f>'прил.5'!M344</f>
        <v>0</v>
      </c>
      <c r="K24" s="25">
        <f>'прил.5'!N344</f>
        <v>0</v>
      </c>
    </row>
    <row r="25" spans="1:11" ht="12.75">
      <c r="A25" s="23" t="s">
        <v>36</v>
      </c>
      <c r="B25" s="24" t="s">
        <v>37</v>
      </c>
      <c r="C25" s="25">
        <f>'прил.5'!F349</f>
        <v>5930000</v>
      </c>
      <c r="D25" s="25">
        <f>'прил.5'!G349</f>
        <v>0</v>
      </c>
      <c r="E25" s="25">
        <f>'прил.5'!H349</f>
        <v>5930000</v>
      </c>
      <c r="F25" s="25">
        <f>'прил.5'!I349</f>
        <v>5930000</v>
      </c>
      <c r="G25" s="25">
        <f>'прил.5'!J349</f>
        <v>0</v>
      </c>
      <c r="H25" s="25">
        <f>'прил.5'!K349</f>
        <v>5930000</v>
      </c>
      <c r="I25" s="25">
        <f>'прил.5'!L349</f>
        <v>5930000</v>
      </c>
      <c r="J25" s="25">
        <f>'прил.5'!M349</f>
        <v>0</v>
      </c>
      <c r="K25" s="25">
        <f>'прил.5'!N349</f>
        <v>5930000</v>
      </c>
    </row>
    <row r="26" spans="1:11" ht="12.75">
      <c r="A26" s="23" t="s">
        <v>38</v>
      </c>
      <c r="B26" s="24" t="s">
        <v>39</v>
      </c>
      <c r="C26" s="25">
        <f>'прил.5'!F353</f>
        <v>42094000</v>
      </c>
      <c r="D26" s="25">
        <f>'прил.5'!G353</f>
        <v>0</v>
      </c>
      <c r="E26" s="25">
        <f>'прил.5'!H353</f>
        <v>42094000</v>
      </c>
      <c r="F26" s="25">
        <f>'прил.5'!I353</f>
        <v>53031000</v>
      </c>
      <c r="G26" s="25">
        <f>'прил.5'!J353</f>
        <v>0</v>
      </c>
      <c r="H26" s="25">
        <f>'прил.5'!K353</f>
        <v>53031000</v>
      </c>
      <c r="I26" s="25">
        <f>'прил.5'!L353</f>
        <v>45076000</v>
      </c>
      <c r="J26" s="25">
        <f>'прил.5'!M353</f>
        <v>0</v>
      </c>
      <c r="K26" s="25">
        <f>'прил.5'!N353</f>
        <v>45076000</v>
      </c>
    </row>
    <row r="27" spans="1:11" ht="25.5">
      <c r="A27" s="23" t="s">
        <v>40</v>
      </c>
      <c r="B27" s="24" t="s">
        <v>41</v>
      </c>
      <c r="C27" s="25">
        <f>'прил.5'!F11+'прил.5'!F360</f>
        <v>500200</v>
      </c>
      <c r="D27" s="25">
        <f>'прил.5'!G11+'прил.5'!G360</f>
        <v>0</v>
      </c>
      <c r="E27" s="25">
        <f>'прил.5'!H11+'прил.5'!H360</f>
        <v>500200</v>
      </c>
      <c r="F27" s="25">
        <f>'прил.5'!I11+'прил.5'!I360</f>
        <v>496600</v>
      </c>
      <c r="G27" s="25">
        <f>'прил.5'!J11+'прил.5'!J360</f>
        <v>0</v>
      </c>
      <c r="H27" s="25">
        <f>'прил.5'!K11+'прил.5'!K360</f>
        <v>496600</v>
      </c>
      <c r="I27" s="25">
        <f>'прил.5'!L11+'прил.5'!L360</f>
        <v>350000</v>
      </c>
      <c r="J27" s="25">
        <f>'прил.5'!M11+'прил.5'!M360</f>
        <v>0</v>
      </c>
      <c r="K27" s="25">
        <f>'прил.5'!N11+'прил.5'!N360</f>
        <v>350000</v>
      </c>
    </row>
    <row r="28" spans="1:11" ht="14.25">
      <c r="A28" s="20" t="s">
        <v>42</v>
      </c>
      <c r="B28" s="21" t="s">
        <v>43</v>
      </c>
      <c r="C28" s="22">
        <f>SUM(C29:C30)</f>
        <v>9222077</v>
      </c>
      <c r="D28" s="22">
        <f>SUM(D29:D30)</f>
        <v>0</v>
      </c>
      <c r="E28" s="22">
        <f>SUM(E29:E30)</f>
        <v>9222077</v>
      </c>
      <c r="F28" s="22">
        <f aca="true" t="shared" si="4" ref="F28:K28">SUM(F29:F30)</f>
        <v>5121000</v>
      </c>
      <c r="G28" s="22">
        <f t="shared" si="4"/>
        <v>0</v>
      </c>
      <c r="H28" s="22">
        <f t="shared" si="4"/>
        <v>5121000</v>
      </c>
      <c r="I28" s="22">
        <f t="shared" si="4"/>
        <v>3300000</v>
      </c>
      <c r="J28" s="22">
        <f t="shared" si="4"/>
        <v>0</v>
      </c>
      <c r="K28" s="22">
        <f t="shared" si="4"/>
        <v>3300000</v>
      </c>
    </row>
    <row r="29" spans="1:11" ht="12.75">
      <c r="A29" s="23" t="s">
        <v>44</v>
      </c>
      <c r="B29" s="24" t="s">
        <v>45</v>
      </c>
      <c r="C29" s="25">
        <f>'прил.5'!F191+'прил.5'!F369</f>
        <v>9222077</v>
      </c>
      <c r="D29" s="25">
        <f>'прил.5'!G191+'прил.5'!G369</f>
        <v>0</v>
      </c>
      <c r="E29" s="25">
        <f>'прил.5'!H191+'прил.5'!H369</f>
        <v>9222077</v>
      </c>
      <c r="F29" s="25">
        <f>'прил.5'!I191+'прил.5'!I369</f>
        <v>5054000</v>
      </c>
      <c r="G29" s="25">
        <f>'прил.5'!J191+'прил.5'!J369</f>
        <v>0</v>
      </c>
      <c r="H29" s="25">
        <f>'прил.5'!K191+'прил.5'!K369</f>
        <v>5054000</v>
      </c>
      <c r="I29" s="25">
        <f>'прил.5'!L191+'прил.5'!L369</f>
        <v>3300000</v>
      </c>
      <c r="J29" s="25">
        <f>'прил.5'!M191+'прил.5'!M369</f>
        <v>0</v>
      </c>
      <c r="K29" s="25">
        <f>'прил.5'!N191+'прил.5'!N369</f>
        <v>3300000</v>
      </c>
    </row>
    <row r="30" spans="1:11" ht="38.25" hidden="1">
      <c r="A30" s="23" t="s">
        <v>46</v>
      </c>
      <c r="B30" s="24" t="s">
        <v>47</v>
      </c>
      <c r="C30" s="25">
        <f>'прил.5'!F377</f>
        <v>0</v>
      </c>
      <c r="D30" s="25">
        <f>'прил.5'!G377</f>
        <v>0</v>
      </c>
      <c r="E30" s="25">
        <f>'прил.5'!H377</f>
        <v>0</v>
      </c>
      <c r="F30" s="25">
        <f>'прил.5'!I377</f>
        <v>67000</v>
      </c>
      <c r="G30" s="25">
        <f>'прил.5'!J377</f>
        <v>0</v>
      </c>
      <c r="H30" s="25">
        <f>'прил.5'!K377</f>
        <v>67000</v>
      </c>
      <c r="I30" s="25">
        <f>'прил.5'!L377</f>
        <v>0</v>
      </c>
      <c r="J30" s="25">
        <f>'прил.5'!M377</f>
        <v>0</v>
      </c>
      <c r="K30" s="25">
        <f>'прил.5'!N377</f>
        <v>0</v>
      </c>
    </row>
    <row r="31" spans="1:11" ht="14.25">
      <c r="A31" s="20" t="s">
        <v>48</v>
      </c>
      <c r="B31" s="21" t="s">
        <v>49</v>
      </c>
      <c r="C31" s="22">
        <f aca="true" t="shared" si="5" ref="C31:K31">SUM(C32:C35)</f>
        <v>81224381</v>
      </c>
      <c r="D31" s="22">
        <f t="shared" si="5"/>
        <v>112014434</v>
      </c>
      <c r="E31" s="22">
        <f t="shared" si="5"/>
        <v>193238815</v>
      </c>
      <c r="F31" s="22">
        <f t="shared" si="5"/>
        <v>82694600</v>
      </c>
      <c r="G31" s="22">
        <f t="shared" si="5"/>
        <v>121674434</v>
      </c>
      <c r="H31" s="22">
        <f t="shared" si="5"/>
        <v>204369034</v>
      </c>
      <c r="I31" s="22">
        <f t="shared" si="5"/>
        <v>87968192</v>
      </c>
      <c r="J31" s="22">
        <f t="shared" si="5"/>
        <v>131633434</v>
      </c>
      <c r="K31" s="22">
        <f t="shared" si="5"/>
        <v>219601626</v>
      </c>
    </row>
    <row r="32" spans="1:11" ht="12.75">
      <c r="A32" s="23" t="s">
        <v>50</v>
      </c>
      <c r="B32" s="24" t="s">
        <v>51</v>
      </c>
      <c r="C32" s="25">
        <f>'прил.5'!F75+'прил.5'!F381</f>
        <v>30050200</v>
      </c>
      <c r="D32" s="25">
        <f>'прил.5'!G75+'прил.5'!G381</f>
        <v>428000</v>
      </c>
      <c r="E32" s="25">
        <f>'прил.5'!H75+'прил.5'!H381</f>
        <v>30478200</v>
      </c>
      <c r="F32" s="25">
        <f>'прил.5'!I75+'прил.5'!I381</f>
        <v>34835900</v>
      </c>
      <c r="G32" s="25">
        <f>'прил.5'!J75+'прил.5'!J381</f>
        <v>459000</v>
      </c>
      <c r="H32" s="25">
        <f>'прил.5'!K75+'прил.5'!K381</f>
        <v>35294900</v>
      </c>
      <c r="I32" s="25">
        <f>'прил.5'!L75+'прил.5'!L381</f>
        <v>38980900</v>
      </c>
      <c r="J32" s="25">
        <f>'прил.5'!M75+'прил.5'!M381</f>
        <v>490000</v>
      </c>
      <c r="K32" s="25">
        <f>'прил.5'!N75+'прил.5'!N381</f>
        <v>39470900</v>
      </c>
    </row>
    <row r="33" spans="1:11" ht="12.75">
      <c r="A33" s="23" t="s">
        <v>52</v>
      </c>
      <c r="B33" s="24" t="s">
        <v>53</v>
      </c>
      <c r="C33" s="25">
        <f>'прил.5'!F16+'прил.5'!F80</f>
        <v>38413757</v>
      </c>
      <c r="D33" s="25">
        <f>'прил.5'!G16+'прил.5'!G80</f>
        <v>108993000</v>
      </c>
      <c r="E33" s="25">
        <f>'прил.5'!H16+'прил.5'!H80</f>
        <v>147406757</v>
      </c>
      <c r="F33" s="25">
        <f>'прил.5'!I16+'прил.5'!I80</f>
        <v>34542000</v>
      </c>
      <c r="G33" s="25">
        <f>'прил.5'!J16+'прил.5'!J80</f>
        <v>117858000</v>
      </c>
      <c r="H33" s="25">
        <f>'прил.5'!K16+'прил.5'!K80</f>
        <v>152400000</v>
      </c>
      <c r="I33" s="25">
        <f>'прил.5'!L16+'прил.5'!L80</f>
        <v>35509000</v>
      </c>
      <c r="J33" s="25">
        <f>'прил.5'!M16+'прил.5'!M80</f>
        <v>128166000</v>
      </c>
      <c r="K33" s="25">
        <f>'прил.5'!N16+'прил.5'!N80</f>
        <v>163675000</v>
      </c>
    </row>
    <row r="34" spans="1:11" ht="12.75">
      <c r="A34" s="23" t="s">
        <v>54</v>
      </c>
      <c r="B34" s="24" t="s">
        <v>55</v>
      </c>
      <c r="C34" s="25">
        <f>'прил.5'!F20+'прил.5'!F96+'прил.5'!F220</f>
        <v>4734524</v>
      </c>
      <c r="D34" s="25">
        <f>'прил.5'!G20+'прил.5'!G96+'прил.5'!G220</f>
        <v>2202000</v>
      </c>
      <c r="E34" s="25">
        <f>'прил.5'!H20+'прил.5'!H96+'прил.5'!H220</f>
        <v>6936524</v>
      </c>
      <c r="F34" s="25">
        <f>'прил.5'!I20+'прил.5'!I96+'прил.5'!I220</f>
        <v>4879800</v>
      </c>
      <c r="G34" s="25">
        <f>'прил.5'!J20+'прил.5'!J96+'прил.5'!J220</f>
        <v>2966000</v>
      </c>
      <c r="H34" s="25">
        <f>'прил.5'!K20+'прил.5'!K96+'прил.5'!K220</f>
        <v>7845800</v>
      </c>
      <c r="I34" s="25">
        <f>'прил.5'!L20+'прил.5'!L96+'прил.5'!L220</f>
        <v>5041392</v>
      </c>
      <c r="J34" s="25">
        <f>'прил.5'!M20+'прил.5'!M96+'прил.5'!M220</f>
        <v>2586000</v>
      </c>
      <c r="K34" s="25">
        <f>'прил.5'!N20+'прил.5'!N96+'прил.5'!N220</f>
        <v>7627392</v>
      </c>
    </row>
    <row r="35" spans="1:11" ht="12.75">
      <c r="A35" s="23" t="s">
        <v>56</v>
      </c>
      <c r="B35" s="24" t="s">
        <v>57</v>
      </c>
      <c r="C35" s="25">
        <f>'прил.5'!F113</f>
        <v>8025900</v>
      </c>
      <c r="D35" s="25">
        <f>'прил.5'!G113</f>
        <v>391434</v>
      </c>
      <c r="E35" s="25">
        <f>'прил.5'!H113</f>
        <v>8417334</v>
      </c>
      <c r="F35" s="25">
        <f>'прил.5'!I113</f>
        <v>8436900</v>
      </c>
      <c r="G35" s="25">
        <f>'прил.5'!J113</f>
        <v>391434</v>
      </c>
      <c r="H35" s="25">
        <f>'прил.5'!K113</f>
        <v>8828334</v>
      </c>
      <c r="I35" s="25">
        <f>'прил.5'!L113</f>
        <v>8436900</v>
      </c>
      <c r="J35" s="25">
        <f>'прил.5'!M113</f>
        <v>391434</v>
      </c>
      <c r="K35" s="25">
        <f>'прил.5'!N113</f>
        <v>8828334</v>
      </c>
    </row>
    <row r="36" spans="1:11" ht="14.25">
      <c r="A36" s="20" t="s">
        <v>58</v>
      </c>
      <c r="B36" s="21" t="s">
        <v>59</v>
      </c>
      <c r="C36" s="22">
        <f aca="true" t="shared" si="6" ref="C36:K36">SUM(C37:C38)</f>
        <v>28498900</v>
      </c>
      <c r="D36" s="22">
        <f t="shared" si="6"/>
        <v>0</v>
      </c>
      <c r="E36" s="22">
        <f t="shared" si="6"/>
        <v>28498900</v>
      </c>
      <c r="F36" s="22">
        <f t="shared" si="6"/>
        <v>23474900</v>
      </c>
      <c r="G36" s="22">
        <f t="shared" si="6"/>
        <v>0</v>
      </c>
      <c r="H36" s="22">
        <f t="shared" si="6"/>
        <v>23474900</v>
      </c>
      <c r="I36" s="22">
        <f t="shared" si="6"/>
        <v>23474900</v>
      </c>
      <c r="J36" s="22">
        <f t="shared" si="6"/>
        <v>0</v>
      </c>
      <c r="K36" s="22">
        <f t="shared" si="6"/>
        <v>23474900</v>
      </c>
    </row>
    <row r="37" spans="1:11" ht="12.75">
      <c r="A37" s="23" t="s">
        <v>60</v>
      </c>
      <c r="B37" s="24" t="s">
        <v>61</v>
      </c>
      <c r="C37" s="25">
        <f>'прил.5'!F39+'прил.5'!F385</f>
        <v>24463500</v>
      </c>
      <c r="D37" s="25">
        <f>'прил.5'!G39+'прил.5'!G385</f>
        <v>0</v>
      </c>
      <c r="E37" s="25">
        <f>'прил.5'!H39+'прил.5'!H385</f>
        <v>24463500</v>
      </c>
      <c r="F37" s="25">
        <f>'прил.5'!I39+'прил.5'!I385</f>
        <v>19439500</v>
      </c>
      <c r="G37" s="25">
        <f>'прил.5'!J39+'прил.5'!J385</f>
        <v>0</v>
      </c>
      <c r="H37" s="25">
        <f>'прил.5'!K39+'прил.5'!K385</f>
        <v>19439500</v>
      </c>
      <c r="I37" s="25">
        <f>'прил.5'!L39+'прил.5'!L385</f>
        <v>19439500</v>
      </c>
      <c r="J37" s="25">
        <f>'прил.5'!M39+'прил.5'!M385</f>
        <v>0</v>
      </c>
      <c r="K37" s="25">
        <f>'прил.5'!N39+'прил.5'!N385</f>
        <v>19439500</v>
      </c>
    </row>
    <row r="38" spans="1:11" ht="24">
      <c r="A38" s="23" t="s">
        <v>62</v>
      </c>
      <c r="B38" s="26" t="s">
        <v>63</v>
      </c>
      <c r="C38" s="25">
        <f>'прил.5'!F55</f>
        <v>4035400</v>
      </c>
      <c r="D38" s="25">
        <f>'прил.5'!G55</f>
        <v>0</v>
      </c>
      <c r="E38" s="25">
        <f>'прил.5'!H55</f>
        <v>4035400</v>
      </c>
      <c r="F38" s="25">
        <f>'прил.5'!I55</f>
        <v>4035400</v>
      </c>
      <c r="G38" s="25">
        <f>'прил.5'!J55</f>
        <v>0</v>
      </c>
      <c r="H38" s="25">
        <f>'прил.5'!K55</f>
        <v>4035400</v>
      </c>
      <c r="I38" s="25">
        <f>'прил.5'!L55</f>
        <v>4035400</v>
      </c>
      <c r="J38" s="25">
        <f>'прил.5'!M55</f>
        <v>0</v>
      </c>
      <c r="K38" s="25">
        <f>'прил.5'!N55</f>
        <v>4035400</v>
      </c>
    </row>
    <row r="39" spans="1:11" ht="14.25">
      <c r="A39" s="20">
        <v>1000</v>
      </c>
      <c r="B39" s="21" t="s">
        <v>64</v>
      </c>
      <c r="C39" s="22">
        <f aca="true" t="shared" si="7" ref="C39:K39">SUM(C40:C44)</f>
        <v>5000624</v>
      </c>
      <c r="D39" s="22">
        <f t="shared" si="7"/>
        <v>93812380</v>
      </c>
      <c r="E39" s="22">
        <f t="shared" si="7"/>
        <v>98813004</v>
      </c>
      <c r="F39" s="22">
        <f t="shared" si="7"/>
        <v>4021000</v>
      </c>
      <c r="G39" s="22">
        <f t="shared" si="7"/>
        <v>98755933.88</v>
      </c>
      <c r="H39" s="22">
        <f t="shared" si="7"/>
        <v>102776933.88</v>
      </c>
      <c r="I39" s="22">
        <f t="shared" si="7"/>
        <v>3953000</v>
      </c>
      <c r="J39" s="22">
        <f t="shared" si="7"/>
        <v>104676142.88</v>
      </c>
      <c r="K39" s="22">
        <f t="shared" si="7"/>
        <v>108629142.88</v>
      </c>
    </row>
    <row r="40" spans="1:11" ht="12.75">
      <c r="A40" s="23">
        <v>1001</v>
      </c>
      <c r="B40" s="24" t="s">
        <v>65</v>
      </c>
      <c r="C40" s="25">
        <f>'прил.5'!F227</f>
        <v>1300000</v>
      </c>
      <c r="D40" s="25">
        <f>'прил.5'!G227</f>
        <v>0</v>
      </c>
      <c r="E40" s="25">
        <f>'прил.5'!H227</f>
        <v>1300000</v>
      </c>
      <c r="F40" s="25">
        <f>'прил.5'!I227</f>
        <v>1300000</v>
      </c>
      <c r="G40" s="25">
        <f>'прил.5'!J227</f>
        <v>0</v>
      </c>
      <c r="H40" s="25">
        <f>'прил.5'!K227</f>
        <v>1300000</v>
      </c>
      <c r="I40" s="25">
        <f>'прил.5'!L227</f>
        <v>1300000</v>
      </c>
      <c r="J40" s="25">
        <f>'прил.5'!M227</f>
        <v>0</v>
      </c>
      <c r="K40" s="25">
        <f>'прил.5'!N227</f>
        <v>1300000</v>
      </c>
    </row>
    <row r="41" spans="1:11" ht="12.75">
      <c r="A41" s="23">
        <v>1002</v>
      </c>
      <c r="B41" s="24" t="s">
        <v>66</v>
      </c>
      <c r="C41" s="25">
        <f>'прил.5'!F231</f>
        <v>0</v>
      </c>
      <c r="D41" s="25">
        <f>'прил.5'!G231</f>
        <v>30707783</v>
      </c>
      <c r="E41" s="25">
        <f>'прил.5'!H231</f>
        <v>30707783</v>
      </c>
      <c r="F41" s="25">
        <f>'прил.5'!I231</f>
        <v>0</v>
      </c>
      <c r="G41" s="25">
        <f>'прил.5'!J231</f>
        <v>33184737</v>
      </c>
      <c r="H41" s="25">
        <f>'прил.5'!K231</f>
        <v>33184737</v>
      </c>
      <c r="I41" s="25">
        <f>'прил.5'!L231</f>
        <v>0</v>
      </c>
      <c r="J41" s="25">
        <f>'прил.5'!M231</f>
        <v>35909386</v>
      </c>
      <c r="K41" s="25">
        <f>'прил.5'!N231</f>
        <v>35909386</v>
      </c>
    </row>
    <row r="42" spans="1:11" ht="12.75">
      <c r="A42" s="23">
        <v>1003</v>
      </c>
      <c r="B42" s="24" t="s">
        <v>67</v>
      </c>
      <c r="C42" s="25">
        <f>'прил.5'!F197+'прил.5'!F236+'прил.5'!F389</f>
        <v>3353824</v>
      </c>
      <c r="D42" s="25">
        <f>'прил.5'!G197+'прил.5'!G236+'прил.5'!G389</f>
        <v>45140000</v>
      </c>
      <c r="E42" s="25">
        <f>'прил.5'!H197+'прил.5'!H236+'прил.5'!H389</f>
        <v>48493824</v>
      </c>
      <c r="F42" s="25">
        <f>'прил.5'!I197+'прил.5'!I236+'прил.5'!I389</f>
        <v>2496000</v>
      </c>
      <c r="G42" s="25">
        <f>'прил.5'!J197+'прил.5'!J236+'прил.5'!J389</f>
        <v>48449000</v>
      </c>
      <c r="H42" s="25">
        <f>'прил.5'!K197+'прил.5'!K236+'прил.5'!K389</f>
        <v>50945000</v>
      </c>
      <c r="I42" s="25">
        <f>'прил.5'!L197+'прил.5'!L236+'прил.5'!L389</f>
        <v>2496000</v>
      </c>
      <c r="J42" s="25">
        <f>'прил.5'!M197+'прил.5'!M236+'прил.5'!M389</f>
        <v>51334000</v>
      </c>
      <c r="K42" s="25">
        <f>'прил.5'!N197+'прил.5'!N236+'прил.5'!N389</f>
        <v>53830000</v>
      </c>
    </row>
    <row r="43" spans="1:11" ht="12.75">
      <c r="A43" s="23">
        <v>1004</v>
      </c>
      <c r="B43" s="24" t="s">
        <v>68</v>
      </c>
      <c r="C43" s="25">
        <f>'прил.5'!F70+'прил.5'!F135+'прил.5'!F277+'прил.5'!F403</f>
        <v>291800</v>
      </c>
      <c r="D43" s="25">
        <f>'прил.5'!G70+'прил.5'!G135+'прил.5'!G277+'прил.5'!G403</f>
        <v>12639597</v>
      </c>
      <c r="E43" s="25">
        <f>'прил.5'!H70+'прил.5'!H135+'прил.5'!H277+'прил.5'!H403</f>
        <v>12931397</v>
      </c>
      <c r="F43" s="25">
        <f>'прил.5'!I70+'прил.5'!I135+'прил.5'!I277+'прил.5'!I403</f>
        <v>225000</v>
      </c>
      <c r="G43" s="25">
        <f>'прил.5'!J70+'прил.5'!J135+'прил.5'!J277+'прил.5'!J403</f>
        <v>11797196.88</v>
      </c>
      <c r="H43" s="25">
        <f>'прил.5'!K70+'прил.5'!K135+'прил.5'!K277+'прил.5'!K403</f>
        <v>12022196.88</v>
      </c>
      <c r="I43" s="25">
        <f>'прил.5'!L70+'прил.5'!L135+'прил.5'!L277+'прил.5'!L403</f>
        <v>157000</v>
      </c>
      <c r="J43" s="25">
        <f>'прил.5'!M70+'прил.5'!M135+'прил.5'!M277+'прил.5'!M403</f>
        <v>12107756.88</v>
      </c>
      <c r="K43" s="25">
        <f>'прил.5'!N70+'прил.5'!N135+'прил.5'!N277+'прил.5'!N403</f>
        <v>12264756.88</v>
      </c>
    </row>
    <row r="44" spans="1:11" ht="25.5">
      <c r="A44" s="23">
        <v>1006</v>
      </c>
      <c r="B44" s="24" t="s">
        <v>69</v>
      </c>
      <c r="C44" s="25">
        <f>'прил.5'!F288+'прил.5'!F410</f>
        <v>55000</v>
      </c>
      <c r="D44" s="25">
        <f>'прил.5'!G288+'прил.5'!G410</f>
        <v>5325000</v>
      </c>
      <c r="E44" s="25">
        <f>'прил.5'!H288+'прил.5'!H410</f>
        <v>5380000</v>
      </c>
      <c r="F44" s="25">
        <f>'прил.5'!I288+'прил.5'!I410</f>
        <v>0</v>
      </c>
      <c r="G44" s="25">
        <f>'прил.5'!J288+'прил.5'!J410</f>
        <v>5325000</v>
      </c>
      <c r="H44" s="25">
        <f>'прил.5'!K288+'прил.5'!K410</f>
        <v>5325000</v>
      </c>
      <c r="I44" s="25">
        <f>'прил.5'!L288+'прил.5'!L410</f>
        <v>0</v>
      </c>
      <c r="J44" s="25">
        <f>'прил.5'!M288+'прил.5'!M410</f>
        <v>5325000</v>
      </c>
      <c r="K44" s="25">
        <f>'прил.5'!N288+'прил.5'!N410</f>
        <v>5325000</v>
      </c>
    </row>
    <row r="45" spans="1:11" ht="14.25">
      <c r="A45" s="20">
        <v>1100</v>
      </c>
      <c r="B45" s="21" t="s">
        <v>70</v>
      </c>
      <c r="C45" s="22">
        <f>SUM(C46:C46)</f>
        <v>18783000</v>
      </c>
      <c r="D45" s="22">
        <f>SUM(D46:D46)</f>
        <v>0</v>
      </c>
      <c r="E45" s="22">
        <f>SUM(E46:E46)</f>
        <v>18783000</v>
      </c>
      <c r="F45" s="22">
        <f aca="true" t="shared" si="8" ref="F45:K45">SUM(F46)</f>
        <v>27800000</v>
      </c>
      <c r="G45" s="22">
        <f t="shared" si="8"/>
        <v>0</v>
      </c>
      <c r="H45" s="22">
        <f t="shared" si="8"/>
        <v>27800000</v>
      </c>
      <c r="I45" s="22">
        <f t="shared" si="8"/>
        <v>4860000</v>
      </c>
      <c r="J45" s="22">
        <f t="shared" si="8"/>
        <v>0</v>
      </c>
      <c r="K45" s="22">
        <f t="shared" si="8"/>
        <v>4860000</v>
      </c>
    </row>
    <row r="46" spans="1:11" ht="12.75">
      <c r="A46" s="23" t="s">
        <v>71</v>
      </c>
      <c r="B46" s="24" t="s">
        <v>72</v>
      </c>
      <c r="C46" s="25">
        <f>'прил.5'!F201+'прил.5'!F414</f>
        <v>18783000</v>
      </c>
      <c r="D46" s="25">
        <f>'прил.5'!G201+'прил.5'!G414</f>
        <v>0</v>
      </c>
      <c r="E46" s="25">
        <f>'прил.5'!H201+'прил.5'!H414</f>
        <v>18783000</v>
      </c>
      <c r="F46" s="25">
        <f>'прил.5'!I201+'прил.5'!I414</f>
        <v>27800000</v>
      </c>
      <c r="G46" s="25">
        <f>'прил.5'!J201+'прил.5'!J414</f>
        <v>0</v>
      </c>
      <c r="H46" s="25">
        <f>'прил.5'!K201+'прил.5'!K414</f>
        <v>27800000</v>
      </c>
      <c r="I46" s="25">
        <f>'прил.5'!L201+'прил.5'!L414</f>
        <v>4860000</v>
      </c>
      <c r="J46" s="25">
        <f>'прил.5'!M201+'прил.5'!M414</f>
        <v>0</v>
      </c>
      <c r="K46" s="25">
        <f>'прил.5'!N201+'прил.5'!N414</f>
        <v>4860000</v>
      </c>
    </row>
    <row r="47" spans="1:11" ht="14.25">
      <c r="A47" s="20" t="s">
        <v>73</v>
      </c>
      <c r="B47" s="21" t="s">
        <v>74</v>
      </c>
      <c r="C47" s="22">
        <f>C48</f>
        <v>773000</v>
      </c>
      <c r="D47" s="22">
        <f aca="true" t="shared" si="9" ref="D47:K47">D48</f>
        <v>0</v>
      </c>
      <c r="E47" s="22">
        <f t="shared" si="9"/>
        <v>773000</v>
      </c>
      <c r="F47" s="22">
        <f t="shared" si="9"/>
        <v>773000</v>
      </c>
      <c r="G47" s="22">
        <f t="shared" si="9"/>
        <v>0</v>
      </c>
      <c r="H47" s="22">
        <f t="shared" si="9"/>
        <v>773000</v>
      </c>
      <c r="I47" s="22">
        <f t="shared" si="9"/>
        <v>773000</v>
      </c>
      <c r="J47" s="22">
        <f t="shared" si="9"/>
        <v>0</v>
      </c>
      <c r="K47" s="22">
        <f t="shared" si="9"/>
        <v>773000</v>
      </c>
    </row>
    <row r="48" spans="1:11" ht="12.75">
      <c r="A48" s="23" t="s">
        <v>75</v>
      </c>
      <c r="B48" s="24" t="s">
        <v>76</v>
      </c>
      <c r="C48" s="25">
        <f>'прил.5'!F427</f>
        <v>773000</v>
      </c>
      <c r="D48" s="25">
        <f>'прил.5'!G427</f>
        <v>0</v>
      </c>
      <c r="E48" s="25">
        <f>'прил.5'!H427</f>
        <v>773000</v>
      </c>
      <c r="F48" s="25">
        <f>'прил.5'!I427</f>
        <v>773000</v>
      </c>
      <c r="G48" s="25">
        <f>'прил.5'!J427</f>
        <v>0</v>
      </c>
      <c r="H48" s="25">
        <f>'прил.5'!K427</f>
        <v>773000</v>
      </c>
      <c r="I48" s="25">
        <f>'прил.5'!L427</f>
        <v>773000</v>
      </c>
      <c r="J48" s="25">
        <f>'прил.5'!M427</f>
        <v>0</v>
      </c>
      <c r="K48" s="25">
        <f>'прил.5'!N427</f>
        <v>773000</v>
      </c>
    </row>
    <row r="49" spans="1:11" ht="28.5">
      <c r="A49" s="20" t="s">
        <v>77</v>
      </c>
      <c r="B49" s="21" t="s">
        <v>78</v>
      </c>
      <c r="C49" s="22">
        <f aca="true" t="shared" si="10" ref="C49:K49">SUM(C50)</f>
        <v>10000</v>
      </c>
      <c r="D49" s="22">
        <f t="shared" si="10"/>
        <v>0</v>
      </c>
      <c r="E49" s="22">
        <f t="shared" si="10"/>
        <v>10000</v>
      </c>
      <c r="F49" s="22">
        <f t="shared" si="10"/>
        <v>10000</v>
      </c>
      <c r="G49" s="22">
        <f t="shared" si="10"/>
        <v>0</v>
      </c>
      <c r="H49" s="22">
        <f t="shared" si="10"/>
        <v>10000</v>
      </c>
      <c r="I49" s="22">
        <f t="shared" si="10"/>
        <v>10000</v>
      </c>
      <c r="J49" s="22">
        <f t="shared" si="10"/>
        <v>0</v>
      </c>
      <c r="K49" s="22">
        <f t="shared" si="10"/>
        <v>10000</v>
      </c>
    </row>
    <row r="50" spans="1:11" ht="24">
      <c r="A50" s="23" t="s">
        <v>79</v>
      </c>
      <c r="B50" s="26" t="s">
        <v>80</v>
      </c>
      <c r="C50" s="25">
        <f>'прил.5'!F205</f>
        <v>10000</v>
      </c>
      <c r="D50" s="25">
        <f>'прил.5'!G205</f>
        <v>0</v>
      </c>
      <c r="E50" s="25">
        <f>'прил.5'!H205</f>
        <v>10000</v>
      </c>
      <c r="F50" s="25">
        <f>'прил.5'!I205</f>
        <v>10000</v>
      </c>
      <c r="G50" s="25">
        <f>'прил.5'!J205</f>
        <v>0</v>
      </c>
      <c r="H50" s="25">
        <f>'прил.5'!K205</f>
        <v>10000</v>
      </c>
      <c r="I50" s="25">
        <f>'прил.5'!L205</f>
        <v>10000</v>
      </c>
      <c r="J50" s="25">
        <f>'прил.5'!M205</f>
        <v>0</v>
      </c>
      <c r="K50" s="25">
        <f>'прил.5'!N205</f>
        <v>10000</v>
      </c>
    </row>
    <row r="51" spans="1:11" ht="57">
      <c r="A51" s="20" t="s">
        <v>81</v>
      </c>
      <c r="B51" s="21" t="s">
        <v>82</v>
      </c>
      <c r="C51" s="22">
        <f>C52+C53</f>
        <v>23371000</v>
      </c>
      <c r="D51" s="22">
        <f aca="true" t="shared" si="11" ref="D51:K51">D52+D53</f>
        <v>0</v>
      </c>
      <c r="E51" s="22">
        <f t="shared" si="11"/>
        <v>23371000</v>
      </c>
      <c r="F51" s="22">
        <f t="shared" si="11"/>
        <v>23371000</v>
      </c>
      <c r="G51" s="22">
        <f t="shared" si="11"/>
        <v>0</v>
      </c>
      <c r="H51" s="22">
        <f t="shared" si="11"/>
        <v>23371000</v>
      </c>
      <c r="I51" s="22">
        <f t="shared" si="11"/>
        <v>23371000</v>
      </c>
      <c r="J51" s="22">
        <f t="shared" si="11"/>
        <v>0</v>
      </c>
      <c r="K51" s="22">
        <f t="shared" si="11"/>
        <v>23371000</v>
      </c>
    </row>
    <row r="52" spans="1:11" ht="38.25">
      <c r="A52" s="23" t="s">
        <v>83</v>
      </c>
      <c r="B52" s="24" t="s">
        <v>84</v>
      </c>
      <c r="C52" s="25">
        <f>'прил.5'!F209</f>
        <v>20620000</v>
      </c>
      <c r="D52" s="25">
        <f>'прил.5'!G209</f>
        <v>0</v>
      </c>
      <c r="E52" s="25">
        <f>'прил.5'!H209</f>
        <v>20620000</v>
      </c>
      <c r="F52" s="25">
        <f>'прил.5'!I209</f>
        <v>20620000</v>
      </c>
      <c r="G52" s="25">
        <f>'прил.5'!J209</f>
        <v>0</v>
      </c>
      <c r="H52" s="25">
        <f>'прил.5'!K209</f>
        <v>20620000</v>
      </c>
      <c r="I52" s="25">
        <f>'прил.5'!L209</f>
        <v>20620000</v>
      </c>
      <c r="J52" s="25">
        <f>'прил.5'!M209</f>
        <v>0</v>
      </c>
      <c r="K52" s="25">
        <f>'прил.5'!N209</f>
        <v>20620000</v>
      </c>
    </row>
    <row r="53" spans="1:11" ht="12.75">
      <c r="A53" s="23" t="s">
        <v>331</v>
      </c>
      <c r="B53" s="24" t="s">
        <v>334</v>
      </c>
      <c r="C53" s="25">
        <f>'прил.5'!F215</f>
        <v>2751000</v>
      </c>
      <c r="D53" s="25">
        <f>'прил.5'!G215</f>
        <v>0</v>
      </c>
      <c r="E53" s="25">
        <f>'прил.5'!H215</f>
        <v>2751000</v>
      </c>
      <c r="F53" s="25">
        <f>'прил.5'!I215</f>
        <v>2751000</v>
      </c>
      <c r="G53" s="25">
        <f>'прил.5'!J215</f>
        <v>0</v>
      </c>
      <c r="H53" s="25">
        <f>'прил.5'!K215</f>
        <v>2751000</v>
      </c>
      <c r="I53" s="25">
        <f>'прил.5'!L215</f>
        <v>2751000</v>
      </c>
      <c r="J53" s="25">
        <f>'прил.5'!M215</f>
        <v>0</v>
      </c>
      <c r="K53" s="25">
        <f>'прил.5'!N215</f>
        <v>2751000</v>
      </c>
    </row>
    <row r="54" spans="1:11" ht="15.75">
      <c r="A54" s="96" t="s">
        <v>85</v>
      </c>
      <c r="B54" s="96"/>
      <c r="C54" s="27">
        <f>C45+C39+C36+C31+C28+C22+C19+C10+C17+C47+C51+C49</f>
        <v>244599198</v>
      </c>
      <c r="D54" s="27">
        <f aca="true" t="shared" si="12" ref="D54:K54">D45+D39+D36+D31+D28+D22+D19+D10+D17+D47+D51+D49</f>
        <v>207583314</v>
      </c>
      <c r="E54" s="27">
        <f t="shared" si="12"/>
        <v>452182512</v>
      </c>
      <c r="F54" s="27">
        <f t="shared" si="12"/>
        <v>253983666</v>
      </c>
      <c r="G54" s="27">
        <f t="shared" si="12"/>
        <v>222254867.88</v>
      </c>
      <c r="H54" s="27">
        <f t="shared" si="12"/>
        <v>476238533.88</v>
      </c>
      <c r="I54" s="27">
        <f t="shared" si="12"/>
        <v>224796658</v>
      </c>
      <c r="J54" s="27">
        <f t="shared" si="12"/>
        <v>238134076.88</v>
      </c>
      <c r="K54" s="27">
        <f t="shared" si="12"/>
        <v>462930734.88</v>
      </c>
    </row>
    <row r="55" spans="1:11" ht="15.75" hidden="1">
      <c r="A55" s="97" t="s">
        <v>399</v>
      </c>
      <c r="B55" s="97"/>
      <c r="C55" s="93">
        <f>'прил.5'!F447</f>
        <v>0</v>
      </c>
      <c r="D55" s="93">
        <f>'прил.5'!G447</f>
        <v>0</v>
      </c>
      <c r="E55" s="93">
        <f>'прил.5'!H447</f>
        <v>0</v>
      </c>
      <c r="F55" s="93">
        <f>'прил.5'!I447</f>
        <v>20716134</v>
      </c>
      <c r="G55" s="93">
        <f>'прил.5'!J447</f>
        <v>0</v>
      </c>
      <c r="H55" s="93">
        <f>'прил.5'!K447</f>
        <v>20716134</v>
      </c>
      <c r="I55" s="93">
        <f>'прил.5'!L447</f>
        <v>31671734</v>
      </c>
      <c r="J55" s="93">
        <f>'прил.5'!M447</f>
        <v>0</v>
      </c>
      <c r="K55" s="93">
        <f>'прил.5'!N447</f>
        <v>31671734</v>
      </c>
    </row>
    <row r="56" spans="1:11" s="28" customFormat="1" ht="15.75" hidden="1">
      <c r="A56" s="98" t="s">
        <v>86</v>
      </c>
      <c r="B56" s="98"/>
      <c r="C56" s="27">
        <f aca="true" t="shared" si="13" ref="C56:K56">C55+C54</f>
        <v>244599198</v>
      </c>
      <c r="D56" s="27">
        <f t="shared" si="13"/>
        <v>207583314</v>
      </c>
      <c r="E56" s="27">
        <f t="shared" si="13"/>
        <v>452182512</v>
      </c>
      <c r="F56" s="27">
        <f t="shared" si="13"/>
        <v>274699800</v>
      </c>
      <c r="G56" s="27">
        <f t="shared" si="13"/>
        <v>222254867.88</v>
      </c>
      <c r="H56" s="27">
        <f t="shared" si="13"/>
        <v>496954667.88</v>
      </c>
      <c r="I56" s="27">
        <f t="shared" si="13"/>
        <v>256468392</v>
      </c>
      <c r="J56" s="27">
        <f t="shared" si="13"/>
        <v>238134076.88</v>
      </c>
      <c r="K56" s="27">
        <f t="shared" si="13"/>
        <v>494602468.88</v>
      </c>
    </row>
    <row r="57" spans="1:11" ht="24.75" customHeight="1">
      <c r="A57" s="29"/>
      <c r="B57" s="30"/>
      <c r="C57" s="30"/>
      <c r="D57" s="30"/>
      <c r="E57" s="30"/>
      <c r="F57" s="30"/>
      <c r="G57" s="30"/>
      <c r="H57" s="30"/>
      <c r="I57" s="30"/>
      <c r="J57" s="30"/>
      <c r="K57" s="30"/>
    </row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</sheetData>
  <sheetProtection selectLockedCells="1" selectUnlockedCells="1"/>
  <mergeCells count="11">
    <mergeCell ref="A54:B54"/>
    <mergeCell ref="A55:B55"/>
    <mergeCell ref="A56:B56"/>
    <mergeCell ref="C1:E3"/>
    <mergeCell ref="I1:K3"/>
    <mergeCell ref="A7:A8"/>
    <mergeCell ref="B7:B8"/>
    <mergeCell ref="C7:E7"/>
    <mergeCell ref="A5:K5"/>
    <mergeCell ref="F7:H7"/>
    <mergeCell ref="I7:K7"/>
  </mergeCells>
  <printOptions horizontalCentered="1"/>
  <pageMargins left="0.3937007874015748" right="0.3937007874015748" top="0.7874015748031497" bottom="0.5905511811023623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791"/>
  <sheetViews>
    <sheetView tabSelected="1" zoomScale="85" zoomScaleNormal="85" zoomScalePageLayoutView="0" workbookViewId="0" topLeftCell="A1">
      <selection activeCell="U402" sqref="U402"/>
    </sheetView>
  </sheetViews>
  <sheetFormatPr defaultColWidth="9.00390625" defaultRowHeight="12.75"/>
  <cols>
    <col min="1" max="1" width="37.75390625" style="33" customWidth="1"/>
    <col min="2" max="2" width="6.00390625" style="90" customWidth="1"/>
    <col min="3" max="3" width="7.375" style="90" customWidth="1"/>
    <col min="4" max="4" width="8.00390625" style="90" customWidth="1"/>
    <col min="5" max="5" width="4.875" style="90" customWidth="1"/>
    <col min="6" max="7" width="12.875" style="2" customWidth="1"/>
    <col min="8" max="8" width="13.125" style="2" customWidth="1"/>
    <col min="9" max="10" width="12.875" style="2" hidden="1" customWidth="1"/>
    <col min="11" max="11" width="13.125" style="2" hidden="1" customWidth="1"/>
    <col min="12" max="13" width="12.875" style="2" hidden="1" customWidth="1"/>
    <col min="14" max="14" width="13.125" style="2" hidden="1" customWidth="1"/>
    <col min="15" max="15" width="0.74609375" style="2" customWidth="1"/>
    <col min="16" max="16384" width="9.125" style="2" customWidth="1"/>
  </cols>
  <sheetData>
    <row r="1" spans="1:250" ht="9" customHeight="1">
      <c r="A1" s="34"/>
      <c r="B1" s="85"/>
      <c r="C1" s="85"/>
      <c r="D1" s="85"/>
      <c r="E1" s="86"/>
      <c r="F1" s="126" t="s">
        <v>421</v>
      </c>
      <c r="G1" s="126"/>
      <c r="H1" s="126"/>
      <c r="I1" s="126"/>
      <c r="J1" s="126"/>
      <c r="K1" s="126"/>
      <c r="L1" s="126" t="s">
        <v>269</v>
      </c>
      <c r="M1" s="126"/>
      <c r="N1" s="126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30" customHeight="1">
      <c r="A2" s="34"/>
      <c r="B2" s="85"/>
      <c r="C2" s="85"/>
      <c r="D2" s="85"/>
      <c r="E2" s="85"/>
      <c r="F2" s="126"/>
      <c r="G2" s="126"/>
      <c r="H2" s="126"/>
      <c r="I2" s="126"/>
      <c r="J2" s="126"/>
      <c r="K2" s="126"/>
      <c r="L2" s="126"/>
      <c r="M2" s="126"/>
      <c r="N2" s="126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30" customHeight="1">
      <c r="A3" s="35"/>
      <c r="B3" s="87"/>
      <c r="C3" s="87"/>
      <c r="D3" s="87"/>
      <c r="E3" s="87"/>
      <c r="F3" s="126"/>
      <c r="G3" s="126"/>
      <c r="H3" s="126"/>
      <c r="I3" s="126"/>
      <c r="J3" s="126"/>
      <c r="K3" s="126"/>
      <c r="L3" s="126"/>
      <c r="M3" s="126"/>
      <c r="N3" s="126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1.5" customHeight="1">
      <c r="A4" s="35"/>
      <c r="B4" s="87"/>
      <c r="C4" s="87"/>
      <c r="D4" s="87"/>
      <c r="E4" s="87"/>
      <c r="F4" s="8"/>
      <c r="G4" s="8"/>
      <c r="H4" s="8"/>
      <c r="I4" s="8"/>
      <c r="J4" s="8"/>
      <c r="K4" s="8"/>
      <c r="L4" s="8"/>
      <c r="M4" s="8"/>
      <c r="N4" s="8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41.25" customHeight="1">
      <c r="A5" s="129" t="s">
        <v>422</v>
      </c>
      <c r="B5" s="129"/>
      <c r="C5" s="129"/>
      <c r="D5" s="129"/>
      <c r="E5" s="129"/>
      <c r="F5" s="129"/>
      <c r="G5" s="129"/>
      <c r="H5" s="129"/>
      <c r="I5" s="130"/>
      <c r="J5" s="130"/>
      <c r="K5" s="130"/>
      <c r="L5" s="130"/>
      <c r="M5" s="130"/>
      <c r="N5" s="130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18.75" hidden="1">
      <c r="A6" s="35"/>
      <c r="B6" s="87"/>
      <c r="C6" s="87"/>
      <c r="D6" s="87"/>
      <c r="E6" s="87"/>
      <c r="F6" s="36"/>
      <c r="G6" s="36"/>
      <c r="H6" s="36"/>
      <c r="I6" s="36"/>
      <c r="J6" s="36"/>
      <c r="K6" s="36"/>
      <c r="L6" s="36"/>
      <c r="M6" s="36"/>
      <c r="N6" s="3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15.75">
      <c r="A7" s="127" t="s">
        <v>1</v>
      </c>
      <c r="B7" s="128" t="s">
        <v>88</v>
      </c>
      <c r="C7" s="128" t="s">
        <v>89</v>
      </c>
      <c r="D7" s="128" t="s">
        <v>90</v>
      </c>
      <c r="E7" s="128" t="s">
        <v>91</v>
      </c>
      <c r="F7" s="105" t="s">
        <v>2</v>
      </c>
      <c r="G7" s="105"/>
      <c r="H7" s="105"/>
      <c r="I7" s="105" t="s">
        <v>329</v>
      </c>
      <c r="J7" s="105"/>
      <c r="K7" s="105"/>
      <c r="L7" s="105" t="s">
        <v>330</v>
      </c>
      <c r="M7" s="105"/>
      <c r="N7" s="105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14" ht="54">
      <c r="A8" s="127"/>
      <c r="B8" s="128"/>
      <c r="C8" s="128"/>
      <c r="D8" s="128"/>
      <c r="E8" s="128"/>
      <c r="F8" s="15" t="s">
        <v>3</v>
      </c>
      <c r="G8" s="15" t="s">
        <v>4</v>
      </c>
      <c r="H8" s="16" t="s">
        <v>5</v>
      </c>
      <c r="I8" s="15" t="s">
        <v>3</v>
      </c>
      <c r="J8" s="15" t="s">
        <v>4</v>
      </c>
      <c r="K8" s="16" t="s">
        <v>5</v>
      </c>
      <c r="L8" s="15" t="s">
        <v>3</v>
      </c>
      <c r="M8" s="15" t="s">
        <v>4</v>
      </c>
      <c r="N8" s="16" t="s">
        <v>5</v>
      </c>
    </row>
    <row r="9" spans="1:14" s="38" customFormat="1" ht="11.25">
      <c r="A9" s="54" t="s">
        <v>6</v>
      </c>
      <c r="B9" s="88" t="s">
        <v>7</v>
      </c>
      <c r="C9" s="88" t="s">
        <v>92</v>
      </c>
      <c r="D9" s="88" t="s">
        <v>93</v>
      </c>
      <c r="E9" s="88" t="s">
        <v>94</v>
      </c>
      <c r="F9" s="54">
        <v>1</v>
      </c>
      <c r="G9" s="54">
        <v>2</v>
      </c>
      <c r="H9" s="54">
        <v>3</v>
      </c>
      <c r="I9" s="54">
        <v>1</v>
      </c>
      <c r="J9" s="54">
        <v>2</v>
      </c>
      <c r="K9" s="54">
        <v>3</v>
      </c>
      <c r="L9" s="54">
        <v>4</v>
      </c>
      <c r="M9" s="54">
        <v>5</v>
      </c>
      <c r="N9" s="54">
        <v>6</v>
      </c>
    </row>
    <row r="10" spans="1:14" ht="38.25">
      <c r="A10" s="57" t="s">
        <v>99</v>
      </c>
      <c r="B10" s="131">
        <v>802</v>
      </c>
      <c r="C10" s="107"/>
      <c r="D10" s="107"/>
      <c r="E10" s="107"/>
      <c r="F10" s="58">
        <f>F16+F20+F39+F55+F70+F11</f>
        <v>32817524</v>
      </c>
      <c r="G10" s="58">
        <f>G16+G20+G39+G55+G70+G11</f>
        <v>37000</v>
      </c>
      <c r="H10" s="58">
        <f aca="true" t="shared" si="0" ref="H10:H88">G10+F10</f>
        <v>32854524</v>
      </c>
      <c r="I10" s="58">
        <f>I16+I20+I39+I55+I70+I11</f>
        <v>28940800</v>
      </c>
      <c r="J10" s="58">
        <f>J16+J20+J39+J55+J70+J11</f>
        <v>37000</v>
      </c>
      <c r="K10" s="58">
        <f aca="true" t="shared" si="1" ref="K10:K88">J10+I10</f>
        <v>28977800</v>
      </c>
      <c r="L10" s="58">
        <f>L16+L20+L39+L55+L70+L11</f>
        <v>28995192</v>
      </c>
      <c r="M10" s="58">
        <f>M16+M20+M39+M55+M70+M11</f>
        <v>37000</v>
      </c>
      <c r="N10" s="58">
        <f aca="true" t="shared" si="2" ref="N10:N88">M10+L10</f>
        <v>29032192</v>
      </c>
    </row>
    <row r="11" spans="1:14" ht="24">
      <c r="A11" s="59" t="s">
        <v>41</v>
      </c>
      <c r="B11" s="131"/>
      <c r="C11" s="107" t="s">
        <v>40</v>
      </c>
      <c r="D11" s="106"/>
      <c r="E11" s="106"/>
      <c r="F11" s="58">
        <f aca="true" t="shared" si="3" ref="F11:M12">F12</f>
        <v>80000</v>
      </c>
      <c r="G11" s="58">
        <f t="shared" si="3"/>
        <v>0</v>
      </c>
      <c r="H11" s="58">
        <f t="shared" si="0"/>
        <v>80000</v>
      </c>
      <c r="I11" s="58">
        <f t="shared" si="3"/>
        <v>80000</v>
      </c>
      <c r="J11" s="58">
        <f t="shared" si="3"/>
        <v>0</v>
      </c>
      <c r="K11" s="58">
        <f t="shared" si="1"/>
        <v>80000</v>
      </c>
      <c r="L11" s="58">
        <f t="shared" si="3"/>
        <v>0</v>
      </c>
      <c r="M11" s="58">
        <f t="shared" si="3"/>
        <v>0</v>
      </c>
      <c r="N11" s="58">
        <f>M11+L11</f>
        <v>0</v>
      </c>
    </row>
    <row r="12" spans="1:14" ht="24">
      <c r="A12" s="59" t="s">
        <v>96</v>
      </c>
      <c r="B12" s="131"/>
      <c r="C12" s="107"/>
      <c r="D12" s="52" t="s">
        <v>97</v>
      </c>
      <c r="E12" s="52"/>
      <c r="F12" s="58">
        <f t="shared" si="3"/>
        <v>80000</v>
      </c>
      <c r="G12" s="58">
        <f t="shared" si="3"/>
        <v>0</v>
      </c>
      <c r="H12" s="58">
        <f t="shared" si="0"/>
        <v>80000</v>
      </c>
      <c r="I12" s="58">
        <f t="shared" si="3"/>
        <v>80000</v>
      </c>
      <c r="J12" s="58">
        <f t="shared" si="3"/>
        <v>0</v>
      </c>
      <c r="K12" s="58">
        <f t="shared" si="1"/>
        <v>80000</v>
      </c>
      <c r="L12" s="58">
        <f t="shared" si="3"/>
        <v>0</v>
      </c>
      <c r="M12" s="58">
        <f t="shared" si="3"/>
        <v>0</v>
      </c>
      <c r="N12" s="58">
        <f>M12+L12</f>
        <v>0</v>
      </c>
    </row>
    <row r="13" spans="1:14" ht="24">
      <c r="A13" s="59" t="s">
        <v>370</v>
      </c>
      <c r="B13" s="131"/>
      <c r="C13" s="107"/>
      <c r="D13" s="106" t="s">
        <v>121</v>
      </c>
      <c r="E13" s="52"/>
      <c r="F13" s="58">
        <f>F15+F14</f>
        <v>80000</v>
      </c>
      <c r="G13" s="58">
        <f aca="true" t="shared" si="4" ref="G13:M13">G15+G14</f>
        <v>0</v>
      </c>
      <c r="H13" s="58">
        <f t="shared" si="0"/>
        <v>80000</v>
      </c>
      <c r="I13" s="58">
        <f t="shared" si="4"/>
        <v>80000</v>
      </c>
      <c r="J13" s="58">
        <f t="shared" si="4"/>
        <v>0</v>
      </c>
      <c r="K13" s="58">
        <f t="shared" si="1"/>
        <v>80000</v>
      </c>
      <c r="L13" s="58">
        <f t="shared" si="4"/>
        <v>0</v>
      </c>
      <c r="M13" s="58">
        <f t="shared" si="4"/>
        <v>0</v>
      </c>
      <c r="N13" s="58">
        <f>M13+L13</f>
        <v>0</v>
      </c>
    </row>
    <row r="14" spans="1:14" ht="24">
      <c r="A14" s="26" t="s">
        <v>306</v>
      </c>
      <c r="B14" s="131"/>
      <c r="C14" s="107"/>
      <c r="D14" s="106"/>
      <c r="E14" s="52" t="s">
        <v>275</v>
      </c>
      <c r="F14" s="58">
        <v>30000</v>
      </c>
      <c r="G14" s="58">
        <v>0</v>
      </c>
      <c r="H14" s="58">
        <f>G14+F14</f>
        <v>30000</v>
      </c>
      <c r="I14" s="58">
        <v>30000</v>
      </c>
      <c r="J14" s="58">
        <v>0</v>
      </c>
      <c r="K14" s="58">
        <f>J14+I14</f>
        <v>30000</v>
      </c>
      <c r="L14" s="58">
        <v>0</v>
      </c>
      <c r="M14" s="58">
        <v>0</v>
      </c>
      <c r="N14" s="58">
        <f>M14+L14</f>
        <v>0</v>
      </c>
    </row>
    <row r="15" spans="1:14" ht="24">
      <c r="A15" s="59" t="s">
        <v>278</v>
      </c>
      <c r="B15" s="131"/>
      <c r="C15" s="107"/>
      <c r="D15" s="106"/>
      <c r="E15" s="52" t="s">
        <v>277</v>
      </c>
      <c r="F15" s="60">
        <v>50000</v>
      </c>
      <c r="G15" s="60">
        <v>0</v>
      </c>
      <c r="H15" s="58">
        <f>G15+F15</f>
        <v>50000</v>
      </c>
      <c r="I15" s="60">
        <v>50000</v>
      </c>
      <c r="J15" s="60">
        <v>0</v>
      </c>
      <c r="K15" s="58">
        <f>J15+I15</f>
        <v>50000</v>
      </c>
      <c r="L15" s="60">
        <v>0</v>
      </c>
      <c r="M15" s="60">
        <v>0</v>
      </c>
      <c r="N15" s="58">
        <f>M15+L15</f>
        <v>0</v>
      </c>
    </row>
    <row r="16" spans="1:14" ht="12.75">
      <c r="A16" s="59" t="s">
        <v>53</v>
      </c>
      <c r="B16" s="131"/>
      <c r="C16" s="107" t="s">
        <v>52</v>
      </c>
      <c r="D16" s="106"/>
      <c r="E16" s="106"/>
      <c r="F16" s="58">
        <f aca="true" t="shared" si="5" ref="F16:M18">F17</f>
        <v>1569800</v>
      </c>
      <c r="G16" s="58">
        <f t="shared" si="5"/>
        <v>0</v>
      </c>
      <c r="H16" s="58">
        <f t="shared" si="0"/>
        <v>1569800</v>
      </c>
      <c r="I16" s="58">
        <f t="shared" si="5"/>
        <v>1569800</v>
      </c>
      <c r="J16" s="58">
        <f t="shared" si="5"/>
        <v>0</v>
      </c>
      <c r="K16" s="58">
        <f t="shared" si="1"/>
        <v>1569800</v>
      </c>
      <c r="L16" s="58">
        <f t="shared" si="5"/>
        <v>1569800</v>
      </c>
      <c r="M16" s="58">
        <f t="shared" si="5"/>
        <v>0</v>
      </c>
      <c r="N16" s="58">
        <f t="shared" si="2"/>
        <v>1569800</v>
      </c>
    </row>
    <row r="17" spans="1:14" ht="12.75">
      <c r="A17" s="59" t="s">
        <v>101</v>
      </c>
      <c r="B17" s="131"/>
      <c r="C17" s="107"/>
      <c r="D17" s="52" t="s">
        <v>414</v>
      </c>
      <c r="E17" s="52"/>
      <c r="F17" s="58">
        <f t="shared" si="5"/>
        <v>1569800</v>
      </c>
      <c r="G17" s="58">
        <f t="shared" si="5"/>
        <v>0</v>
      </c>
      <c r="H17" s="58">
        <f t="shared" si="0"/>
        <v>1569800</v>
      </c>
      <c r="I17" s="58">
        <f t="shared" si="5"/>
        <v>1569800</v>
      </c>
      <c r="J17" s="58">
        <f t="shared" si="5"/>
        <v>0</v>
      </c>
      <c r="K17" s="58">
        <f t="shared" si="1"/>
        <v>1569800</v>
      </c>
      <c r="L17" s="58">
        <f t="shared" si="5"/>
        <v>1569800</v>
      </c>
      <c r="M17" s="58">
        <f t="shared" si="5"/>
        <v>0</v>
      </c>
      <c r="N17" s="58">
        <f t="shared" si="2"/>
        <v>1569800</v>
      </c>
    </row>
    <row r="18" spans="1:14" ht="24">
      <c r="A18" s="59" t="s">
        <v>95</v>
      </c>
      <c r="B18" s="131"/>
      <c r="C18" s="107"/>
      <c r="D18" s="106" t="s">
        <v>415</v>
      </c>
      <c r="E18" s="52"/>
      <c r="F18" s="58">
        <f t="shared" si="5"/>
        <v>1569800</v>
      </c>
      <c r="G18" s="58">
        <f t="shared" si="5"/>
        <v>0</v>
      </c>
      <c r="H18" s="58">
        <f t="shared" si="0"/>
        <v>1569800</v>
      </c>
      <c r="I18" s="58">
        <f t="shared" si="5"/>
        <v>1569800</v>
      </c>
      <c r="J18" s="58">
        <f t="shared" si="5"/>
        <v>0</v>
      </c>
      <c r="K18" s="58">
        <f t="shared" si="1"/>
        <v>1569800</v>
      </c>
      <c r="L18" s="58">
        <f t="shared" si="5"/>
        <v>1569800</v>
      </c>
      <c r="M18" s="58">
        <f t="shared" si="5"/>
        <v>0</v>
      </c>
      <c r="N18" s="58">
        <f t="shared" si="2"/>
        <v>1569800</v>
      </c>
    </row>
    <row r="19" spans="1:14" ht="60">
      <c r="A19" s="59" t="s">
        <v>313</v>
      </c>
      <c r="B19" s="131"/>
      <c r="C19" s="107"/>
      <c r="D19" s="106"/>
      <c r="E19" s="52" t="s">
        <v>274</v>
      </c>
      <c r="F19" s="60">
        <v>1569800</v>
      </c>
      <c r="G19" s="60">
        <v>0</v>
      </c>
      <c r="H19" s="58">
        <f t="shared" si="0"/>
        <v>1569800</v>
      </c>
      <c r="I19" s="60">
        <v>1569800</v>
      </c>
      <c r="J19" s="60">
        <v>0</v>
      </c>
      <c r="K19" s="58">
        <f t="shared" si="1"/>
        <v>1569800</v>
      </c>
      <c r="L19" s="60">
        <v>1569800</v>
      </c>
      <c r="M19" s="60">
        <v>0</v>
      </c>
      <c r="N19" s="58">
        <f t="shared" si="2"/>
        <v>1569800</v>
      </c>
    </row>
    <row r="20" spans="1:14" ht="12.75">
      <c r="A20" s="59" t="s">
        <v>55</v>
      </c>
      <c r="B20" s="131"/>
      <c r="C20" s="116" t="s">
        <v>54</v>
      </c>
      <c r="D20" s="106"/>
      <c r="E20" s="106"/>
      <c r="F20" s="58">
        <f>F21+F29+F26</f>
        <v>3660824</v>
      </c>
      <c r="G20" s="58">
        <f aca="true" t="shared" si="6" ref="G20:M20">G21+G29+G26</f>
        <v>37000</v>
      </c>
      <c r="H20" s="58">
        <f t="shared" si="0"/>
        <v>3697824</v>
      </c>
      <c r="I20" s="58">
        <f t="shared" si="6"/>
        <v>3808100</v>
      </c>
      <c r="J20" s="58">
        <f t="shared" si="6"/>
        <v>37000</v>
      </c>
      <c r="K20" s="58">
        <f t="shared" si="1"/>
        <v>3845100</v>
      </c>
      <c r="L20" s="58">
        <f t="shared" si="6"/>
        <v>3950492</v>
      </c>
      <c r="M20" s="58">
        <f t="shared" si="6"/>
        <v>37000</v>
      </c>
      <c r="N20" s="58">
        <f t="shared" si="2"/>
        <v>3987492</v>
      </c>
    </row>
    <row r="21" spans="1:14" ht="24">
      <c r="A21" s="59" t="s">
        <v>102</v>
      </c>
      <c r="B21" s="131"/>
      <c r="C21" s="117"/>
      <c r="D21" s="52" t="s">
        <v>103</v>
      </c>
      <c r="E21" s="52"/>
      <c r="F21" s="58">
        <f>F22+F24</f>
        <v>3465624</v>
      </c>
      <c r="G21" s="58">
        <f>G22+G24</f>
        <v>0</v>
      </c>
      <c r="H21" s="58">
        <f t="shared" si="0"/>
        <v>3465624</v>
      </c>
      <c r="I21" s="58">
        <f>I22+I24</f>
        <v>3607900</v>
      </c>
      <c r="J21" s="58">
        <f>J22+J24</f>
        <v>0</v>
      </c>
      <c r="K21" s="58">
        <f t="shared" si="1"/>
        <v>3607900</v>
      </c>
      <c r="L21" s="58">
        <f>L22+L24</f>
        <v>3766492</v>
      </c>
      <c r="M21" s="58">
        <f>M22+M24</f>
        <v>0</v>
      </c>
      <c r="N21" s="58">
        <f t="shared" si="2"/>
        <v>3766492</v>
      </c>
    </row>
    <row r="22" spans="1:14" ht="48">
      <c r="A22" s="59" t="s">
        <v>104</v>
      </c>
      <c r="B22" s="131"/>
      <c r="C22" s="117"/>
      <c r="D22" s="106" t="s">
        <v>105</v>
      </c>
      <c r="E22" s="52"/>
      <c r="F22" s="58">
        <f>F23</f>
        <v>50000</v>
      </c>
      <c r="G22" s="58">
        <f>G23</f>
        <v>0</v>
      </c>
      <c r="H22" s="58">
        <f t="shared" si="0"/>
        <v>50000</v>
      </c>
      <c r="I22" s="58">
        <f>I23</f>
        <v>50000</v>
      </c>
      <c r="J22" s="58">
        <f>J23</f>
        <v>0</v>
      </c>
      <c r="K22" s="58">
        <f t="shared" si="1"/>
        <v>50000</v>
      </c>
      <c r="L22" s="58">
        <f>L23</f>
        <v>50000</v>
      </c>
      <c r="M22" s="58">
        <f>M23</f>
        <v>0</v>
      </c>
      <c r="N22" s="58">
        <f t="shared" si="2"/>
        <v>50000</v>
      </c>
    </row>
    <row r="23" spans="1:14" ht="24">
      <c r="A23" s="59" t="s">
        <v>278</v>
      </c>
      <c r="B23" s="131"/>
      <c r="C23" s="117"/>
      <c r="D23" s="106"/>
      <c r="E23" s="52" t="s">
        <v>277</v>
      </c>
      <c r="F23" s="58">
        <v>50000</v>
      </c>
      <c r="G23" s="58">
        <v>0</v>
      </c>
      <c r="H23" s="58">
        <f t="shared" si="0"/>
        <v>50000</v>
      </c>
      <c r="I23" s="58">
        <v>50000</v>
      </c>
      <c r="J23" s="58">
        <v>0</v>
      </c>
      <c r="K23" s="58">
        <f t="shared" si="1"/>
        <v>50000</v>
      </c>
      <c r="L23" s="58">
        <v>50000</v>
      </c>
      <c r="M23" s="58">
        <v>0</v>
      </c>
      <c r="N23" s="58">
        <f t="shared" si="2"/>
        <v>50000</v>
      </c>
    </row>
    <row r="24" spans="1:14" ht="24">
      <c r="A24" s="59" t="s">
        <v>95</v>
      </c>
      <c r="B24" s="131"/>
      <c r="C24" s="117"/>
      <c r="D24" s="120" t="s">
        <v>234</v>
      </c>
      <c r="E24" s="52"/>
      <c r="F24" s="58">
        <f>F25</f>
        <v>3415624</v>
      </c>
      <c r="G24" s="58">
        <f>G25</f>
        <v>0</v>
      </c>
      <c r="H24" s="58">
        <f t="shared" si="0"/>
        <v>3415624</v>
      </c>
      <c r="I24" s="58">
        <f>I25</f>
        <v>3557900</v>
      </c>
      <c r="J24" s="58">
        <f>J25</f>
        <v>0</v>
      </c>
      <c r="K24" s="58">
        <f t="shared" si="1"/>
        <v>3557900</v>
      </c>
      <c r="L24" s="58">
        <f>L25</f>
        <v>3716492</v>
      </c>
      <c r="M24" s="58">
        <f>M25</f>
        <v>0</v>
      </c>
      <c r="N24" s="58">
        <f t="shared" si="2"/>
        <v>3716492</v>
      </c>
    </row>
    <row r="25" spans="1:14" ht="60">
      <c r="A25" s="59" t="s">
        <v>313</v>
      </c>
      <c r="B25" s="131"/>
      <c r="C25" s="117"/>
      <c r="D25" s="122"/>
      <c r="E25" s="52" t="s">
        <v>274</v>
      </c>
      <c r="F25" s="58">
        <f>(2327150+278714+180128+149992)+19640+460000</f>
        <v>3415624</v>
      </c>
      <c r="G25" s="58">
        <v>0</v>
      </c>
      <c r="H25" s="58">
        <f t="shared" si="0"/>
        <v>3415624</v>
      </c>
      <c r="I25" s="58">
        <f>(2402106+304064+182438+152032)+41260+476000</f>
        <v>3557900</v>
      </c>
      <c r="J25" s="58">
        <v>0</v>
      </c>
      <c r="K25" s="58">
        <f t="shared" si="1"/>
        <v>3557900</v>
      </c>
      <c r="L25" s="58">
        <f>(2493612+315648+189388+157824)+65020+495000</f>
        <v>3716492</v>
      </c>
      <c r="M25" s="58">
        <v>0</v>
      </c>
      <c r="N25" s="58">
        <f t="shared" si="2"/>
        <v>3716492</v>
      </c>
    </row>
    <row r="26" spans="1:14" ht="24">
      <c r="A26" s="59" t="s">
        <v>151</v>
      </c>
      <c r="B26" s="131"/>
      <c r="C26" s="117"/>
      <c r="D26" s="69" t="s">
        <v>152</v>
      </c>
      <c r="E26" s="52"/>
      <c r="F26" s="58">
        <f>F27</f>
        <v>0</v>
      </c>
      <c r="G26" s="58">
        <f aca="true" t="shared" si="7" ref="G26:M27">G27</f>
        <v>37000</v>
      </c>
      <c r="H26" s="58">
        <f t="shared" si="0"/>
        <v>37000</v>
      </c>
      <c r="I26" s="58">
        <f t="shared" si="7"/>
        <v>0</v>
      </c>
      <c r="J26" s="58">
        <f t="shared" si="7"/>
        <v>37000</v>
      </c>
      <c r="K26" s="58">
        <f t="shared" si="1"/>
        <v>37000</v>
      </c>
      <c r="L26" s="58">
        <f t="shared" si="7"/>
        <v>0</v>
      </c>
      <c r="M26" s="58">
        <f t="shared" si="7"/>
        <v>37000</v>
      </c>
      <c r="N26" s="58">
        <f t="shared" si="2"/>
        <v>37000</v>
      </c>
    </row>
    <row r="27" spans="1:14" ht="60">
      <c r="A27" s="59" t="s">
        <v>246</v>
      </c>
      <c r="B27" s="131"/>
      <c r="C27" s="117"/>
      <c r="D27" s="120" t="s">
        <v>247</v>
      </c>
      <c r="E27" s="52"/>
      <c r="F27" s="58">
        <f>F28</f>
        <v>0</v>
      </c>
      <c r="G27" s="58">
        <f t="shared" si="7"/>
        <v>37000</v>
      </c>
      <c r="H27" s="58">
        <f t="shared" si="0"/>
        <v>37000</v>
      </c>
      <c r="I27" s="58">
        <f t="shared" si="7"/>
        <v>0</v>
      </c>
      <c r="J27" s="58">
        <f t="shared" si="7"/>
        <v>37000</v>
      </c>
      <c r="K27" s="58">
        <f t="shared" si="1"/>
        <v>37000</v>
      </c>
      <c r="L27" s="58">
        <f t="shared" si="7"/>
        <v>0</v>
      </c>
      <c r="M27" s="58">
        <f t="shared" si="7"/>
        <v>37000</v>
      </c>
      <c r="N27" s="58">
        <f t="shared" si="2"/>
        <v>37000</v>
      </c>
    </row>
    <row r="28" spans="1:14" ht="24">
      <c r="A28" s="59" t="s">
        <v>278</v>
      </c>
      <c r="B28" s="131"/>
      <c r="C28" s="117"/>
      <c r="D28" s="122"/>
      <c r="E28" s="52" t="s">
        <v>277</v>
      </c>
      <c r="F28" s="58">
        <v>0</v>
      </c>
      <c r="G28" s="58">
        <v>37000</v>
      </c>
      <c r="H28" s="58">
        <f t="shared" si="0"/>
        <v>37000</v>
      </c>
      <c r="I28" s="58">
        <v>0</v>
      </c>
      <c r="J28" s="58">
        <v>37000</v>
      </c>
      <c r="K28" s="58">
        <f t="shared" si="1"/>
        <v>37000</v>
      </c>
      <c r="L28" s="58">
        <v>0</v>
      </c>
      <c r="M28" s="58">
        <v>37000</v>
      </c>
      <c r="N28" s="58">
        <f t="shared" si="2"/>
        <v>37000</v>
      </c>
    </row>
    <row r="29" spans="1:14" ht="24">
      <c r="A29" s="59" t="s">
        <v>96</v>
      </c>
      <c r="B29" s="131"/>
      <c r="C29" s="117"/>
      <c r="D29" s="52" t="s">
        <v>97</v>
      </c>
      <c r="E29" s="52"/>
      <c r="F29" s="58">
        <f>F30+F36+F33</f>
        <v>195200</v>
      </c>
      <c r="G29" s="58">
        <f aca="true" t="shared" si="8" ref="G29:M29">G30+G36+G33</f>
        <v>0</v>
      </c>
      <c r="H29" s="58">
        <f t="shared" si="0"/>
        <v>195200</v>
      </c>
      <c r="I29" s="58">
        <f t="shared" si="8"/>
        <v>200200</v>
      </c>
      <c r="J29" s="58">
        <f t="shared" si="8"/>
        <v>0</v>
      </c>
      <c r="K29" s="58">
        <f t="shared" si="1"/>
        <v>200200</v>
      </c>
      <c r="L29" s="58">
        <f t="shared" si="8"/>
        <v>184000</v>
      </c>
      <c r="M29" s="58">
        <f t="shared" si="8"/>
        <v>0</v>
      </c>
      <c r="N29" s="58">
        <f t="shared" si="2"/>
        <v>184000</v>
      </c>
    </row>
    <row r="30" spans="1:14" ht="12.75">
      <c r="A30" s="59" t="s">
        <v>368</v>
      </c>
      <c r="B30" s="131"/>
      <c r="C30" s="117"/>
      <c r="D30" s="120" t="s">
        <v>98</v>
      </c>
      <c r="E30" s="52"/>
      <c r="F30" s="58">
        <f>F31+F32</f>
        <v>125000</v>
      </c>
      <c r="G30" s="58">
        <f aca="true" t="shared" si="9" ref="G30:M30">G31+G32</f>
        <v>0</v>
      </c>
      <c r="H30" s="58">
        <f t="shared" si="0"/>
        <v>125000</v>
      </c>
      <c r="I30" s="58">
        <f t="shared" si="9"/>
        <v>128000</v>
      </c>
      <c r="J30" s="58">
        <f t="shared" si="9"/>
        <v>0</v>
      </c>
      <c r="K30" s="58">
        <f t="shared" si="1"/>
        <v>128000</v>
      </c>
      <c r="L30" s="58">
        <f t="shared" si="9"/>
        <v>131000</v>
      </c>
      <c r="M30" s="58">
        <f t="shared" si="9"/>
        <v>0</v>
      </c>
      <c r="N30" s="58">
        <f t="shared" si="2"/>
        <v>131000</v>
      </c>
    </row>
    <row r="31" spans="1:14" ht="24">
      <c r="A31" s="59" t="s">
        <v>306</v>
      </c>
      <c r="B31" s="131"/>
      <c r="C31" s="117"/>
      <c r="D31" s="121"/>
      <c r="E31" s="52" t="s">
        <v>275</v>
      </c>
      <c r="F31" s="60">
        <v>64500</v>
      </c>
      <c r="G31" s="60">
        <v>0</v>
      </c>
      <c r="H31" s="58">
        <f t="shared" si="0"/>
        <v>64500</v>
      </c>
      <c r="I31" s="60">
        <v>67500</v>
      </c>
      <c r="J31" s="60">
        <v>0</v>
      </c>
      <c r="K31" s="58">
        <f t="shared" si="1"/>
        <v>67500</v>
      </c>
      <c r="L31" s="60">
        <v>70500</v>
      </c>
      <c r="M31" s="60">
        <v>0</v>
      </c>
      <c r="N31" s="58">
        <f t="shared" si="2"/>
        <v>70500</v>
      </c>
    </row>
    <row r="32" spans="1:14" ht="24">
      <c r="A32" s="46" t="s">
        <v>278</v>
      </c>
      <c r="B32" s="131"/>
      <c r="C32" s="117"/>
      <c r="D32" s="122"/>
      <c r="E32" s="52" t="s">
        <v>277</v>
      </c>
      <c r="F32" s="60">
        <f>125000-F31</f>
        <v>60500</v>
      </c>
      <c r="G32" s="60">
        <v>0</v>
      </c>
      <c r="H32" s="58">
        <f t="shared" si="0"/>
        <v>60500</v>
      </c>
      <c r="I32" s="60">
        <f>128000-I31</f>
        <v>60500</v>
      </c>
      <c r="J32" s="60">
        <v>0</v>
      </c>
      <c r="K32" s="58">
        <f t="shared" si="1"/>
        <v>60500</v>
      </c>
      <c r="L32" s="60">
        <f>131000-L31</f>
        <v>60500</v>
      </c>
      <c r="M32" s="60">
        <v>0</v>
      </c>
      <c r="N32" s="58">
        <f>M32+L32</f>
        <v>60500</v>
      </c>
    </row>
    <row r="33" spans="1:14" ht="36">
      <c r="A33" s="59" t="s">
        <v>369</v>
      </c>
      <c r="B33" s="131"/>
      <c r="C33" s="117"/>
      <c r="D33" s="120" t="s">
        <v>225</v>
      </c>
      <c r="E33" s="52"/>
      <c r="F33" s="58">
        <f>F34+F35</f>
        <v>49000</v>
      </c>
      <c r="G33" s="58">
        <f aca="true" t="shared" si="10" ref="G33:M33">G34+G35</f>
        <v>0</v>
      </c>
      <c r="H33" s="58">
        <f t="shared" si="0"/>
        <v>49000</v>
      </c>
      <c r="I33" s="58">
        <f t="shared" si="10"/>
        <v>51000</v>
      </c>
      <c r="J33" s="58">
        <f t="shared" si="10"/>
        <v>0</v>
      </c>
      <c r="K33" s="58">
        <f t="shared" si="1"/>
        <v>51000</v>
      </c>
      <c r="L33" s="58">
        <f t="shared" si="10"/>
        <v>53000</v>
      </c>
      <c r="M33" s="58">
        <f t="shared" si="10"/>
        <v>0</v>
      </c>
      <c r="N33" s="58">
        <f>M33+L33</f>
        <v>53000</v>
      </c>
    </row>
    <row r="34" spans="1:14" ht="24">
      <c r="A34" s="59" t="s">
        <v>306</v>
      </c>
      <c r="B34" s="131"/>
      <c r="C34" s="117"/>
      <c r="D34" s="121"/>
      <c r="E34" s="52" t="s">
        <v>275</v>
      </c>
      <c r="F34" s="60">
        <v>38000</v>
      </c>
      <c r="G34" s="60">
        <v>0</v>
      </c>
      <c r="H34" s="58">
        <f t="shared" si="0"/>
        <v>38000</v>
      </c>
      <c r="I34" s="60">
        <v>39000</v>
      </c>
      <c r="J34" s="60">
        <v>0</v>
      </c>
      <c r="K34" s="58">
        <f t="shared" si="1"/>
        <v>39000</v>
      </c>
      <c r="L34" s="60">
        <v>39000</v>
      </c>
      <c r="M34" s="60">
        <v>0</v>
      </c>
      <c r="N34" s="58">
        <f>M34+L34</f>
        <v>39000</v>
      </c>
    </row>
    <row r="35" spans="1:14" ht="24">
      <c r="A35" s="46" t="s">
        <v>278</v>
      </c>
      <c r="B35" s="131"/>
      <c r="C35" s="117"/>
      <c r="D35" s="122"/>
      <c r="E35" s="52" t="s">
        <v>277</v>
      </c>
      <c r="F35" s="60">
        <f>49000-F34</f>
        <v>11000</v>
      </c>
      <c r="G35" s="60">
        <v>0</v>
      </c>
      <c r="H35" s="58">
        <f t="shared" si="0"/>
        <v>11000</v>
      </c>
      <c r="I35" s="60">
        <f>51000-I34</f>
        <v>12000</v>
      </c>
      <c r="J35" s="60">
        <v>0</v>
      </c>
      <c r="K35" s="58">
        <f t="shared" si="1"/>
        <v>12000</v>
      </c>
      <c r="L35" s="60">
        <f>53000-L34</f>
        <v>14000</v>
      </c>
      <c r="M35" s="60">
        <v>0</v>
      </c>
      <c r="N35" s="58">
        <f>M35+L35</f>
        <v>14000</v>
      </c>
    </row>
    <row r="36" spans="1:14" ht="36">
      <c r="A36" s="59" t="s">
        <v>367</v>
      </c>
      <c r="B36" s="131"/>
      <c r="C36" s="118"/>
      <c r="D36" s="120" t="s">
        <v>139</v>
      </c>
      <c r="E36" s="52"/>
      <c r="F36" s="60">
        <f>F37+F38</f>
        <v>21200</v>
      </c>
      <c r="G36" s="60">
        <f aca="true" t="shared" si="11" ref="G36:M36">G37+G38</f>
        <v>0</v>
      </c>
      <c r="H36" s="58">
        <f t="shared" si="0"/>
        <v>21200</v>
      </c>
      <c r="I36" s="60">
        <f t="shared" si="11"/>
        <v>21200</v>
      </c>
      <c r="J36" s="60">
        <f t="shared" si="11"/>
        <v>0</v>
      </c>
      <c r="K36" s="58">
        <f t="shared" si="1"/>
        <v>21200</v>
      </c>
      <c r="L36" s="60">
        <f t="shared" si="11"/>
        <v>0</v>
      </c>
      <c r="M36" s="60">
        <f t="shared" si="11"/>
        <v>0</v>
      </c>
      <c r="N36" s="58">
        <f t="shared" si="2"/>
        <v>0</v>
      </c>
    </row>
    <row r="37" spans="1:14" ht="24">
      <c r="A37" s="59" t="s">
        <v>306</v>
      </c>
      <c r="B37" s="131"/>
      <c r="C37" s="118"/>
      <c r="D37" s="121"/>
      <c r="E37" s="52" t="s">
        <v>275</v>
      </c>
      <c r="F37" s="60">
        <v>5000</v>
      </c>
      <c r="G37" s="60">
        <v>0</v>
      </c>
      <c r="H37" s="58">
        <f t="shared" si="0"/>
        <v>5000</v>
      </c>
      <c r="I37" s="60">
        <v>5000</v>
      </c>
      <c r="J37" s="60">
        <v>0</v>
      </c>
      <c r="K37" s="58">
        <f t="shared" si="1"/>
        <v>5000</v>
      </c>
      <c r="L37" s="60">
        <v>0</v>
      </c>
      <c r="M37" s="60">
        <v>0</v>
      </c>
      <c r="N37" s="58">
        <f t="shared" si="2"/>
        <v>0</v>
      </c>
    </row>
    <row r="38" spans="1:14" ht="24">
      <c r="A38" s="46" t="s">
        <v>278</v>
      </c>
      <c r="B38" s="131"/>
      <c r="C38" s="119"/>
      <c r="D38" s="122"/>
      <c r="E38" s="52" t="s">
        <v>277</v>
      </c>
      <c r="F38" s="60">
        <v>16200</v>
      </c>
      <c r="G38" s="60">
        <v>0</v>
      </c>
      <c r="H38" s="58">
        <f t="shared" si="0"/>
        <v>16200</v>
      </c>
      <c r="I38" s="60">
        <v>16200</v>
      </c>
      <c r="J38" s="60">
        <v>0</v>
      </c>
      <c r="K38" s="58">
        <f t="shared" si="1"/>
        <v>16200</v>
      </c>
      <c r="L38" s="60">
        <v>0</v>
      </c>
      <c r="M38" s="60">
        <v>0</v>
      </c>
      <c r="N38" s="58">
        <f t="shared" si="2"/>
        <v>0</v>
      </c>
    </row>
    <row r="39" spans="1:14" ht="12.75">
      <c r="A39" s="59" t="s">
        <v>106</v>
      </c>
      <c r="B39" s="131"/>
      <c r="C39" s="107" t="s">
        <v>60</v>
      </c>
      <c r="D39" s="106"/>
      <c r="E39" s="106"/>
      <c r="F39" s="58">
        <f>F40+F46+F49+F52</f>
        <v>23463500</v>
      </c>
      <c r="G39" s="58">
        <f>G40+G46+G49+G52</f>
        <v>0</v>
      </c>
      <c r="H39" s="58">
        <f t="shared" si="0"/>
        <v>23463500</v>
      </c>
      <c r="I39" s="58">
        <f>I40+I46+I49+I52</f>
        <v>19439500</v>
      </c>
      <c r="J39" s="58">
        <f>J40+J46+J49+J52</f>
        <v>0</v>
      </c>
      <c r="K39" s="58">
        <f t="shared" si="1"/>
        <v>19439500</v>
      </c>
      <c r="L39" s="58">
        <f>L40+L46+L49+L52</f>
        <v>19439500</v>
      </c>
      <c r="M39" s="58">
        <f>M40+M46+M49+M52</f>
        <v>0</v>
      </c>
      <c r="N39" s="58">
        <f t="shared" si="2"/>
        <v>19439500</v>
      </c>
    </row>
    <row r="40" spans="1:14" ht="24">
      <c r="A40" s="59" t="s">
        <v>107</v>
      </c>
      <c r="B40" s="131"/>
      <c r="C40" s="107"/>
      <c r="D40" s="52">
        <v>4400000</v>
      </c>
      <c r="E40" s="52"/>
      <c r="F40" s="58">
        <f>F43+F41</f>
        <v>17561900</v>
      </c>
      <c r="G40" s="58">
        <f>G43+G41</f>
        <v>0</v>
      </c>
      <c r="H40" s="58">
        <f t="shared" si="0"/>
        <v>17561900</v>
      </c>
      <c r="I40" s="58">
        <f>I43+I41</f>
        <v>13561900</v>
      </c>
      <c r="J40" s="58">
        <f>J43+J41</f>
        <v>0</v>
      </c>
      <c r="K40" s="58">
        <f t="shared" si="1"/>
        <v>13561900</v>
      </c>
      <c r="L40" s="58">
        <f>L43+L41</f>
        <v>13561900</v>
      </c>
      <c r="M40" s="58">
        <f>M43+M41</f>
        <v>0</v>
      </c>
      <c r="N40" s="58">
        <f t="shared" si="2"/>
        <v>13561900</v>
      </c>
    </row>
    <row r="41" spans="1:14" ht="24">
      <c r="A41" s="46" t="s">
        <v>110</v>
      </c>
      <c r="B41" s="131"/>
      <c r="C41" s="107"/>
      <c r="D41" s="133" t="s">
        <v>249</v>
      </c>
      <c r="E41" s="47"/>
      <c r="F41" s="48">
        <f>F42</f>
        <v>27000</v>
      </c>
      <c r="G41" s="48">
        <f>G42</f>
        <v>0</v>
      </c>
      <c r="H41" s="58">
        <f t="shared" si="0"/>
        <v>27000</v>
      </c>
      <c r="I41" s="48">
        <f>I42</f>
        <v>27000</v>
      </c>
      <c r="J41" s="48">
        <f>J42</f>
        <v>0</v>
      </c>
      <c r="K41" s="58">
        <f t="shared" si="1"/>
        <v>27000</v>
      </c>
      <c r="L41" s="48">
        <f>L42</f>
        <v>27000</v>
      </c>
      <c r="M41" s="48">
        <f>M42</f>
        <v>0</v>
      </c>
      <c r="N41" s="58">
        <f t="shared" si="2"/>
        <v>27000</v>
      </c>
    </row>
    <row r="42" spans="1:14" ht="24">
      <c r="A42" s="46" t="s">
        <v>278</v>
      </c>
      <c r="B42" s="131"/>
      <c r="C42" s="107"/>
      <c r="D42" s="133"/>
      <c r="E42" s="47" t="s">
        <v>277</v>
      </c>
      <c r="F42" s="48">
        <v>27000</v>
      </c>
      <c r="G42" s="48">
        <v>0</v>
      </c>
      <c r="H42" s="58">
        <f t="shared" si="0"/>
        <v>27000</v>
      </c>
      <c r="I42" s="48">
        <v>27000</v>
      </c>
      <c r="J42" s="48">
        <v>0</v>
      </c>
      <c r="K42" s="58">
        <f t="shared" si="1"/>
        <v>27000</v>
      </c>
      <c r="L42" s="48">
        <v>27000</v>
      </c>
      <c r="M42" s="48">
        <v>0</v>
      </c>
      <c r="N42" s="58">
        <f t="shared" si="2"/>
        <v>27000</v>
      </c>
    </row>
    <row r="43" spans="1:14" ht="24">
      <c r="A43" s="59" t="s">
        <v>95</v>
      </c>
      <c r="B43" s="131"/>
      <c r="C43" s="107"/>
      <c r="D43" s="120">
        <v>4409900</v>
      </c>
      <c r="E43" s="52"/>
      <c r="F43" s="58">
        <f>F44+F45</f>
        <v>17534900</v>
      </c>
      <c r="G43" s="58">
        <f aca="true" t="shared" si="12" ref="G43:M43">G44+G45</f>
        <v>0</v>
      </c>
      <c r="H43" s="58">
        <f t="shared" si="0"/>
        <v>17534900</v>
      </c>
      <c r="I43" s="58">
        <f t="shared" si="12"/>
        <v>13534900</v>
      </c>
      <c r="J43" s="58">
        <f t="shared" si="12"/>
        <v>0</v>
      </c>
      <c r="K43" s="58">
        <f t="shared" si="1"/>
        <v>13534900</v>
      </c>
      <c r="L43" s="58">
        <f t="shared" si="12"/>
        <v>13534900</v>
      </c>
      <c r="M43" s="58">
        <f t="shared" si="12"/>
        <v>0</v>
      </c>
      <c r="N43" s="58">
        <f t="shared" si="2"/>
        <v>13534900</v>
      </c>
    </row>
    <row r="44" spans="1:14" ht="60">
      <c r="A44" s="59" t="s">
        <v>313</v>
      </c>
      <c r="B44" s="131"/>
      <c r="C44" s="107"/>
      <c r="D44" s="121"/>
      <c r="E44" s="52" t="s">
        <v>274</v>
      </c>
      <c r="F44" s="60">
        <v>13534900</v>
      </c>
      <c r="G44" s="60">
        <v>0</v>
      </c>
      <c r="H44" s="58">
        <f t="shared" si="0"/>
        <v>13534900</v>
      </c>
      <c r="I44" s="60">
        <v>13534900</v>
      </c>
      <c r="J44" s="60">
        <v>0</v>
      </c>
      <c r="K44" s="58">
        <f t="shared" si="1"/>
        <v>13534900</v>
      </c>
      <c r="L44" s="60">
        <v>13534900</v>
      </c>
      <c r="M44" s="60">
        <v>0</v>
      </c>
      <c r="N44" s="58">
        <f t="shared" si="2"/>
        <v>13534900</v>
      </c>
    </row>
    <row r="45" spans="1:14" ht="12.75">
      <c r="A45" s="59" t="s">
        <v>328</v>
      </c>
      <c r="B45" s="131"/>
      <c r="C45" s="107"/>
      <c r="D45" s="119"/>
      <c r="E45" s="52" t="s">
        <v>327</v>
      </c>
      <c r="F45" s="60">
        <v>4000000</v>
      </c>
      <c r="G45" s="60">
        <v>0</v>
      </c>
      <c r="H45" s="58">
        <f t="shared" si="0"/>
        <v>4000000</v>
      </c>
      <c r="I45" s="60">
        <v>0</v>
      </c>
      <c r="J45" s="60">
        <v>0</v>
      </c>
      <c r="K45" s="58">
        <f t="shared" si="1"/>
        <v>0</v>
      </c>
      <c r="L45" s="60">
        <v>0</v>
      </c>
      <c r="M45" s="60">
        <v>0</v>
      </c>
      <c r="N45" s="58">
        <f t="shared" si="2"/>
        <v>0</v>
      </c>
    </row>
    <row r="46" spans="1:14" ht="12.75">
      <c r="A46" s="59" t="s">
        <v>108</v>
      </c>
      <c r="B46" s="131"/>
      <c r="C46" s="107"/>
      <c r="D46" s="52">
        <v>4410000</v>
      </c>
      <c r="E46" s="52"/>
      <c r="F46" s="58">
        <f>F47</f>
        <v>931000</v>
      </c>
      <c r="G46" s="58">
        <f>G47</f>
        <v>0</v>
      </c>
      <c r="H46" s="58">
        <f t="shared" si="0"/>
        <v>931000</v>
      </c>
      <c r="I46" s="58">
        <f>I47</f>
        <v>931000</v>
      </c>
      <c r="J46" s="58">
        <f>J47</f>
        <v>0</v>
      </c>
      <c r="K46" s="58">
        <f t="shared" si="1"/>
        <v>931000</v>
      </c>
      <c r="L46" s="58">
        <f>L47</f>
        <v>931000</v>
      </c>
      <c r="M46" s="58">
        <f>M47</f>
        <v>0</v>
      </c>
      <c r="N46" s="58">
        <f t="shared" si="2"/>
        <v>931000</v>
      </c>
    </row>
    <row r="47" spans="1:14" ht="24">
      <c r="A47" s="59" t="s">
        <v>95</v>
      </c>
      <c r="B47" s="131"/>
      <c r="C47" s="107"/>
      <c r="D47" s="106">
        <v>4419900</v>
      </c>
      <c r="E47" s="52"/>
      <c r="F47" s="58">
        <f>F48</f>
        <v>931000</v>
      </c>
      <c r="G47" s="58">
        <f>G48</f>
        <v>0</v>
      </c>
      <c r="H47" s="58">
        <f t="shared" si="0"/>
        <v>931000</v>
      </c>
      <c r="I47" s="58">
        <f>I48</f>
        <v>931000</v>
      </c>
      <c r="J47" s="58">
        <f>J48</f>
        <v>0</v>
      </c>
      <c r="K47" s="58">
        <f t="shared" si="1"/>
        <v>931000</v>
      </c>
      <c r="L47" s="58">
        <f>L48</f>
        <v>931000</v>
      </c>
      <c r="M47" s="58">
        <f>M48</f>
        <v>0</v>
      </c>
      <c r="N47" s="58">
        <f t="shared" si="2"/>
        <v>931000</v>
      </c>
    </row>
    <row r="48" spans="1:14" ht="60">
      <c r="A48" s="59" t="s">
        <v>313</v>
      </c>
      <c r="B48" s="131"/>
      <c r="C48" s="107"/>
      <c r="D48" s="106"/>
      <c r="E48" s="52" t="s">
        <v>274</v>
      </c>
      <c r="F48" s="60">
        <v>931000</v>
      </c>
      <c r="G48" s="60">
        <v>0</v>
      </c>
      <c r="H48" s="58">
        <f t="shared" si="0"/>
        <v>931000</v>
      </c>
      <c r="I48" s="60">
        <v>931000</v>
      </c>
      <c r="J48" s="60">
        <v>0</v>
      </c>
      <c r="K48" s="58">
        <f t="shared" si="1"/>
        <v>931000</v>
      </c>
      <c r="L48" s="60">
        <v>931000</v>
      </c>
      <c r="M48" s="60">
        <v>0</v>
      </c>
      <c r="N48" s="58">
        <f t="shared" si="2"/>
        <v>931000</v>
      </c>
    </row>
    <row r="49" spans="1:14" ht="12.75">
      <c r="A49" s="59" t="s">
        <v>109</v>
      </c>
      <c r="B49" s="131"/>
      <c r="C49" s="107"/>
      <c r="D49" s="52">
        <v>4420000</v>
      </c>
      <c r="E49" s="52"/>
      <c r="F49" s="58">
        <f>F50</f>
        <v>4946600</v>
      </c>
      <c r="G49" s="58">
        <f>G50</f>
        <v>0</v>
      </c>
      <c r="H49" s="58">
        <f t="shared" si="0"/>
        <v>4946600</v>
      </c>
      <c r="I49" s="58">
        <f>I50</f>
        <v>4946600</v>
      </c>
      <c r="J49" s="58">
        <f>J50</f>
        <v>0</v>
      </c>
      <c r="K49" s="58">
        <f t="shared" si="1"/>
        <v>4946600</v>
      </c>
      <c r="L49" s="58">
        <f>L50</f>
        <v>4946600</v>
      </c>
      <c r="M49" s="58">
        <f>M50</f>
        <v>0</v>
      </c>
      <c r="N49" s="58">
        <f t="shared" si="2"/>
        <v>4946600</v>
      </c>
    </row>
    <row r="50" spans="1:14" ht="24">
      <c r="A50" s="59" t="s">
        <v>95</v>
      </c>
      <c r="B50" s="131"/>
      <c r="C50" s="107"/>
      <c r="D50" s="106">
        <v>4429900</v>
      </c>
      <c r="E50" s="52"/>
      <c r="F50" s="58">
        <f>F51</f>
        <v>4946600</v>
      </c>
      <c r="G50" s="58">
        <f>G51</f>
        <v>0</v>
      </c>
      <c r="H50" s="58">
        <f t="shared" si="0"/>
        <v>4946600</v>
      </c>
      <c r="I50" s="58">
        <f>I51</f>
        <v>4946600</v>
      </c>
      <c r="J50" s="58">
        <f>J51</f>
        <v>0</v>
      </c>
      <c r="K50" s="58">
        <f t="shared" si="1"/>
        <v>4946600</v>
      </c>
      <c r="L50" s="58">
        <f>L51</f>
        <v>4946600</v>
      </c>
      <c r="M50" s="58">
        <f>M51</f>
        <v>0</v>
      </c>
      <c r="N50" s="58">
        <f t="shared" si="2"/>
        <v>4946600</v>
      </c>
    </row>
    <row r="51" spans="1:14" ht="60">
      <c r="A51" s="59" t="s">
        <v>313</v>
      </c>
      <c r="B51" s="131"/>
      <c r="C51" s="107"/>
      <c r="D51" s="106"/>
      <c r="E51" s="52" t="s">
        <v>274</v>
      </c>
      <c r="F51" s="60">
        <v>4946600</v>
      </c>
      <c r="G51" s="60">
        <v>0</v>
      </c>
      <c r="H51" s="58">
        <f t="shared" si="0"/>
        <v>4946600</v>
      </c>
      <c r="I51" s="60">
        <v>4946600</v>
      </c>
      <c r="J51" s="60">
        <v>0</v>
      </c>
      <c r="K51" s="58">
        <f t="shared" si="1"/>
        <v>4946600</v>
      </c>
      <c r="L51" s="60">
        <v>4946600</v>
      </c>
      <c r="M51" s="60">
        <v>0</v>
      </c>
      <c r="N51" s="58">
        <f t="shared" si="2"/>
        <v>4946600</v>
      </c>
    </row>
    <row r="52" spans="1:14" ht="24">
      <c r="A52" s="59" t="s">
        <v>96</v>
      </c>
      <c r="B52" s="131"/>
      <c r="C52" s="139"/>
      <c r="D52" s="52" t="s">
        <v>97</v>
      </c>
      <c r="E52" s="52"/>
      <c r="F52" s="58">
        <f>F53</f>
        <v>24000</v>
      </c>
      <c r="G52" s="58">
        <f>G53</f>
        <v>0</v>
      </c>
      <c r="H52" s="58">
        <f t="shared" si="0"/>
        <v>24000</v>
      </c>
      <c r="I52" s="58">
        <f>I53</f>
        <v>0</v>
      </c>
      <c r="J52" s="58">
        <f>J53</f>
        <v>0</v>
      </c>
      <c r="K52" s="58">
        <f t="shared" si="1"/>
        <v>0</v>
      </c>
      <c r="L52" s="58">
        <f>L53</f>
        <v>0</v>
      </c>
      <c r="M52" s="58">
        <f>M53</f>
        <v>0</v>
      </c>
      <c r="N52" s="58">
        <f t="shared" si="2"/>
        <v>0</v>
      </c>
    </row>
    <row r="53" spans="1:14" ht="24">
      <c r="A53" s="59" t="s">
        <v>260</v>
      </c>
      <c r="B53" s="131"/>
      <c r="C53" s="139"/>
      <c r="D53" s="106" t="s">
        <v>366</v>
      </c>
      <c r="E53" s="52"/>
      <c r="F53" s="58">
        <f>F54</f>
        <v>24000</v>
      </c>
      <c r="G53" s="58">
        <f>G54</f>
        <v>0</v>
      </c>
      <c r="H53" s="58">
        <f t="shared" si="0"/>
        <v>24000</v>
      </c>
      <c r="I53" s="58">
        <f>I54</f>
        <v>0</v>
      </c>
      <c r="J53" s="58">
        <f>J54</f>
        <v>0</v>
      </c>
      <c r="K53" s="58">
        <f t="shared" si="1"/>
        <v>0</v>
      </c>
      <c r="L53" s="58">
        <f>L54</f>
        <v>0</v>
      </c>
      <c r="M53" s="58">
        <f>M54</f>
        <v>0</v>
      </c>
      <c r="N53" s="58">
        <f t="shared" si="2"/>
        <v>0</v>
      </c>
    </row>
    <row r="54" spans="1:14" ht="24">
      <c r="A54" s="46" t="s">
        <v>278</v>
      </c>
      <c r="B54" s="131"/>
      <c r="C54" s="139"/>
      <c r="D54" s="106"/>
      <c r="E54" s="52" t="s">
        <v>277</v>
      </c>
      <c r="F54" s="60">
        <v>24000</v>
      </c>
      <c r="G54" s="60">
        <v>0</v>
      </c>
      <c r="H54" s="58">
        <f t="shared" si="0"/>
        <v>24000</v>
      </c>
      <c r="I54" s="60">
        <v>0</v>
      </c>
      <c r="J54" s="60">
        <v>0</v>
      </c>
      <c r="K54" s="58">
        <f t="shared" si="1"/>
        <v>0</v>
      </c>
      <c r="L54" s="60">
        <v>0</v>
      </c>
      <c r="M54" s="60">
        <v>0</v>
      </c>
      <c r="N54" s="58">
        <f t="shared" si="2"/>
        <v>0</v>
      </c>
    </row>
    <row r="55" spans="1:14" ht="24">
      <c r="A55" s="59" t="s">
        <v>63</v>
      </c>
      <c r="B55" s="131"/>
      <c r="C55" s="107" t="s">
        <v>62</v>
      </c>
      <c r="D55" s="106"/>
      <c r="E55" s="106"/>
      <c r="F55" s="58">
        <f>F56+F62</f>
        <v>4035400</v>
      </c>
      <c r="G55" s="58">
        <f>G56+G62</f>
        <v>0</v>
      </c>
      <c r="H55" s="58">
        <f t="shared" si="0"/>
        <v>4035400</v>
      </c>
      <c r="I55" s="58">
        <f>I56+I62</f>
        <v>4035400</v>
      </c>
      <c r="J55" s="58">
        <f>J56+J62</f>
        <v>0</v>
      </c>
      <c r="K55" s="58">
        <f t="shared" si="1"/>
        <v>4035400</v>
      </c>
      <c r="L55" s="58">
        <f>L56+L62</f>
        <v>4035400</v>
      </c>
      <c r="M55" s="58">
        <f>M56+M62</f>
        <v>0</v>
      </c>
      <c r="N55" s="58">
        <f t="shared" si="2"/>
        <v>4035400</v>
      </c>
    </row>
    <row r="56" spans="1:14" ht="48">
      <c r="A56" s="59" t="s">
        <v>111</v>
      </c>
      <c r="B56" s="131"/>
      <c r="C56" s="107"/>
      <c r="D56" s="52" t="s">
        <v>112</v>
      </c>
      <c r="E56" s="52"/>
      <c r="F56" s="58">
        <f>F57</f>
        <v>1412000</v>
      </c>
      <c r="G56" s="58">
        <f>G57</f>
        <v>0</v>
      </c>
      <c r="H56" s="58">
        <f t="shared" si="0"/>
        <v>1412000</v>
      </c>
      <c r="I56" s="58">
        <f>I57</f>
        <v>1412000</v>
      </c>
      <c r="J56" s="58">
        <f>J57</f>
        <v>0</v>
      </c>
      <c r="K56" s="58">
        <f t="shared" si="1"/>
        <v>1412000</v>
      </c>
      <c r="L56" s="58">
        <f>L57</f>
        <v>1412000</v>
      </c>
      <c r="M56" s="58">
        <f>M57</f>
        <v>0</v>
      </c>
      <c r="N56" s="58">
        <f t="shared" si="2"/>
        <v>1412000</v>
      </c>
    </row>
    <row r="57" spans="1:14" ht="12.75">
      <c r="A57" s="59" t="s">
        <v>113</v>
      </c>
      <c r="B57" s="131"/>
      <c r="C57" s="107"/>
      <c r="D57" s="106" t="s">
        <v>114</v>
      </c>
      <c r="E57" s="52"/>
      <c r="F57" s="58">
        <f>SUM(F58:F61)</f>
        <v>1412000</v>
      </c>
      <c r="G57" s="58">
        <f>SUM(G58:G61)</f>
        <v>0</v>
      </c>
      <c r="H57" s="58">
        <f t="shared" si="0"/>
        <v>1412000</v>
      </c>
      <c r="I57" s="58">
        <f>SUM(I58:I61)</f>
        <v>1412000</v>
      </c>
      <c r="J57" s="58">
        <f>SUM(J58:J61)</f>
        <v>0</v>
      </c>
      <c r="K57" s="58">
        <f t="shared" si="1"/>
        <v>1412000</v>
      </c>
      <c r="L57" s="58">
        <f>SUM(L58:L61)</f>
        <v>1412000</v>
      </c>
      <c r="M57" s="58">
        <f>SUM(M58:M61)</f>
        <v>0</v>
      </c>
      <c r="N57" s="58">
        <f t="shared" si="2"/>
        <v>1412000</v>
      </c>
    </row>
    <row r="58" spans="1:14" ht="12.75">
      <c r="A58" s="26" t="s">
        <v>304</v>
      </c>
      <c r="B58" s="131"/>
      <c r="C58" s="107"/>
      <c r="D58" s="106"/>
      <c r="E58" s="52" t="s">
        <v>299</v>
      </c>
      <c r="F58" s="58">
        <v>1252600</v>
      </c>
      <c r="G58" s="58">
        <v>0</v>
      </c>
      <c r="H58" s="58">
        <f t="shared" si="0"/>
        <v>1252600</v>
      </c>
      <c r="I58" s="58">
        <v>1252600</v>
      </c>
      <c r="J58" s="58">
        <v>0</v>
      </c>
      <c r="K58" s="58">
        <f t="shared" si="1"/>
        <v>1252600</v>
      </c>
      <c r="L58" s="58">
        <v>1252600</v>
      </c>
      <c r="M58" s="58">
        <v>0</v>
      </c>
      <c r="N58" s="58">
        <f t="shared" si="2"/>
        <v>1252600</v>
      </c>
    </row>
    <row r="59" spans="1:14" ht="24">
      <c r="A59" s="26" t="s">
        <v>293</v>
      </c>
      <c r="B59" s="131"/>
      <c r="C59" s="107"/>
      <c r="D59" s="106"/>
      <c r="E59" s="52" t="s">
        <v>292</v>
      </c>
      <c r="F59" s="58">
        <v>59000</v>
      </c>
      <c r="G59" s="58">
        <v>0</v>
      </c>
      <c r="H59" s="58">
        <f t="shared" si="0"/>
        <v>59000</v>
      </c>
      <c r="I59" s="58">
        <v>59000</v>
      </c>
      <c r="J59" s="58">
        <v>0</v>
      </c>
      <c r="K59" s="58">
        <f t="shared" si="1"/>
        <v>59000</v>
      </c>
      <c r="L59" s="58">
        <v>59000</v>
      </c>
      <c r="M59" s="58">
        <v>0</v>
      </c>
      <c r="N59" s="58">
        <f t="shared" si="2"/>
        <v>59000</v>
      </c>
    </row>
    <row r="60" spans="1:14" ht="24">
      <c r="A60" s="26" t="s">
        <v>306</v>
      </c>
      <c r="B60" s="131"/>
      <c r="C60" s="107"/>
      <c r="D60" s="106"/>
      <c r="E60" s="52" t="s">
        <v>275</v>
      </c>
      <c r="F60" s="58">
        <v>94400</v>
      </c>
      <c r="G60" s="58">
        <v>0</v>
      </c>
      <c r="H60" s="58">
        <f t="shared" si="0"/>
        <v>94400</v>
      </c>
      <c r="I60" s="58">
        <v>94400</v>
      </c>
      <c r="J60" s="58">
        <v>0</v>
      </c>
      <c r="K60" s="58">
        <f t="shared" si="1"/>
        <v>94400</v>
      </c>
      <c r="L60" s="58">
        <v>94400</v>
      </c>
      <c r="M60" s="58">
        <v>0</v>
      </c>
      <c r="N60" s="58">
        <f t="shared" si="2"/>
        <v>94400</v>
      </c>
    </row>
    <row r="61" spans="1:14" ht="24">
      <c r="A61" s="59" t="s">
        <v>303</v>
      </c>
      <c r="B61" s="131"/>
      <c r="C61" s="107"/>
      <c r="D61" s="106"/>
      <c r="E61" s="52" t="s">
        <v>302</v>
      </c>
      <c r="F61" s="60">
        <v>6000</v>
      </c>
      <c r="G61" s="60">
        <v>0</v>
      </c>
      <c r="H61" s="58">
        <f t="shared" si="0"/>
        <v>6000</v>
      </c>
      <c r="I61" s="60">
        <v>6000</v>
      </c>
      <c r="J61" s="60">
        <v>0</v>
      </c>
      <c r="K61" s="58">
        <f t="shared" si="1"/>
        <v>6000</v>
      </c>
      <c r="L61" s="60">
        <v>6000</v>
      </c>
      <c r="M61" s="60">
        <v>0</v>
      </c>
      <c r="N61" s="58">
        <f t="shared" si="2"/>
        <v>6000</v>
      </c>
    </row>
    <row r="62" spans="1:14" ht="60">
      <c r="A62" s="59" t="s">
        <v>115</v>
      </c>
      <c r="B62" s="131"/>
      <c r="C62" s="107"/>
      <c r="D62" s="52">
        <v>4520000</v>
      </c>
      <c r="E62" s="52"/>
      <c r="F62" s="58">
        <f>F63</f>
        <v>2623400</v>
      </c>
      <c r="G62" s="58">
        <f>G63</f>
        <v>0</v>
      </c>
      <c r="H62" s="58">
        <f t="shared" si="0"/>
        <v>2623400</v>
      </c>
      <c r="I62" s="58">
        <f>I63</f>
        <v>2623400</v>
      </c>
      <c r="J62" s="58">
        <f>J63</f>
        <v>0</v>
      </c>
      <c r="K62" s="58">
        <f t="shared" si="1"/>
        <v>2623400</v>
      </c>
      <c r="L62" s="58">
        <f>L63</f>
        <v>2623400</v>
      </c>
      <c r="M62" s="58">
        <f>M63</f>
        <v>0</v>
      </c>
      <c r="N62" s="58">
        <f t="shared" si="2"/>
        <v>2623400</v>
      </c>
    </row>
    <row r="63" spans="1:14" ht="24">
      <c r="A63" s="59" t="s">
        <v>95</v>
      </c>
      <c r="B63" s="131"/>
      <c r="C63" s="107"/>
      <c r="D63" s="106">
        <v>4529900</v>
      </c>
      <c r="E63" s="52"/>
      <c r="F63" s="58">
        <f>SUM(F64:F69)</f>
        <v>2623400</v>
      </c>
      <c r="G63" s="58">
        <f>SUM(G64:G69)</f>
        <v>0</v>
      </c>
      <c r="H63" s="58">
        <f t="shared" si="0"/>
        <v>2623400</v>
      </c>
      <c r="I63" s="58">
        <f>SUM(I64:I69)</f>
        <v>2623400</v>
      </c>
      <c r="J63" s="58">
        <f>SUM(J64:J69)</f>
        <v>0</v>
      </c>
      <c r="K63" s="58">
        <f t="shared" si="1"/>
        <v>2623400</v>
      </c>
      <c r="L63" s="58">
        <f>SUM(L64:L69)</f>
        <v>2623400</v>
      </c>
      <c r="M63" s="58">
        <f>SUM(M64:M69)</f>
        <v>0</v>
      </c>
      <c r="N63" s="58">
        <f t="shared" si="2"/>
        <v>2623400</v>
      </c>
    </row>
    <row r="64" spans="1:14" ht="12.75">
      <c r="A64" s="26" t="s">
        <v>304</v>
      </c>
      <c r="B64" s="131"/>
      <c r="C64" s="107"/>
      <c r="D64" s="106"/>
      <c r="E64" s="52" t="s">
        <v>352</v>
      </c>
      <c r="F64" s="58">
        <v>2387900</v>
      </c>
      <c r="G64" s="58">
        <v>0</v>
      </c>
      <c r="H64" s="58">
        <f t="shared" si="0"/>
        <v>2387900</v>
      </c>
      <c r="I64" s="58">
        <v>2387900</v>
      </c>
      <c r="J64" s="58">
        <v>0</v>
      </c>
      <c r="K64" s="58">
        <f t="shared" si="1"/>
        <v>2387900</v>
      </c>
      <c r="L64" s="58">
        <v>2387900</v>
      </c>
      <c r="M64" s="58">
        <v>0</v>
      </c>
      <c r="N64" s="58">
        <f t="shared" si="2"/>
        <v>2387900</v>
      </c>
    </row>
    <row r="65" spans="1:14" ht="24">
      <c r="A65" s="26" t="s">
        <v>305</v>
      </c>
      <c r="B65" s="131"/>
      <c r="C65" s="107"/>
      <c r="D65" s="106"/>
      <c r="E65" s="52" t="s">
        <v>353</v>
      </c>
      <c r="F65" s="58">
        <v>2000</v>
      </c>
      <c r="G65" s="58">
        <v>0</v>
      </c>
      <c r="H65" s="58">
        <f t="shared" si="0"/>
        <v>2000</v>
      </c>
      <c r="I65" s="58">
        <v>2000</v>
      </c>
      <c r="J65" s="58">
        <v>0</v>
      </c>
      <c r="K65" s="58">
        <f t="shared" si="1"/>
        <v>2000</v>
      </c>
      <c r="L65" s="58">
        <v>2000</v>
      </c>
      <c r="M65" s="58">
        <v>0</v>
      </c>
      <c r="N65" s="58">
        <f t="shared" si="2"/>
        <v>2000</v>
      </c>
    </row>
    <row r="66" spans="1:14" ht="24">
      <c r="A66" s="26" t="s">
        <v>293</v>
      </c>
      <c r="B66" s="131"/>
      <c r="C66" s="107"/>
      <c r="D66" s="106"/>
      <c r="E66" s="52" t="s">
        <v>292</v>
      </c>
      <c r="F66" s="58">
        <v>55000</v>
      </c>
      <c r="G66" s="58">
        <v>0</v>
      </c>
      <c r="H66" s="58">
        <f t="shared" si="0"/>
        <v>55000</v>
      </c>
      <c r="I66" s="58">
        <v>55000</v>
      </c>
      <c r="J66" s="58">
        <v>0</v>
      </c>
      <c r="K66" s="58">
        <f t="shared" si="1"/>
        <v>55000</v>
      </c>
      <c r="L66" s="58">
        <v>55000</v>
      </c>
      <c r="M66" s="58">
        <v>0</v>
      </c>
      <c r="N66" s="58">
        <f t="shared" si="2"/>
        <v>55000</v>
      </c>
    </row>
    <row r="67" spans="1:14" ht="24">
      <c r="A67" s="26" t="s">
        <v>306</v>
      </c>
      <c r="B67" s="131"/>
      <c r="C67" s="107"/>
      <c r="D67" s="106"/>
      <c r="E67" s="52" t="s">
        <v>275</v>
      </c>
      <c r="F67" s="58">
        <f>163500+2000</f>
        <v>165500</v>
      </c>
      <c r="G67" s="58">
        <v>0</v>
      </c>
      <c r="H67" s="58">
        <f t="shared" si="0"/>
        <v>165500</v>
      </c>
      <c r="I67" s="58">
        <f>163500+2000</f>
        <v>165500</v>
      </c>
      <c r="J67" s="58">
        <v>0</v>
      </c>
      <c r="K67" s="58">
        <f t="shared" si="1"/>
        <v>165500</v>
      </c>
      <c r="L67" s="58">
        <f>163500+2000</f>
        <v>165500</v>
      </c>
      <c r="M67" s="58">
        <v>0</v>
      </c>
      <c r="N67" s="58">
        <f t="shared" si="2"/>
        <v>165500</v>
      </c>
    </row>
    <row r="68" spans="1:14" ht="24">
      <c r="A68" s="26" t="s">
        <v>314</v>
      </c>
      <c r="B68" s="131"/>
      <c r="C68" s="107"/>
      <c r="D68" s="106"/>
      <c r="E68" s="52" t="s">
        <v>301</v>
      </c>
      <c r="F68" s="58">
        <v>7000</v>
      </c>
      <c r="G68" s="58">
        <v>0</v>
      </c>
      <c r="H68" s="58">
        <f t="shared" si="0"/>
        <v>7000</v>
      </c>
      <c r="I68" s="58">
        <v>7000</v>
      </c>
      <c r="J68" s="58">
        <v>0</v>
      </c>
      <c r="K68" s="58">
        <f t="shared" si="1"/>
        <v>7000</v>
      </c>
      <c r="L68" s="58">
        <v>7000</v>
      </c>
      <c r="M68" s="58">
        <v>0</v>
      </c>
      <c r="N68" s="58">
        <f t="shared" si="2"/>
        <v>7000</v>
      </c>
    </row>
    <row r="69" spans="1:14" ht="24">
      <c r="A69" s="59" t="s">
        <v>303</v>
      </c>
      <c r="B69" s="131"/>
      <c r="C69" s="107"/>
      <c r="D69" s="106"/>
      <c r="E69" s="52" t="s">
        <v>302</v>
      </c>
      <c r="F69" s="60">
        <v>6000</v>
      </c>
      <c r="G69" s="60">
        <v>0</v>
      </c>
      <c r="H69" s="58">
        <f t="shared" si="0"/>
        <v>6000</v>
      </c>
      <c r="I69" s="60">
        <v>6000</v>
      </c>
      <c r="J69" s="60">
        <v>0</v>
      </c>
      <c r="K69" s="58">
        <f t="shared" si="1"/>
        <v>6000</v>
      </c>
      <c r="L69" s="60">
        <v>6000</v>
      </c>
      <c r="M69" s="60">
        <v>0</v>
      </c>
      <c r="N69" s="58">
        <f t="shared" si="2"/>
        <v>6000</v>
      </c>
    </row>
    <row r="70" spans="1:14" ht="12.75">
      <c r="A70" s="59" t="s">
        <v>118</v>
      </c>
      <c r="B70" s="131"/>
      <c r="C70" s="107" t="s">
        <v>132</v>
      </c>
      <c r="D70" s="106"/>
      <c r="E70" s="106"/>
      <c r="F70" s="60">
        <f aca="true" t="shared" si="13" ref="F70:M72">F71</f>
        <v>8000</v>
      </c>
      <c r="G70" s="60">
        <f t="shared" si="13"/>
        <v>0</v>
      </c>
      <c r="H70" s="58">
        <f t="shared" si="0"/>
        <v>8000</v>
      </c>
      <c r="I70" s="60">
        <f t="shared" si="13"/>
        <v>8000</v>
      </c>
      <c r="J70" s="60">
        <f t="shared" si="13"/>
        <v>0</v>
      </c>
      <c r="K70" s="58">
        <f t="shared" si="1"/>
        <v>8000</v>
      </c>
      <c r="L70" s="60">
        <f t="shared" si="13"/>
        <v>0</v>
      </c>
      <c r="M70" s="60">
        <f t="shared" si="13"/>
        <v>0</v>
      </c>
      <c r="N70" s="58">
        <f t="shared" si="2"/>
        <v>0</v>
      </c>
    </row>
    <row r="71" spans="1:14" ht="24">
      <c r="A71" s="59" t="s">
        <v>96</v>
      </c>
      <c r="B71" s="131"/>
      <c r="C71" s="107"/>
      <c r="D71" s="52" t="s">
        <v>97</v>
      </c>
      <c r="E71" s="52"/>
      <c r="F71" s="60">
        <f t="shared" si="13"/>
        <v>8000</v>
      </c>
      <c r="G71" s="60">
        <f t="shared" si="13"/>
        <v>0</v>
      </c>
      <c r="H71" s="58">
        <f t="shared" si="0"/>
        <v>8000</v>
      </c>
      <c r="I71" s="60">
        <f t="shared" si="13"/>
        <v>8000</v>
      </c>
      <c r="J71" s="60">
        <f t="shared" si="13"/>
        <v>0</v>
      </c>
      <c r="K71" s="58">
        <f t="shared" si="1"/>
        <v>8000</v>
      </c>
      <c r="L71" s="60">
        <f t="shared" si="13"/>
        <v>0</v>
      </c>
      <c r="M71" s="60">
        <f t="shared" si="13"/>
        <v>0</v>
      </c>
      <c r="N71" s="58">
        <f t="shared" si="2"/>
        <v>0</v>
      </c>
    </row>
    <row r="72" spans="1:14" ht="36">
      <c r="A72" s="59" t="s">
        <v>315</v>
      </c>
      <c r="B72" s="131"/>
      <c r="C72" s="107"/>
      <c r="D72" s="106" t="s">
        <v>220</v>
      </c>
      <c r="E72" s="52"/>
      <c r="F72" s="60">
        <f t="shared" si="13"/>
        <v>8000</v>
      </c>
      <c r="G72" s="60">
        <f t="shared" si="13"/>
        <v>0</v>
      </c>
      <c r="H72" s="58">
        <f t="shared" si="0"/>
        <v>8000</v>
      </c>
      <c r="I72" s="60">
        <f t="shared" si="13"/>
        <v>8000</v>
      </c>
      <c r="J72" s="60">
        <f t="shared" si="13"/>
        <v>0</v>
      </c>
      <c r="K72" s="58">
        <f t="shared" si="1"/>
        <v>8000</v>
      </c>
      <c r="L72" s="60">
        <f t="shared" si="13"/>
        <v>0</v>
      </c>
      <c r="M72" s="60">
        <f t="shared" si="13"/>
        <v>0</v>
      </c>
      <c r="N72" s="58">
        <f t="shared" si="2"/>
        <v>0</v>
      </c>
    </row>
    <row r="73" spans="1:14" ht="24">
      <c r="A73" s="78" t="s">
        <v>278</v>
      </c>
      <c r="B73" s="132"/>
      <c r="C73" s="116"/>
      <c r="D73" s="120"/>
      <c r="E73" s="68" t="s">
        <v>277</v>
      </c>
      <c r="F73" s="79">
        <v>8000</v>
      </c>
      <c r="G73" s="60">
        <v>0</v>
      </c>
      <c r="H73" s="58">
        <f t="shared" si="0"/>
        <v>8000</v>
      </c>
      <c r="I73" s="60">
        <v>8000</v>
      </c>
      <c r="J73" s="60">
        <v>0</v>
      </c>
      <c r="K73" s="58">
        <f t="shared" si="1"/>
        <v>8000</v>
      </c>
      <c r="L73" s="60">
        <v>0</v>
      </c>
      <c r="M73" s="60">
        <v>0</v>
      </c>
      <c r="N73" s="58">
        <f t="shared" si="2"/>
        <v>0</v>
      </c>
    </row>
    <row r="74" spans="1:14" ht="38.25">
      <c r="A74" s="57" t="s">
        <v>122</v>
      </c>
      <c r="B74" s="131" t="s">
        <v>123</v>
      </c>
      <c r="C74" s="107"/>
      <c r="D74" s="107"/>
      <c r="E74" s="107"/>
      <c r="F74" s="58">
        <f>F75+F80+F113+F135+F96</f>
        <v>75803677</v>
      </c>
      <c r="G74" s="70">
        <f>G75+G80+G113+G135+G96</f>
        <v>121688631</v>
      </c>
      <c r="H74" s="56">
        <f t="shared" si="0"/>
        <v>197492308</v>
      </c>
      <c r="I74" s="56">
        <f>I75+I80+I113+I135+I96</f>
        <v>75585620</v>
      </c>
      <c r="J74" s="56">
        <f>J75+J80+J113+J135+J96</f>
        <v>130584630.88</v>
      </c>
      <c r="K74" s="56">
        <f t="shared" si="1"/>
        <v>206170250.88</v>
      </c>
      <c r="L74" s="56">
        <f>L75+L80+L113+L135+L96</f>
        <v>82177820</v>
      </c>
      <c r="M74" s="56">
        <f>M75+M80+M113+M135+M96</f>
        <v>141075190.88</v>
      </c>
      <c r="N74" s="56">
        <f t="shared" si="2"/>
        <v>223253010.88</v>
      </c>
    </row>
    <row r="75" spans="1:14" ht="12.75">
      <c r="A75" s="59" t="s">
        <v>51</v>
      </c>
      <c r="B75" s="131"/>
      <c r="C75" s="107" t="s">
        <v>50</v>
      </c>
      <c r="D75" s="106"/>
      <c r="E75" s="106"/>
      <c r="F75" s="58">
        <f>F76</f>
        <v>30050200</v>
      </c>
      <c r="G75" s="53">
        <f>G76</f>
        <v>428000</v>
      </c>
      <c r="H75" s="39">
        <f t="shared" si="0"/>
        <v>30478200</v>
      </c>
      <c r="I75" s="39">
        <f>I76</f>
        <v>33335900</v>
      </c>
      <c r="J75" s="39">
        <f>J76</f>
        <v>459000</v>
      </c>
      <c r="K75" s="39">
        <f t="shared" si="1"/>
        <v>33794900</v>
      </c>
      <c r="L75" s="39">
        <f>L76</f>
        <v>38980900</v>
      </c>
      <c r="M75" s="39">
        <f>M76</f>
        <v>490000</v>
      </c>
      <c r="N75" s="39">
        <f t="shared" si="2"/>
        <v>39470900</v>
      </c>
    </row>
    <row r="76" spans="1:14" ht="12.75">
      <c r="A76" s="59" t="s">
        <v>124</v>
      </c>
      <c r="B76" s="131"/>
      <c r="C76" s="107"/>
      <c r="D76" s="52">
        <v>4200000</v>
      </c>
      <c r="E76" s="52"/>
      <c r="F76" s="58">
        <f>F77</f>
        <v>30050200</v>
      </c>
      <c r="G76" s="53">
        <f>G77</f>
        <v>428000</v>
      </c>
      <c r="H76" s="39">
        <f t="shared" si="0"/>
        <v>30478200</v>
      </c>
      <c r="I76" s="39">
        <f>I77</f>
        <v>33335900</v>
      </c>
      <c r="J76" s="39">
        <f>J77</f>
        <v>459000</v>
      </c>
      <c r="K76" s="39">
        <f t="shared" si="1"/>
        <v>33794900</v>
      </c>
      <c r="L76" s="39">
        <f>L77</f>
        <v>38980900</v>
      </c>
      <c r="M76" s="39">
        <f>M77</f>
        <v>490000</v>
      </c>
      <c r="N76" s="39">
        <f t="shared" si="2"/>
        <v>39470900</v>
      </c>
    </row>
    <row r="77" spans="1:14" ht="24">
      <c r="A77" s="59" t="s">
        <v>95</v>
      </c>
      <c r="B77" s="131"/>
      <c r="C77" s="107"/>
      <c r="D77" s="106">
        <v>4209900</v>
      </c>
      <c r="E77" s="52"/>
      <c r="F77" s="58">
        <f>F79+F78</f>
        <v>30050200</v>
      </c>
      <c r="G77" s="53">
        <f>G79+G78</f>
        <v>428000</v>
      </c>
      <c r="H77" s="39">
        <f t="shared" si="0"/>
        <v>30478200</v>
      </c>
      <c r="I77" s="39">
        <f>I79+I78</f>
        <v>33335900</v>
      </c>
      <c r="J77" s="39">
        <f>J79+J78</f>
        <v>459000</v>
      </c>
      <c r="K77" s="39">
        <f t="shared" si="1"/>
        <v>33794900</v>
      </c>
      <c r="L77" s="39">
        <f>L79+L78</f>
        <v>38980900</v>
      </c>
      <c r="M77" s="39">
        <f>M79+M78</f>
        <v>490000</v>
      </c>
      <c r="N77" s="39">
        <f t="shared" si="2"/>
        <v>39470900</v>
      </c>
    </row>
    <row r="78" spans="1:14" ht="60">
      <c r="A78" s="59" t="s">
        <v>313</v>
      </c>
      <c r="B78" s="131"/>
      <c r="C78" s="107"/>
      <c r="D78" s="106"/>
      <c r="E78" s="52" t="s">
        <v>274</v>
      </c>
      <c r="F78" s="58">
        <f>5670000+21951900</f>
        <v>27621900</v>
      </c>
      <c r="G78" s="53">
        <f>334000</f>
        <v>334000</v>
      </c>
      <c r="H78" s="39">
        <f t="shared" si="0"/>
        <v>27955900</v>
      </c>
      <c r="I78" s="39">
        <f>11384000+21951900</f>
        <v>33335900</v>
      </c>
      <c r="J78" s="39">
        <f>365000</f>
        <v>365000</v>
      </c>
      <c r="K78" s="39">
        <f t="shared" si="1"/>
        <v>33700900</v>
      </c>
      <c r="L78" s="39">
        <f>17029000+21951900</f>
        <v>38980900</v>
      </c>
      <c r="M78" s="39">
        <f>396000</f>
        <v>396000</v>
      </c>
      <c r="N78" s="39">
        <f t="shared" si="2"/>
        <v>39376900</v>
      </c>
    </row>
    <row r="79" spans="1:14" ht="24">
      <c r="A79" s="59" t="s">
        <v>278</v>
      </c>
      <c r="B79" s="131"/>
      <c r="C79" s="107"/>
      <c r="D79" s="106"/>
      <c r="E79" s="52" t="s">
        <v>277</v>
      </c>
      <c r="F79" s="60">
        <f>2428300</f>
        <v>2428300</v>
      </c>
      <c r="G79" s="51">
        <f>94000</f>
        <v>94000</v>
      </c>
      <c r="H79" s="39">
        <f t="shared" si="0"/>
        <v>2522300</v>
      </c>
      <c r="I79" s="41">
        <v>0</v>
      </c>
      <c r="J79" s="41">
        <f>94000</f>
        <v>94000</v>
      </c>
      <c r="K79" s="39">
        <f t="shared" si="1"/>
        <v>94000</v>
      </c>
      <c r="L79" s="41">
        <v>0</v>
      </c>
      <c r="M79" s="41">
        <f>94000</f>
        <v>94000</v>
      </c>
      <c r="N79" s="39">
        <f t="shared" si="2"/>
        <v>94000</v>
      </c>
    </row>
    <row r="80" spans="1:14" ht="12.75">
      <c r="A80" s="59" t="s">
        <v>53</v>
      </c>
      <c r="B80" s="131"/>
      <c r="C80" s="107" t="s">
        <v>52</v>
      </c>
      <c r="D80" s="106"/>
      <c r="E80" s="106"/>
      <c r="F80" s="58">
        <f>F81+F86+F89+F93</f>
        <v>36843957</v>
      </c>
      <c r="G80" s="58">
        <f aca="true" t="shared" si="14" ref="G80:M80">G81+G86+G89+G93</f>
        <v>108993000</v>
      </c>
      <c r="H80" s="39">
        <f t="shared" si="0"/>
        <v>145836957</v>
      </c>
      <c r="I80" s="58">
        <f t="shared" si="14"/>
        <v>32972200</v>
      </c>
      <c r="J80" s="58">
        <f t="shared" si="14"/>
        <v>117858000</v>
      </c>
      <c r="K80" s="39">
        <f t="shared" si="1"/>
        <v>150830200</v>
      </c>
      <c r="L80" s="58">
        <f t="shared" si="14"/>
        <v>33939200</v>
      </c>
      <c r="M80" s="58">
        <f t="shared" si="14"/>
        <v>128166000</v>
      </c>
      <c r="N80" s="39">
        <f t="shared" si="2"/>
        <v>162105200</v>
      </c>
    </row>
    <row r="81" spans="1:14" ht="24">
      <c r="A81" s="59" t="s">
        <v>125</v>
      </c>
      <c r="B81" s="131"/>
      <c r="C81" s="107"/>
      <c r="D81" s="52">
        <v>4210000</v>
      </c>
      <c r="E81" s="82"/>
      <c r="F81" s="58">
        <f>F82</f>
        <v>32592357</v>
      </c>
      <c r="G81" s="53">
        <f>G82</f>
        <v>94842500</v>
      </c>
      <c r="H81" s="39">
        <f t="shared" si="0"/>
        <v>127434857</v>
      </c>
      <c r="I81" s="39">
        <f>I82</f>
        <v>27783600</v>
      </c>
      <c r="J81" s="39">
        <f>J82</f>
        <v>102259500</v>
      </c>
      <c r="K81" s="39">
        <f t="shared" si="1"/>
        <v>130043100</v>
      </c>
      <c r="L81" s="39">
        <f>L82</f>
        <v>27783600</v>
      </c>
      <c r="M81" s="39">
        <f>M82</f>
        <v>111155500</v>
      </c>
      <c r="N81" s="39">
        <f t="shared" si="2"/>
        <v>138939100</v>
      </c>
    </row>
    <row r="82" spans="1:14" ht="24">
      <c r="A82" s="59" t="s">
        <v>95</v>
      </c>
      <c r="B82" s="131"/>
      <c r="C82" s="107"/>
      <c r="D82" s="120">
        <v>4219900</v>
      </c>
      <c r="E82" s="52"/>
      <c r="F82" s="58">
        <f>F84+F83+F85</f>
        <v>32592357</v>
      </c>
      <c r="G82" s="58">
        <f aca="true" t="shared" si="15" ref="G82:M82">G84+G83+G85</f>
        <v>94842500</v>
      </c>
      <c r="H82" s="39">
        <f t="shared" si="0"/>
        <v>127434857</v>
      </c>
      <c r="I82" s="58">
        <f t="shared" si="15"/>
        <v>27783600</v>
      </c>
      <c r="J82" s="58">
        <f t="shared" si="15"/>
        <v>102259500</v>
      </c>
      <c r="K82" s="39">
        <f t="shared" si="1"/>
        <v>130043100</v>
      </c>
      <c r="L82" s="58">
        <f t="shared" si="15"/>
        <v>27783600</v>
      </c>
      <c r="M82" s="58">
        <f t="shared" si="15"/>
        <v>111155500</v>
      </c>
      <c r="N82" s="39">
        <f t="shared" si="2"/>
        <v>138939100</v>
      </c>
    </row>
    <row r="83" spans="1:14" ht="60">
      <c r="A83" s="59" t="s">
        <v>313</v>
      </c>
      <c r="B83" s="131"/>
      <c r="C83" s="107"/>
      <c r="D83" s="121"/>
      <c r="E83" s="52" t="s">
        <v>274</v>
      </c>
      <c r="F83" s="58">
        <f>27783600</f>
        <v>27783600</v>
      </c>
      <c r="G83" s="53">
        <f>67739000+19793000</f>
        <v>87532000</v>
      </c>
      <c r="H83" s="39">
        <f t="shared" si="0"/>
        <v>115315600</v>
      </c>
      <c r="I83" s="39">
        <f>27783600</f>
        <v>27783600</v>
      </c>
      <c r="J83" s="39">
        <f>72916000+21984000</f>
        <v>94900000</v>
      </c>
      <c r="K83" s="39">
        <f t="shared" si="1"/>
        <v>122683600</v>
      </c>
      <c r="L83" s="39">
        <f>27783600</f>
        <v>27783600</v>
      </c>
      <c r="M83" s="39">
        <f>79100000+24362000</f>
        <v>103462000</v>
      </c>
      <c r="N83" s="39">
        <f t="shared" si="2"/>
        <v>131245600</v>
      </c>
    </row>
    <row r="84" spans="1:14" ht="24">
      <c r="A84" s="59" t="s">
        <v>278</v>
      </c>
      <c r="B84" s="131"/>
      <c r="C84" s="107"/>
      <c r="D84" s="121"/>
      <c r="E84" s="52" t="s">
        <v>277</v>
      </c>
      <c r="F84" s="60">
        <f>808757</f>
        <v>808757</v>
      </c>
      <c r="G84" s="51">
        <f>6444000+166500+300000+400000</f>
        <v>7310500</v>
      </c>
      <c r="H84" s="39">
        <f t="shared" si="0"/>
        <v>8119257</v>
      </c>
      <c r="I84" s="41">
        <v>0</v>
      </c>
      <c r="J84" s="41">
        <f>6493000+166500+300000+400000</f>
        <v>7359500</v>
      </c>
      <c r="K84" s="39">
        <f t="shared" si="1"/>
        <v>7359500</v>
      </c>
      <c r="L84" s="41">
        <v>0</v>
      </c>
      <c r="M84" s="41">
        <f>6827000+166500+300000+400000</f>
        <v>7693500</v>
      </c>
      <c r="N84" s="39">
        <f t="shared" si="2"/>
        <v>7693500</v>
      </c>
    </row>
    <row r="85" spans="1:14" ht="12.75">
      <c r="A85" s="59" t="s">
        <v>328</v>
      </c>
      <c r="B85" s="131"/>
      <c r="C85" s="107"/>
      <c r="D85" s="119"/>
      <c r="E85" s="52" t="s">
        <v>327</v>
      </c>
      <c r="F85" s="60">
        <v>4000000</v>
      </c>
      <c r="G85" s="51">
        <v>0</v>
      </c>
      <c r="H85" s="39">
        <f t="shared" si="0"/>
        <v>4000000</v>
      </c>
      <c r="I85" s="41">
        <v>0</v>
      </c>
      <c r="J85" s="41">
        <v>0</v>
      </c>
      <c r="K85" s="39">
        <f t="shared" si="1"/>
        <v>0</v>
      </c>
      <c r="L85" s="41">
        <v>0</v>
      </c>
      <c r="M85" s="41">
        <v>0</v>
      </c>
      <c r="N85" s="39">
        <f t="shared" si="2"/>
        <v>0</v>
      </c>
    </row>
    <row r="86" spans="1:14" ht="12.75">
      <c r="A86" s="59" t="s">
        <v>101</v>
      </c>
      <c r="B86" s="131"/>
      <c r="C86" s="107"/>
      <c r="D86" s="52">
        <v>4230000</v>
      </c>
      <c r="E86" s="52"/>
      <c r="F86" s="58">
        <f>F87</f>
        <v>4210600</v>
      </c>
      <c r="G86" s="53">
        <f>G87</f>
        <v>0</v>
      </c>
      <c r="H86" s="39">
        <f t="shared" si="0"/>
        <v>4210600</v>
      </c>
      <c r="I86" s="39">
        <f>I87</f>
        <v>5188600</v>
      </c>
      <c r="J86" s="39">
        <f>J87</f>
        <v>0</v>
      </c>
      <c r="K86" s="39">
        <f t="shared" si="1"/>
        <v>5188600</v>
      </c>
      <c r="L86" s="39">
        <f>L87</f>
        <v>6155600</v>
      </c>
      <c r="M86" s="39">
        <f>M87</f>
        <v>0</v>
      </c>
      <c r="N86" s="39">
        <f t="shared" si="2"/>
        <v>6155600</v>
      </c>
    </row>
    <row r="87" spans="1:14" ht="24">
      <c r="A87" s="59" t="s">
        <v>95</v>
      </c>
      <c r="B87" s="131"/>
      <c r="C87" s="107"/>
      <c r="D87" s="106">
        <v>4239900</v>
      </c>
      <c r="E87" s="52"/>
      <c r="F87" s="58">
        <f>F88</f>
        <v>4210600</v>
      </c>
      <c r="G87" s="53">
        <f>G88</f>
        <v>0</v>
      </c>
      <c r="H87" s="39">
        <f t="shared" si="0"/>
        <v>4210600</v>
      </c>
      <c r="I87" s="39">
        <f>I88</f>
        <v>5188600</v>
      </c>
      <c r="J87" s="39">
        <f>J88</f>
        <v>0</v>
      </c>
      <c r="K87" s="39">
        <f t="shared" si="1"/>
        <v>5188600</v>
      </c>
      <c r="L87" s="39">
        <f>L88</f>
        <v>6155600</v>
      </c>
      <c r="M87" s="39">
        <f>M88</f>
        <v>0</v>
      </c>
      <c r="N87" s="39">
        <f t="shared" si="2"/>
        <v>6155600</v>
      </c>
    </row>
    <row r="88" spans="1:14" ht="60">
      <c r="A88" s="59" t="s">
        <v>313</v>
      </c>
      <c r="B88" s="131"/>
      <c r="C88" s="107"/>
      <c r="D88" s="106"/>
      <c r="E88" s="52" t="s">
        <v>274</v>
      </c>
      <c r="F88" s="60">
        <f>971000+3239600</f>
        <v>4210600</v>
      </c>
      <c r="G88" s="51">
        <v>0</v>
      </c>
      <c r="H88" s="39">
        <f t="shared" si="0"/>
        <v>4210600</v>
      </c>
      <c r="I88" s="41">
        <f>1949000+3239600</f>
        <v>5188600</v>
      </c>
      <c r="J88" s="41">
        <v>0</v>
      </c>
      <c r="K88" s="39">
        <f t="shared" si="1"/>
        <v>5188600</v>
      </c>
      <c r="L88" s="41">
        <f>2916000+3239600</f>
        <v>6155600</v>
      </c>
      <c r="M88" s="41">
        <v>0</v>
      </c>
      <c r="N88" s="39">
        <f t="shared" si="2"/>
        <v>6155600</v>
      </c>
    </row>
    <row r="89" spans="1:14" ht="12.75">
      <c r="A89" s="59" t="s">
        <v>126</v>
      </c>
      <c r="B89" s="131"/>
      <c r="C89" s="107"/>
      <c r="D89" s="52">
        <v>4240000</v>
      </c>
      <c r="E89" s="52"/>
      <c r="F89" s="58">
        <f>F90</f>
        <v>0</v>
      </c>
      <c r="G89" s="53">
        <f>G90</f>
        <v>14150500</v>
      </c>
      <c r="H89" s="39">
        <f aca="true" t="shared" si="16" ref="H89:H160">G89+F89</f>
        <v>14150500</v>
      </c>
      <c r="I89" s="39">
        <f>I90</f>
        <v>0</v>
      </c>
      <c r="J89" s="39">
        <f>J90</f>
        <v>15598500</v>
      </c>
      <c r="K89" s="39">
        <f aca="true" t="shared" si="17" ref="K89:K178">J89+I89</f>
        <v>15598500</v>
      </c>
      <c r="L89" s="39">
        <f>L90</f>
        <v>0</v>
      </c>
      <c r="M89" s="39">
        <f>M90</f>
        <v>17010500</v>
      </c>
      <c r="N89" s="39">
        <f aca="true" t="shared" si="18" ref="N89:N178">M89+L89</f>
        <v>17010500</v>
      </c>
    </row>
    <row r="90" spans="1:14" ht="24">
      <c r="A90" s="59" t="s">
        <v>95</v>
      </c>
      <c r="B90" s="131"/>
      <c r="C90" s="107"/>
      <c r="D90" s="106">
        <v>4249900</v>
      </c>
      <c r="E90" s="52"/>
      <c r="F90" s="58">
        <f>F92+F91</f>
        <v>0</v>
      </c>
      <c r="G90" s="53">
        <f>G92+G91</f>
        <v>14150500</v>
      </c>
      <c r="H90" s="39">
        <f t="shared" si="16"/>
        <v>14150500</v>
      </c>
      <c r="I90" s="39">
        <f>I92+I91</f>
        <v>0</v>
      </c>
      <c r="J90" s="39">
        <f>J92+J91</f>
        <v>15598500</v>
      </c>
      <c r="K90" s="39">
        <f t="shared" si="17"/>
        <v>15598500</v>
      </c>
      <c r="L90" s="39">
        <f>L92+L91</f>
        <v>0</v>
      </c>
      <c r="M90" s="39">
        <f>M92+M91</f>
        <v>17010500</v>
      </c>
      <c r="N90" s="39">
        <f t="shared" si="18"/>
        <v>17010500</v>
      </c>
    </row>
    <row r="91" spans="1:14" ht="60">
      <c r="A91" s="59" t="s">
        <v>313</v>
      </c>
      <c r="B91" s="131"/>
      <c r="C91" s="107"/>
      <c r="D91" s="106"/>
      <c r="E91" s="52" t="s">
        <v>274</v>
      </c>
      <c r="F91" s="58">
        <v>0</v>
      </c>
      <c r="G91" s="53">
        <f>13695000</f>
        <v>13695000</v>
      </c>
      <c r="H91" s="39">
        <f t="shared" si="16"/>
        <v>13695000</v>
      </c>
      <c r="I91" s="39">
        <v>0</v>
      </c>
      <c r="J91" s="39">
        <f>15143000</f>
        <v>15143000</v>
      </c>
      <c r="K91" s="39">
        <f t="shared" si="17"/>
        <v>15143000</v>
      </c>
      <c r="L91" s="39">
        <v>0</v>
      </c>
      <c r="M91" s="39">
        <f>16555000</f>
        <v>16555000</v>
      </c>
      <c r="N91" s="39">
        <f t="shared" si="18"/>
        <v>16555000</v>
      </c>
    </row>
    <row r="92" spans="1:14" ht="24">
      <c r="A92" s="59" t="s">
        <v>278</v>
      </c>
      <c r="B92" s="131"/>
      <c r="C92" s="107"/>
      <c r="D92" s="106"/>
      <c r="E92" s="52" t="s">
        <v>277</v>
      </c>
      <c r="F92" s="60">
        <v>0</v>
      </c>
      <c r="G92" s="51">
        <f>55500+400000</f>
        <v>455500</v>
      </c>
      <c r="H92" s="39">
        <f t="shared" si="16"/>
        <v>455500</v>
      </c>
      <c r="I92" s="41">
        <v>0</v>
      </c>
      <c r="J92" s="41">
        <f>55500+400000</f>
        <v>455500</v>
      </c>
      <c r="K92" s="39">
        <f t="shared" si="17"/>
        <v>455500</v>
      </c>
      <c r="L92" s="41">
        <v>0</v>
      </c>
      <c r="M92" s="41">
        <f>55500+400000</f>
        <v>455500</v>
      </c>
      <c r="N92" s="39">
        <f t="shared" si="18"/>
        <v>455500</v>
      </c>
    </row>
    <row r="93" spans="1:14" ht="24">
      <c r="A93" s="59" t="s">
        <v>96</v>
      </c>
      <c r="B93" s="131"/>
      <c r="C93" s="139"/>
      <c r="D93" s="47" t="s">
        <v>97</v>
      </c>
      <c r="E93" s="50"/>
      <c r="F93" s="48">
        <f>F94</f>
        <v>41000</v>
      </c>
      <c r="G93" s="72">
        <f>G94</f>
        <v>0</v>
      </c>
      <c r="H93" s="39">
        <f t="shared" si="16"/>
        <v>41000</v>
      </c>
      <c r="I93" s="48">
        <f>I94</f>
        <v>0</v>
      </c>
      <c r="J93" s="48">
        <f>J94</f>
        <v>0</v>
      </c>
      <c r="K93" s="39">
        <f t="shared" si="17"/>
        <v>0</v>
      </c>
      <c r="L93" s="48">
        <f>L94</f>
        <v>0</v>
      </c>
      <c r="M93" s="48">
        <f>M94</f>
        <v>0</v>
      </c>
      <c r="N93" s="39">
        <f t="shared" si="18"/>
        <v>0</v>
      </c>
    </row>
    <row r="94" spans="1:14" ht="24">
      <c r="A94" s="59" t="s">
        <v>260</v>
      </c>
      <c r="B94" s="131"/>
      <c r="C94" s="139"/>
      <c r="D94" s="133" t="s">
        <v>366</v>
      </c>
      <c r="E94" s="47"/>
      <c r="F94" s="48">
        <f>F95</f>
        <v>41000</v>
      </c>
      <c r="G94" s="72">
        <f>G95</f>
        <v>0</v>
      </c>
      <c r="H94" s="39">
        <f t="shared" si="16"/>
        <v>41000</v>
      </c>
      <c r="I94" s="48">
        <f>I95</f>
        <v>0</v>
      </c>
      <c r="J94" s="48">
        <f>J95</f>
        <v>0</v>
      </c>
      <c r="K94" s="39">
        <f t="shared" si="17"/>
        <v>0</v>
      </c>
      <c r="L94" s="48">
        <f>L95</f>
        <v>0</v>
      </c>
      <c r="M94" s="48">
        <f>M95</f>
        <v>0</v>
      </c>
      <c r="N94" s="39">
        <f t="shared" si="18"/>
        <v>0</v>
      </c>
    </row>
    <row r="95" spans="1:14" ht="24">
      <c r="A95" s="59" t="s">
        <v>293</v>
      </c>
      <c r="B95" s="131"/>
      <c r="C95" s="139"/>
      <c r="D95" s="133"/>
      <c r="E95" s="47" t="s">
        <v>292</v>
      </c>
      <c r="F95" s="49">
        <v>41000</v>
      </c>
      <c r="G95" s="73">
        <v>0</v>
      </c>
      <c r="H95" s="39">
        <f t="shared" si="16"/>
        <v>41000</v>
      </c>
      <c r="I95" s="49">
        <v>0</v>
      </c>
      <c r="J95" s="49">
        <v>0</v>
      </c>
      <c r="K95" s="39">
        <f t="shared" si="17"/>
        <v>0</v>
      </c>
      <c r="L95" s="49">
        <v>0</v>
      </c>
      <c r="M95" s="49">
        <v>0</v>
      </c>
      <c r="N95" s="39">
        <f t="shared" si="18"/>
        <v>0</v>
      </c>
    </row>
    <row r="96" spans="1:14" ht="12.75">
      <c r="A96" s="59" t="s">
        <v>55</v>
      </c>
      <c r="B96" s="131"/>
      <c r="C96" s="107" t="s">
        <v>54</v>
      </c>
      <c r="D96" s="106"/>
      <c r="E96" s="106"/>
      <c r="F96" s="60">
        <f>F105+F97+F100</f>
        <v>794620</v>
      </c>
      <c r="G96" s="51">
        <f>G105+G97+G100</f>
        <v>1159000</v>
      </c>
      <c r="H96" s="39">
        <f t="shared" si="16"/>
        <v>1953620</v>
      </c>
      <c r="I96" s="41">
        <f>I105+I97+I100</f>
        <v>792620</v>
      </c>
      <c r="J96" s="41">
        <f>J105+J97+J100</f>
        <v>1159000</v>
      </c>
      <c r="K96" s="39">
        <f t="shared" si="17"/>
        <v>1951620</v>
      </c>
      <c r="L96" s="41">
        <f>L105+L97+L100</f>
        <v>811820</v>
      </c>
      <c r="M96" s="41">
        <f>M105+M97+M100</f>
        <v>1000000</v>
      </c>
      <c r="N96" s="39">
        <f t="shared" si="18"/>
        <v>1811820</v>
      </c>
    </row>
    <row r="97" spans="1:14" ht="24">
      <c r="A97" s="59" t="s">
        <v>151</v>
      </c>
      <c r="B97" s="131"/>
      <c r="C97" s="107"/>
      <c r="D97" s="52" t="s">
        <v>152</v>
      </c>
      <c r="E97" s="52"/>
      <c r="F97" s="60">
        <f>F98</f>
        <v>0</v>
      </c>
      <c r="G97" s="51">
        <f aca="true" t="shared" si="19" ref="G97:M98">G98</f>
        <v>1159000</v>
      </c>
      <c r="H97" s="39">
        <f t="shared" si="16"/>
        <v>1159000</v>
      </c>
      <c r="I97" s="41">
        <f t="shared" si="19"/>
        <v>0</v>
      </c>
      <c r="J97" s="41">
        <f t="shared" si="19"/>
        <v>1159000</v>
      </c>
      <c r="K97" s="39">
        <f t="shared" si="17"/>
        <v>1159000</v>
      </c>
      <c r="L97" s="41">
        <f t="shared" si="19"/>
        <v>0</v>
      </c>
      <c r="M97" s="41">
        <f t="shared" si="19"/>
        <v>1000000</v>
      </c>
      <c r="N97" s="39">
        <f t="shared" si="18"/>
        <v>1000000</v>
      </c>
    </row>
    <row r="98" spans="1:14" ht="60">
      <c r="A98" s="59" t="s">
        <v>246</v>
      </c>
      <c r="B98" s="131"/>
      <c r="C98" s="107"/>
      <c r="D98" s="106" t="s">
        <v>247</v>
      </c>
      <c r="E98" s="52"/>
      <c r="F98" s="60">
        <f>F99</f>
        <v>0</v>
      </c>
      <c r="G98" s="51">
        <f t="shared" si="19"/>
        <v>1159000</v>
      </c>
      <c r="H98" s="39">
        <f t="shared" si="16"/>
        <v>1159000</v>
      </c>
      <c r="I98" s="41">
        <f t="shared" si="19"/>
        <v>0</v>
      </c>
      <c r="J98" s="41">
        <f t="shared" si="19"/>
        <v>1159000</v>
      </c>
      <c r="K98" s="39">
        <f t="shared" si="17"/>
        <v>1159000</v>
      </c>
      <c r="L98" s="41">
        <f t="shared" si="19"/>
        <v>0</v>
      </c>
      <c r="M98" s="41">
        <f t="shared" si="19"/>
        <v>1000000</v>
      </c>
      <c r="N98" s="39">
        <f t="shared" si="18"/>
        <v>1000000</v>
      </c>
    </row>
    <row r="99" spans="1:14" ht="24">
      <c r="A99" s="59" t="s">
        <v>278</v>
      </c>
      <c r="B99" s="131"/>
      <c r="C99" s="107"/>
      <c r="D99" s="106"/>
      <c r="E99" s="52" t="s">
        <v>277</v>
      </c>
      <c r="F99" s="60">
        <v>0</v>
      </c>
      <c r="G99" s="51">
        <v>1159000</v>
      </c>
      <c r="H99" s="39">
        <f t="shared" si="16"/>
        <v>1159000</v>
      </c>
      <c r="I99" s="41">
        <v>0</v>
      </c>
      <c r="J99" s="41">
        <v>1159000</v>
      </c>
      <c r="K99" s="39">
        <f t="shared" si="17"/>
        <v>1159000</v>
      </c>
      <c r="L99" s="41">
        <v>0</v>
      </c>
      <c r="M99" s="41">
        <v>1000000</v>
      </c>
      <c r="N99" s="39">
        <f t="shared" si="18"/>
        <v>1000000</v>
      </c>
    </row>
    <row r="100" spans="1:14" ht="12.75">
      <c r="A100" s="59" t="s">
        <v>116</v>
      </c>
      <c r="B100" s="131"/>
      <c r="C100" s="107"/>
      <c r="D100" s="52" t="s">
        <v>127</v>
      </c>
      <c r="E100" s="52"/>
      <c r="F100" s="60">
        <f>F101+F103</f>
        <v>330820</v>
      </c>
      <c r="G100" s="51">
        <f aca="true" t="shared" si="20" ref="G100:M100">G101+G103</f>
        <v>0</v>
      </c>
      <c r="H100" s="39">
        <f t="shared" si="16"/>
        <v>330820</v>
      </c>
      <c r="I100" s="51">
        <f t="shared" si="20"/>
        <v>330820</v>
      </c>
      <c r="J100" s="51">
        <f t="shared" si="20"/>
        <v>0</v>
      </c>
      <c r="K100" s="39">
        <f t="shared" si="17"/>
        <v>330820</v>
      </c>
      <c r="L100" s="51">
        <f t="shared" si="20"/>
        <v>615820</v>
      </c>
      <c r="M100" s="51">
        <f t="shared" si="20"/>
        <v>0</v>
      </c>
      <c r="N100" s="39">
        <f t="shared" si="18"/>
        <v>615820</v>
      </c>
    </row>
    <row r="101" spans="1:14" ht="48">
      <c r="A101" s="59" t="s">
        <v>267</v>
      </c>
      <c r="B101" s="131"/>
      <c r="C101" s="107"/>
      <c r="D101" s="106" t="s">
        <v>129</v>
      </c>
      <c r="E101" s="52"/>
      <c r="F101" s="60">
        <f>F102</f>
        <v>189920</v>
      </c>
      <c r="G101" s="51">
        <f>G102</f>
        <v>0</v>
      </c>
      <c r="H101" s="39">
        <f t="shared" si="16"/>
        <v>189920</v>
      </c>
      <c r="I101" s="51">
        <f>I102</f>
        <v>189920</v>
      </c>
      <c r="J101" s="51">
        <f>J102</f>
        <v>0</v>
      </c>
      <c r="K101" s="39">
        <f t="shared" si="17"/>
        <v>189920</v>
      </c>
      <c r="L101" s="51">
        <f>L102</f>
        <v>474920</v>
      </c>
      <c r="M101" s="51">
        <f>M102</f>
        <v>0</v>
      </c>
      <c r="N101" s="39">
        <f t="shared" si="18"/>
        <v>474920</v>
      </c>
    </row>
    <row r="102" spans="1:14" ht="24">
      <c r="A102" s="59" t="s">
        <v>278</v>
      </c>
      <c r="B102" s="131"/>
      <c r="C102" s="107"/>
      <c r="D102" s="106"/>
      <c r="E102" s="52" t="s">
        <v>277</v>
      </c>
      <c r="F102" s="60">
        <v>189920</v>
      </c>
      <c r="G102" s="51">
        <v>0</v>
      </c>
      <c r="H102" s="39">
        <f t="shared" si="16"/>
        <v>189920</v>
      </c>
      <c r="I102" s="41">
        <v>189920</v>
      </c>
      <c r="J102" s="41">
        <v>0</v>
      </c>
      <c r="K102" s="39">
        <f t="shared" si="17"/>
        <v>189920</v>
      </c>
      <c r="L102" s="41">
        <f>189920+285000</f>
        <v>474920</v>
      </c>
      <c r="M102" s="41">
        <v>0</v>
      </c>
      <c r="N102" s="39">
        <f t="shared" si="18"/>
        <v>474920</v>
      </c>
    </row>
    <row r="103" spans="1:14" ht="84">
      <c r="A103" s="59" t="s">
        <v>406</v>
      </c>
      <c r="B103" s="131"/>
      <c r="C103" s="107"/>
      <c r="D103" s="106" t="s">
        <v>248</v>
      </c>
      <c r="E103" s="52"/>
      <c r="F103" s="60">
        <f>F104</f>
        <v>140900</v>
      </c>
      <c r="G103" s="51">
        <f>G104</f>
        <v>0</v>
      </c>
      <c r="H103" s="39">
        <f>G103+F103</f>
        <v>140900</v>
      </c>
      <c r="I103" s="51">
        <f>I104</f>
        <v>140900</v>
      </c>
      <c r="J103" s="51">
        <f>J104</f>
        <v>0</v>
      </c>
      <c r="K103" s="39">
        <f>J103+I103</f>
        <v>140900</v>
      </c>
      <c r="L103" s="51">
        <f>L104</f>
        <v>140900</v>
      </c>
      <c r="M103" s="51">
        <f>M104</f>
        <v>0</v>
      </c>
      <c r="N103" s="39">
        <f>M103+L103</f>
        <v>140900</v>
      </c>
    </row>
    <row r="104" spans="1:14" ht="24">
      <c r="A104" s="59" t="s">
        <v>278</v>
      </c>
      <c r="B104" s="131"/>
      <c r="C104" s="107"/>
      <c r="D104" s="106"/>
      <c r="E104" s="52" t="s">
        <v>277</v>
      </c>
      <c r="F104" s="60">
        <v>140900</v>
      </c>
      <c r="G104" s="51">
        <v>0</v>
      </c>
      <c r="H104" s="39">
        <f>G104+F104</f>
        <v>140900</v>
      </c>
      <c r="I104" s="41">
        <v>140900</v>
      </c>
      <c r="J104" s="41">
        <v>0</v>
      </c>
      <c r="K104" s="39">
        <f>J104+I104</f>
        <v>140900</v>
      </c>
      <c r="L104" s="41">
        <v>140900</v>
      </c>
      <c r="M104" s="41">
        <v>0</v>
      </c>
      <c r="N104" s="39">
        <f>M104+L104</f>
        <v>140900</v>
      </c>
    </row>
    <row r="105" spans="1:14" ht="24">
      <c r="A105" s="59" t="s">
        <v>96</v>
      </c>
      <c r="B105" s="131"/>
      <c r="C105" s="107"/>
      <c r="D105" s="52" t="s">
        <v>97</v>
      </c>
      <c r="E105" s="52"/>
      <c r="F105" s="60">
        <f>F106+F109+F111</f>
        <v>463800</v>
      </c>
      <c r="G105" s="51">
        <f>G106+G109+G111</f>
        <v>0</v>
      </c>
      <c r="H105" s="39">
        <f t="shared" si="16"/>
        <v>463800</v>
      </c>
      <c r="I105" s="41">
        <f>I106+I109+I111</f>
        <v>461800</v>
      </c>
      <c r="J105" s="41">
        <f>J106+J109+J111</f>
        <v>0</v>
      </c>
      <c r="K105" s="39">
        <f t="shared" si="17"/>
        <v>461800</v>
      </c>
      <c r="L105" s="41">
        <f>L106+L109+L111</f>
        <v>196000</v>
      </c>
      <c r="M105" s="41">
        <f>M106+M109+M111</f>
        <v>0</v>
      </c>
      <c r="N105" s="39">
        <f t="shared" si="18"/>
        <v>196000</v>
      </c>
    </row>
    <row r="106" spans="1:14" ht="12.75">
      <c r="A106" s="59" t="s">
        <v>368</v>
      </c>
      <c r="B106" s="131"/>
      <c r="C106" s="107"/>
      <c r="D106" s="106" t="s">
        <v>98</v>
      </c>
      <c r="E106" s="52"/>
      <c r="F106" s="60">
        <f>F107+F108</f>
        <v>149000</v>
      </c>
      <c r="G106" s="51">
        <f aca="true" t="shared" si="21" ref="G106:M106">G107+G108</f>
        <v>0</v>
      </c>
      <c r="H106" s="39">
        <f t="shared" si="16"/>
        <v>149000</v>
      </c>
      <c r="I106" s="41">
        <f t="shared" si="21"/>
        <v>149000</v>
      </c>
      <c r="J106" s="41">
        <f t="shared" si="21"/>
        <v>0</v>
      </c>
      <c r="K106" s="39">
        <f t="shared" si="17"/>
        <v>149000</v>
      </c>
      <c r="L106" s="41">
        <f t="shared" si="21"/>
        <v>149000</v>
      </c>
      <c r="M106" s="41">
        <f t="shared" si="21"/>
        <v>0</v>
      </c>
      <c r="N106" s="39">
        <f t="shared" si="18"/>
        <v>149000</v>
      </c>
    </row>
    <row r="107" spans="1:14" ht="24">
      <c r="A107" s="59" t="s">
        <v>306</v>
      </c>
      <c r="B107" s="131"/>
      <c r="C107" s="107"/>
      <c r="D107" s="106"/>
      <c r="E107" s="52" t="s">
        <v>275</v>
      </c>
      <c r="F107" s="60">
        <v>15000</v>
      </c>
      <c r="G107" s="51">
        <v>0</v>
      </c>
      <c r="H107" s="39">
        <f t="shared" si="16"/>
        <v>15000</v>
      </c>
      <c r="I107" s="41">
        <v>15000</v>
      </c>
      <c r="J107" s="41">
        <v>0</v>
      </c>
      <c r="K107" s="39">
        <f t="shared" si="17"/>
        <v>15000</v>
      </c>
      <c r="L107" s="41">
        <v>15000</v>
      </c>
      <c r="M107" s="41">
        <v>0</v>
      </c>
      <c r="N107" s="39">
        <f t="shared" si="18"/>
        <v>15000</v>
      </c>
    </row>
    <row r="108" spans="1:14" ht="24">
      <c r="A108" s="59" t="s">
        <v>278</v>
      </c>
      <c r="B108" s="131"/>
      <c r="C108" s="139"/>
      <c r="D108" s="139"/>
      <c r="E108" s="52" t="s">
        <v>277</v>
      </c>
      <c r="F108" s="60">
        <f>149000-F107</f>
        <v>134000</v>
      </c>
      <c r="G108" s="51">
        <v>0</v>
      </c>
      <c r="H108" s="39">
        <f t="shared" si="16"/>
        <v>134000</v>
      </c>
      <c r="I108" s="41">
        <f>149000-I107</f>
        <v>134000</v>
      </c>
      <c r="J108" s="41">
        <v>0</v>
      </c>
      <c r="K108" s="39">
        <f t="shared" si="17"/>
        <v>134000</v>
      </c>
      <c r="L108" s="41">
        <f>149000-L107</f>
        <v>134000</v>
      </c>
      <c r="M108" s="41">
        <v>0</v>
      </c>
      <c r="N108" s="39">
        <f>M108+L108</f>
        <v>134000</v>
      </c>
    </row>
    <row r="109" spans="1:14" ht="36">
      <c r="A109" s="59" t="s">
        <v>369</v>
      </c>
      <c r="B109" s="131"/>
      <c r="C109" s="139"/>
      <c r="D109" s="106" t="s">
        <v>225</v>
      </c>
      <c r="E109" s="52"/>
      <c r="F109" s="60">
        <f>F110</f>
        <v>51000</v>
      </c>
      <c r="G109" s="60">
        <f aca="true" t="shared" si="22" ref="G109:M109">G110</f>
        <v>0</v>
      </c>
      <c r="H109" s="39">
        <f t="shared" si="16"/>
        <v>51000</v>
      </c>
      <c r="I109" s="60">
        <f t="shared" si="22"/>
        <v>49000</v>
      </c>
      <c r="J109" s="60">
        <f t="shared" si="22"/>
        <v>0</v>
      </c>
      <c r="K109" s="39">
        <f t="shared" si="17"/>
        <v>49000</v>
      </c>
      <c r="L109" s="60">
        <f t="shared" si="22"/>
        <v>47000</v>
      </c>
      <c r="M109" s="60">
        <f t="shared" si="22"/>
        <v>0</v>
      </c>
      <c r="N109" s="39">
        <f>M109+L109</f>
        <v>47000</v>
      </c>
    </row>
    <row r="110" spans="1:14" ht="24">
      <c r="A110" s="59" t="s">
        <v>306</v>
      </c>
      <c r="B110" s="131"/>
      <c r="C110" s="139"/>
      <c r="D110" s="106"/>
      <c r="E110" s="52" t="s">
        <v>275</v>
      </c>
      <c r="F110" s="60">
        <v>51000</v>
      </c>
      <c r="G110" s="51">
        <v>0</v>
      </c>
      <c r="H110" s="39">
        <f>G110+F110</f>
        <v>51000</v>
      </c>
      <c r="I110" s="41">
        <v>49000</v>
      </c>
      <c r="J110" s="41">
        <v>0</v>
      </c>
      <c r="K110" s="39">
        <f>J110+I110</f>
        <v>49000</v>
      </c>
      <c r="L110" s="41">
        <v>47000</v>
      </c>
      <c r="M110" s="41">
        <v>0</v>
      </c>
      <c r="N110" s="39">
        <f>M110+L110</f>
        <v>47000</v>
      </c>
    </row>
    <row r="111" spans="1:14" ht="36">
      <c r="A111" s="59" t="s">
        <v>367</v>
      </c>
      <c r="B111" s="131"/>
      <c r="C111" s="139"/>
      <c r="D111" s="106">
        <v>7951000</v>
      </c>
      <c r="E111" s="52"/>
      <c r="F111" s="60">
        <f>F112</f>
        <v>263800</v>
      </c>
      <c r="G111" s="51">
        <f aca="true" t="shared" si="23" ref="G111:M111">G112</f>
        <v>0</v>
      </c>
      <c r="H111" s="39">
        <f>G111+F111</f>
        <v>263800</v>
      </c>
      <c r="I111" s="51">
        <f t="shared" si="23"/>
        <v>263800</v>
      </c>
      <c r="J111" s="51">
        <f t="shared" si="23"/>
        <v>0</v>
      </c>
      <c r="K111" s="39">
        <f>J111+I111</f>
        <v>263800</v>
      </c>
      <c r="L111" s="51">
        <f t="shared" si="23"/>
        <v>0</v>
      </c>
      <c r="M111" s="51">
        <f t="shared" si="23"/>
        <v>0</v>
      </c>
      <c r="N111" s="39">
        <f>M111+L111</f>
        <v>0</v>
      </c>
    </row>
    <row r="112" spans="1:14" ht="24">
      <c r="A112" s="59" t="s">
        <v>278</v>
      </c>
      <c r="B112" s="131"/>
      <c r="C112" s="139"/>
      <c r="D112" s="106"/>
      <c r="E112" s="52" t="s">
        <v>277</v>
      </c>
      <c r="F112" s="60">
        <v>263800</v>
      </c>
      <c r="G112" s="51">
        <v>0</v>
      </c>
      <c r="H112" s="39">
        <f>G112+F112</f>
        <v>263800</v>
      </c>
      <c r="I112" s="41">
        <v>263800</v>
      </c>
      <c r="J112" s="41">
        <v>0</v>
      </c>
      <c r="K112" s="39">
        <f>J112+I112</f>
        <v>263800</v>
      </c>
      <c r="L112" s="41">
        <v>0</v>
      </c>
      <c r="M112" s="41">
        <v>0</v>
      </c>
      <c r="N112" s="39">
        <f>M112+L112</f>
        <v>0</v>
      </c>
    </row>
    <row r="113" spans="1:14" ht="12.75">
      <c r="A113" s="59" t="s">
        <v>57</v>
      </c>
      <c r="B113" s="131"/>
      <c r="C113" s="107" t="s">
        <v>56</v>
      </c>
      <c r="D113" s="106"/>
      <c r="E113" s="106"/>
      <c r="F113" s="58">
        <f>F114+F124+F132+F121</f>
        <v>8025900</v>
      </c>
      <c r="G113" s="53">
        <f aca="true" t="shared" si="24" ref="G113:M113">G114+G124+G132+G121</f>
        <v>391434</v>
      </c>
      <c r="H113" s="39">
        <f>G113+F113</f>
        <v>8417334</v>
      </c>
      <c r="I113" s="39">
        <f t="shared" si="24"/>
        <v>8436900</v>
      </c>
      <c r="J113" s="39">
        <f t="shared" si="24"/>
        <v>391434</v>
      </c>
      <c r="K113" s="39">
        <f>J113+I113</f>
        <v>8828334</v>
      </c>
      <c r="L113" s="39">
        <f t="shared" si="24"/>
        <v>8436900</v>
      </c>
      <c r="M113" s="39">
        <f t="shared" si="24"/>
        <v>391434</v>
      </c>
      <c r="N113" s="39">
        <f t="shared" si="18"/>
        <v>8828334</v>
      </c>
    </row>
    <row r="114" spans="1:14" ht="48">
      <c r="A114" s="59" t="s">
        <v>130</v>
      </c>
      <c r="B114" s="131"/>
      <c r="C114" s="107"/>
      <c r="D114" s="52" t="s">
        <v>112</v>
      </c>
      <c r="E114" s="52"/>
      <c r="F114" s="58">
        <f>F115</f>
        <v>1944000</v>
      </c>
      <c r="G114" s="53">
        <f>G115</f>
        <v>391434</v>
      </c>
      <c r="H114" s="39">
        <f t="shared" si="16"/>
        <v>2335434</v>
      </c>
      <c r="I114" s="39">
        <f>I115</f>
        <v>1944000</v>
      </c>
      <c r="J114" s="39">
        <f>J115</f>
        <v>391434</v>
      </c>
      <c r="K114" s="39">
        <f t="shared" si="17"/>
        <v>2335434</v>
      </c>
      <c r="L114" s="39">
        <f>L115</f>
        <v>1944000</v>
      </c>
      <c r="M114" s="39">
        <f>M115</f>
        <v>391434</v>
      </c>
      <c r="N114" s="39">
        <f t="shared" si="18"/>
        <v>2335434</v>
      </c>
    </row>
    <row r="115" spans="1:14" ht="12.75">
      <c r="A115" s="59" t="s">
        <v>113</v>
      </c>
      <c r="B115" s="131"/>
      <c r="C115" s="107"/>
      <c r="D115" s="106" t="s">
        <v>114</v>
      </c>
      <c r="E115" s="52"/>
      <c r="F115" s="58">
        <f>SUM(F116:F120)</f>
        <v>1944000</v>
      </c>
      <c r="G115" s="53">
        <f>SUM(G116:G120)</f>
        <v>391434</v>
      </c>
      <c r="H115" s="39">
        <f t="shared" si="16"/>
        <v>2335434</v>
      </c>
      <c r="I115" s="39">
        <f>SUM(I116:I120)</f>
        <v>1944000</v>
      </c>
      <c r="J115" s="39">
        <f>SUM(J116:J120)</f>
        <v>391434</v>
      </c>
      <c r="K115" s="39">
        <f t="shared" si="17"/>
        <v>2335434</v>
      </c>
      <c r="L115" s="39">
        <f>SUM(L116:L120)</f>
        <v>1944000</v>
      </c>
      <c r="M115" s="39">
        <f>SUM(M116:M120)</f>
        <v>391434</v>
      </c>
      <c r="N115" s="39">
        <f t="shared" si="18"/>
        <v>2335434</v>
      </c>
    </row>
    <row r="116" spans="1:14" ht="12.75">
      <c r="A116" s="59" t="s">
        <v>304</v>
      </c>
      <c r="B116" s="131"/>
      <c r="C116" s="107"/>
      <c r="D116" s="106"/>
      <c r="E116" s="52" t="s">
        <v>299</v>
      </c>
      <c r="F116" s="58">
        <v>1892900</v>
      </c>
      <c r="G116" s="53">
        <v>331193</v>
      </c>
      <c r="H116" s="39">
        <f t="shared" si="16"/>
        <v>2224093</v>
      </c>
      <c r="I116" s="39">
        <v>1892900</v>
      </c>
      <c r="J116" s="39">
        <v>331193</v>
      </c>
      <c r="K116" s="39">
        <f t="shared" si="17"/>
        <v>2224093</v>
      </c>
      <c r="L116" s="39">
        <v>1892900</v>
      </c>
      <c r="M116" s="39">
        <v>331193</v>
      </c>
      <c r="N116" s="39">
        <f t="shared" si="18"/>
        <v>2224093</v>
      </c>
    </row>
    <row r="117" spans="1:14" ht="12.75">
      <c r="A117" s="59"/>
      <c r="B117" s="131"/>
      <c r="C117" s="107"/>
      <c r="D117" s="106"/>
      <c r="E117" s="52" t="s">
        <v>300</v>
      </c>
      <c r="F117" s="58">
        <v>0</v>
      </c>
      <c r="G117" s="53">
        <v>2000</v>
      </c>
      <c r="H117" s="39">
        <f t="shared" si="16"/>
        <v>2000</v>
      </c>
      <c r="I117" s="39">
        <v>0</v>
      </c>
      <c r="J117" s="39">
        <v>2000</v>
      </c>
      <c r="K117" s="39">
        <f t="shared" si="17"/>
        <v>2000</v>
      </c>
      <c r="L117" s="39">
        <v>0</v>
      </c>
      <c r="M117" s="39">
        <v>2000</v>
      </c>
      <c r="N117" s="39">
        <f t="shared" si="18"/>
        <v>2000</v>
      </c>
    </row>
    <row r="118" spans="1:14" ht="24">
      <c r="A118" s="59" t="s">
        <v>293</v>
      </c>
      <c r="B118" s="131"/>
      <c r="C118" s="107"/>
      <c r="D118" s="106"/>
      <c r="E118" s="52" t="s">
        <v>292</v>
      </c>
      <c r="F118" s="58">
        <v>49000</v>
      </c>
      <c r="G118" s="53">
        <v>16000</v>
      </c>
      <c r="H118" s="39">
        <f t="shared" si="16"/>
        <v>65000</v>
      </c>
      <c r="I118" s="39">
        <v>49000</v>
      </c>
      <c r="J118" s="39">
        <v>16000</v>
      </c>
      <c r="K118" s="39">
        <f t="shared" si="17"/>
        <v>65000</v>
      </c>
      <c r="L118" s="39">
        <v>49000</v>
      </c>
      <c r="M118" s="39">
        <v>16000</v>
      </c>
      <c r="N118" s="39">
        <f t="shared" si="18"/>
        <v>65000</v>
      </c>
    </row>
    <row r="119" spans="1:14" ht="24">
      <c r="A119" s="59" t="s">
        <v>306</v>
      </c>
      <c r="B119" s="131"/>
      <c r="C119" s="107"/>
      <c r="D119" s="106"/>
      <c r="E119" s="52" t="s">
        <v>275</v>
      </c>
      <c r="F119" s="58">
        <v>0</v>
      </c>
      <c r="G119" s="53">
        <v>42241</v>
      </c>
      <c r="H119" s="39">
        <f t="shared" si="16"/>
        <v>42241</v>
      </c>
      <c r="I119" s="39">
        <v>0</v>
      </c>
      <c r="J119" s="39">
        <v>42241</v>
      </c>
      <c r="K119" s="39">
        <f t="shared" si="17"/>
        <v>42241</v>
      </c>
      <c r="L119" s="39">
        <v>0</v>
      </c>
      <c r="M119" s="39">
        <v>42241</v>
      </c>
      <c r="N119" s="39">
        <f t="shared" si="18"/>
        <v>42241</v>
      </c>
    </row>
    <row r="120" spans="1:14" ht="24">
      <c r="A120" s="59" t="s">
        <v>314</v>
      </c>
      <c r="B120" s="131"/>
      <c r="C120" s="107"/>
      <c r="D120" s="106"/>
      <c r="E120" s="52" t="s">
        <v>301</v>
      </c>
      <c r="F120" s="60">
        <v>2100</v>
      </c>
      <c r="G120" s="51">
        <v>0</v>
      </c>
      <c r="H120" s="39">
        <f t="shared" si="16"/>
        <v>2100</v>
      </c>
      <c r="I120" s="41">
        <v>2100</v>
      </c>
      <c r="J120" s="41">
        <v>0</v>
      </c>
      <c r="K120" s="39">
        <f t="shared" si="17"/>
        <v>2100</v>
      </c>
      <c r="L120" s="41">
        <v>2100</v>
      </c>
      <c r="M120" s="41">
        <v>0</v>
      </c>
      <c r="N120" s="39">
        <f t="shared" si="18"/>
        <v>2100</v>
      </c>
    </row>
    <row r="121" spans="1:14" ht="12.75">
      <c r="A121" s="59" t="s">
        <v>356</v>
      </c>
      <c r="B121" s="131"/>
      <c r="C121" s="107"/>
      <c r="D121" s="52" t="s">
        <v>354</v>
      </c>
      <c r="E121" s="52"/>
      <c r="F121" s="60">
        <f>F122</f>
        <v>1645000</v>
      </c>
      <c r="G121" s="51">
        <f aca="true" t="shared" si="25" ref="G121:M122">G122</f>
        <v>0</v>
      </c>
      <c r="H121" s="39">
        <f t="shared" si="16"/>
        <v>1645000</v>
      </c>
      <c r="I121" s="41">
        <f t="shared" si="25"/>
        <v>2056000</v>
      </c>
      <c r="J121" s="41">
        <f t="shared" si="25"/>
        <v>0</v>
      </c>
      <c r="K121" s="39">
        <f t="shared" si="17"/>
        <v>2056000</v>
      </c>
      <c r="L121" s="41">
        <f t="shared" si="25"/>
        <v>2056000</v>
      </c>
      <c r="M121" s="41">
        <f t="shared" si="25"/>
        <v>0</v>
      </c>
      <c r="N121" s="39">
        <f t="shared" si="18"/>
        <v>2056000</v>
      </c>
    </row>
    <row r="122" spans="1:14" ht="24">
      <c r="A122" s="59" t="s">
        <v>357</v>
      </c>
      <c r="B122" s="131"/>
      <c r="C122" s="107"/>
      <c r="D122" s="106" t="s">
        <v>355</v>
      </c>
      <c r="E122" s="52"/>
      <c r="F122" s="60">
        <f>F123</f>
        <v>1645000</v>
      </c>
      <c r="G122" s="51">
        <f t="shared" si="25"/>
        <v>0</v>
      </c>
      <c r="H122" s="39">
        <f t="shared" si="16"/>
        <v>1645000</v>
      </c>
      <c r="I122" s="41">
        <f t="shared" si="25"/>
        <v>2056000</v>
      </c>
      <c r="J122" s="41">
        <f t="shared" si="25"/>
        <v>0</v>
      </c>
      <c r="K122" s="39">
        <f t="shared" si="17"/>
        <v>2056000</v>
      </c>
      <c r="L122" s="41">
        <f t="shared" si="25"/>
        <v>2056000</v>
      </c>
      <c r="M122" s="41">
        <f t="shared" si="25"/>
        <v>0</v>
      </c>
      <c r="N122" s="39">
        <f t="shared" si="18"/>
        <v>2056000</v>
      </c>
    </row>
    <row r="123" spans="1:14" ht="24">
      <c r="A123" s="59" t="s">
        <v>278</v>
      </c>
      <c r="B123" s="131"/>
      <c r="C123" s="107"/>
      <c r="D123" s="106"/>
      <c r="E123" s="52" t="s">
        <v>277</v>
      </c>
      <c r="F123" s="60">
        <f>1480000+165000</f>
        <v>1645000</v>
      </c>
      <c r="G123" s="51">
        <v>0</v>
      </c>
      <c r="H123" s="39">
        <f t="shared" si="16"/>
        <v>1645000</v>
      </c>
      <c r="I123" s="41">
        <f>1850000+206000</f>
        <v>2056000</v>
      </c>
      <c r="J123" s="41">
        <v>0</v>
      </c>
      <c r="K123" s="39">
        <f t="shared" si="17"/>
        <v>2056000</v>
      </c>
      <c r="L123" s="41">
        <f>1850000+206000</f>
        <v>2056000</v>
      </c>
      <c r="M123" s="41">
        <v>0</v>
      </c>
      <c r="N123" s="39">
        <f t="shared" si="18"/>
        <v>2056000</v>
      </c>
    </row>
    <row r="124" spans="1:14" ht="60">
      <c r="A124" s="59" t="s">
        <v>131</v>
      </c>
      <c r="B124" s="131"/>
      <c r="C124" s="107"/>
      <c r="D124" s="52">
        <v>4520000</v>
      </c>
      <c r="E124" s="52"/>
      <c r="F124" s="58">
        <f>F125</f>
        <v>4144900</v>
      </c>
      <c r="G124" s="53">
        <f>G125</f>
        <v>0</v>
      </c>
      <c r="H124" s="39">
        <f t="shared" si="16"/>
        <v>4144900</v>
      </c>
      <c r="I124" s="39">
        <f>I125</f>
        <v>4144900</v>
      </c>
      <c r="J124" s="39">
        <f>J125</f>
        <v>0</v>
      </c>
      <c r="K124" s="39">
        <f t="shared" si="17"/>
        <v>4144900</v>
      </c>
      <c r="L124" s="39">
        <f>L125</f>
        <v>4144900</v>
      </c>
      <c r="M124" s="39">
        <f>M125</f>
        <v>0</v>
      </c>
      <c r="N124" s="39">
        <f t="shared" si="18"/>
        <v>4144900</v>
      </c>
    </row>
    <row r="125" spans="1:14" ht="24">
      <c r="A125" s="59" t="s">
        <v>95</v>
      </c>
      <c r="B125" s="131"/>
      <c r="C125" s="107"/>
      <c r="D125" s="106">
        <v>4529900</v>
      </c>
      <c r="E125" s="52"/>
      <c r="F125" s="58">
        <f>SUM(F126:F131)</f>
        <v>4144900</v>
      </c>
      <c r="G125" s="53">
        <f>SUM(G126:G131)</f>
        <v>0</v>
      </c>
      <c r="H125" s="39">
        <f t="shared" si="16"/>
        <v>4144900</v>
      </c>
      <c r="I125" s="39">
        <f>SUM(I126:I131)</f>
        <v>4144900</v>
      </c>
      <c r="J125" s="39">
        <f>SUM(J126:J131)</f>
        <v>0</v>
      </c>
      <c r="K125" s="39">
        <f t="shared" si="17"/>
        <v>4144900</v>
      </c>
      <c r="L125" s="39">
        <f>SUM(L126:L131)</f>
        <v>4144900</v>
      </c>
      <c r="M125" s="39">
        <f>SUM(M126:M131)</f>
        <v>0</v>
      </c>
      <c r="N125" s="39">
        <f t="shared" si="18"/>
        <v>4144900</v>
      </c>
    </row>
    <row r="126" spans="1:14" ht="12.75">
      <c r="A126" s="59" t="s">
        <v>304</v>
      </c>
      <c r="B126" s="131"/>
      <c r="C126" s="107"/>
      <c r="D126" s="106"/>
      <c r="E126" s="52" t="s">
        <v>352</v>
      </c>
      <c r="F126" s="58">
        <v>3651200</v>
      </c>
      <c r="G126" s="53">
        <v>0</v>
      </c>
      <c r="H126" s="39">
        <f t="shared" si="16"/>
        <v>3651200</v>
      </c>
      <c r="I126" s="39">
        <v>3651200</v>
      </c>
      <c r="J126" s="39">
        <v>0</v>
      </c>
      <c r="K126" s="39">
        <f t="shared" si="17"/>
        <v>3651200</v>
      </c>
      <c r="L126" s="39">
        <v>3651200</v>
      </c>
      <c r="M126" s="39">
        <v>0</v>
      </c>
      <c r="N126" s="39">
        <f t="shared" si="18"/>
        <v>3651200</v>
      </c>
    </row>
    <row r="127" spans="1:14" ht="24">
      <c r="A127" s="59" t="s">
        <v>305</v>
      </c>
      <c r="B127" s="131"/>
      <c r="C127" s="107"/>
      <c r="D127" s="106"/>
      <c r="E127" s="52" t="s">
        <v>353</v>
      </c>
      <c r="F127" s="58">
        <v>12000</v>
      </c>
      <c r="G127" s="53">
        <v>0</v>
      </c>
      <c r="H127" s="39">
        <f t="shared" si="16"/>
        <v>12000</v>
      </c>
      <c r="I127" s="39">
        <v>12000</v>
      </c>
      <c r="J127" s="39">
        <v>0</v>
      </c>
      <c r="K127" s="39"/>
      <c r="L127" s="39">
        <v>12000</v>
      </c>
      <c r="M127" s="39">
        <v>0</v>
      </c>
      <c r="N127" s="39"/>
    </row>
    <row r="128" spans="1:14" ht="24">
      <c r="A128" s="59" t="s">
        <v>293</v>
      </c>
      <c r="B128" s="131"/>
      <c r="C128" s="107"/>
      <c r="D128" s="106"/>
      <c r="E128" s="52" t="s">
        <v>292</v>
      </c>
      <c r="F128" s="58">
        <v>108500</v>
      </c>
      <c r="G128" s="53">
        <v>0</v>
      </c>
      <c r="H128" s="39">
        <f t="shared" si="16"/>
        <v>108500</v>
      </c>
      <c r="I128" s="39">
        <v>108500</v>
      </c>
      <c r="J128" s="39">
        <v>0</v>
      </c>
      <c r="K128" s="39">
        <f t="shared" si="17"/>
        <v>108500</v>
      </c>
      <c r="L128" s="39">
        <v>108500</v>
      </c>
      <c r="M128" s="39">
        <v>0</v>
      </c>
      <c r="N128" s="39">
        <f t="shared" si="18"/>
        <v>108500</v>
      </c>
    </row>
    <row r="129" spans="1:14" ht="24">
      <c r="A129" s="59" t="s">
        <v>306</v>
      </c>
      <c r="B129" s="131"/>
      <c r="C129" s="107"/>
      <c r="D129" s="106"/>
      <c r="E129" s="52" t="s">
        <v>275</v>
      </c>
      <c r="F129" s="58">
        <v>331400</v>
      </c>
      <c r="G129" s="53">
        <v>0</v>
      </c>
      <c r="H129" s="39">
        <f t="shared" si="16"/>
        <v>331400</v>
      </c>
      <c r="I129" s="39">
        <v>331400</v>
      </c>
      <c r="J129" s="39">
        <v>0</v>
      </c>
      <c r="K129" s="39">
        <f t="shared" si="17"/>
        <v>331400</v>
      </c>
      <c r="L129" s="39">
        <v>331400</v>
      </c>
      <c r="M129" s="39">
        <v>0</v>
      </c>
      <c r="N129" s="39">
        <f t="shared" si="18"/>
        <v>331400</v>
      </c>
    </row>
    <row r="130" spans="1:14" ht="24">
      <c r="A130" s="59" t="s">
        <v>314</v>
      </c>
      <c r="B130" s="131"/>
      <c r="C130" s="107"/>
      <c r="D130" s="106"/>
      <c r="E130" s="52" t="s">
        <v>301</v>
      </c>
      <c r="F130" s="58">
        <v>31400</v>
      </c>
      <c r="G130" s="53">
        <v>0</v>
      </c>
      <c r="H130" s="39">
        <f t="shared" si="16"/>
        <v>31400</v>
      </c>
      <c r="I130" s="39">
        <v>31400</v>
      </c>
      <c r="J130" s="39">
        <v>0</v>
      </c>
      <c r="K130" s="39"/>
      <c r="L130" s="39">
        <v>31400</v>
      </c>
      <c r="M130" s="39">
        <v>0</v>
      </c>
      <c r="N130" s="39"/>
    </row>
    <row r="131" spans="1:14" ht="12.75">
      <c r="A131" s="59" t="s">
        <v>303</v>
      </c>
      <c r="B131" s="131"/>
      <c r="C131" s="107"/>
      <c r="D131" s="106"/>
      <c r="E131" s="52" t="s">
        <v>302</v>
      </c>
      <c r="F131" s="60">
        <v>10400</v>
      </c>
      <c r="G131" s="53">
        <v>0</v>
      </c>
      <c r="H131" s="39">
        <f t="shared" si="16"/>
        <v>10400</v>
      </c>
      <c r="I131" s="41">
        <v>10400</v>
      </c>
      <c r="J131" s="39">
        <v>0</v>
      </c>
      <c r="K131" s="39">
        <f t="shared" si="17"/>
        <v>10400</v>
      </c>
      <c r="L131" s="41">
        <v>10400</v>
      </c>
      <c r="M131" s="39">
        <v>0</v>
      </c>
      <c r="N131" s="39">
        <f t="shared" si="18"/>
        <v>10400</v>
      </c>
    </row>
    <row r="132" spans="1:14" ht="12.75">
      <c r="A132" s="59" t="s">
        <v>116</v>
      </c>
      <c r="B132" s="131"/>
      <c r="C132" s="107"/>
      <c r="D132" s="52" t="s">
        <v>127</v>
      </c>
      <c r="E132" s="52"/>
      <c r="F132" s="60">
        <f>F133</f>
        <v>292000</v>
      </c>
      <c r="G132" s="51">
        <f>G133</f>
        <v>0</v>
      </c>
      <c r="H132" s="39">
        <f t="shared" si="16"/>
        <v>292000</v>
      </c>
      <c r="I132" s="41">
        <f>I133</f>
        <v>292000</v>
      </c>
      <c r="J132" s="41">
        <f>J133</f>
        <v>0</v>
      </c>
      <c r="K132" s="39">
        <f t="shared" si="17"/>
        <v>292000</v>
      </c>
      <c r="L132" s="41">
        <f>L133</f>
        <v>292000</v>
      </c>
      <c r="M132" s="41">
        <f>M133</f>
        <v>0</v>
      </c>
      <c r="N132" s="39">
        <f t="shared" si="18"/>
        <v>292000</v>
      </c>
    </row>
    <row r="133" spans="1:14" ht="48">
      <c r="A133" s="59" t="s">
        <v>289</v>
      </c>
      <c r="B133" s="131"/>
      <c r="C133" s="107"/>
      <c r="D133" s="106" t="s">
        <v>262</v>
      </c>
      <c r="E133" s="52"/>
      <c r="F133" s="60">
        <f>F134</f>
        <v>292000</v>
      </c>
      <c r="G133" s="51">
        <f>G134</f>
        <v>0</v>
      </c>
      <c r="H133" s="39">
        <f t="shared" si="16"/>
        <v>292000</v>
      </c>
      <c r="I133" s="41">
        <f>I134</f>
        <v>292000</v>
      </c>
      <c r="J133" s="41">
        <f>J134</f>
        <v>0</v>
      </c>
      <c r="K133" s="39">
        <f t="shared" si="17"/>
        <v>292000</v>
      </c>
      <c r="L133" s="41">
        <f>L134</f>
        <v>292000</v>
      </c>
      <c r="M133" s="41">
        <f>M134</f>
        <v>0</v>
      </c>
      <c r="N133" s="39">
        <f t="shared" si="18"/>
        <v>292000</v>
      </c>
    </row>
    <row r="134" spans="1:14" ht="24">
      <c r="A134" s="59" t="s">
        <v>278</v>
      </c>
      <c r="B134" s="131"/>
      <c r="C134" s="107"/>
      <c r="D134" s="106"/>
      <c r="E134" s="52" t="s">
        <v>277</v>
      </c>
      <c r="F134" s="60">
        <v>292000</v>
      </c>
      <c r="G134" s="51">
        <v>0</v>
      </c>
      <c r="H134" s="39">
        <f t="shared" si="16"/>
        <v>292000</v>
      </c>
      <c r="I134" s="41">
        <v>292000</v>
      </c>
      <c r="J134" s="41">
        <v>0</v>
      </c>
      <c r="K134" s="39">
        <f t="shared" si="17"/>
        <v>292000</v>
      </c>
      <c r="L134" s="41">
        <v>292000</v>
      </c>
      <c r="M134" s="41">
        <v>0</v>
      </c>
      <c r="N134" s="39">
        <f t="shared" si="18"/>
        <v>292000</v>
      </c>
    </row>
    <row r="135" spans="1:14" ht="12.75">
      <c r="A135" s="59" t="s">
        <v>118</v>
      </c>
      <c r="B135" s="131"/>
      <c r="C135" s="107" t="s">
        <v>132</v>
      </c>
      <c r="D135" s="106"/>
      <c r="E135" s="106"/>
      <c r="F135" s="58">
        <f>F136+F144+F155+F159+F141</f>
        <v>89000</v>
      </c>
      <c r="G135" s="53">
        <f>G136+G144+G155+G159+G141</f>
        <v>10717197</v>
      </c>
      <c r="H135" s="39">
        <f t="shared" si="16"/>
        <v>10806197</v>
      </c>
      <c r="I135" s="39">
        <f>I136+I144+I155+I159+I141</f>
        <v>48000</v>
      </c>
      <c r="J135" s="39">
        <f>J136+J144+J155+J159+J141</f>
        <v>10717196.88</v>
      </c>
      <c r="K135" s="39">
        <f t="shared" si="17"/>
        <v>10765196.88</v>
      </c>
      <c r="L135" s="39">
        <f>L136+L144+L155+L159+L141</f>
        <v>9000</v>
      </c>
      <c r="M135" s="39">
        <f>M136+M144+M155+M159+M141</f>
        <v>11027756.88</v>
      </c>
      <c r="N135" s="39">
        <f t="shared" si="18"/>
        <v>11036756.88</v>
      </c>
    </row>
    <row r="136" spans="1:14" ht="12.75">
      <c r="A136" s="59" t="s">
        <v>133</v>
      </c>
      <c r="B136" s="131"/>
      <c r="C136" s="107"/>
      <c r="D136" s="52">
        <v>5050000</v>
      </c>
      <c r="E136" s="52"/>
      <c r="F136" s="58">
        <f>F137+F139</f>
        <v>0</v>
      </c>
      <c r="G136" s="53">
        <f aca="true" t="shared" si="26" ref="G136:M136">G137+G139</f>
        <v>107475</v>
      </c>
      <c r="H136" s="39">
        <f t="shared" si="16"/>
        <v>107475</v>
      </c>
      <c r="I136" s="39">
        <f t="shared" si="26"/>
        <v>0</v>
      </c>
      <c r="J136" s="39">
        <f t="shared" si="26"/>
        <v>107474.88</v>
      </c>
      <c r="K136" s="39">
        <f t="shared" si="17"/>
        <v>107474.88</v>
      </c>
      <c r="L136" s="39">
        <f t="shared" si="26"/>
        <v>0</v>
      </c>
      <c r="M136" s="39">
        <f t="shared" si="26"/>
        <v>107474.88</v>
      </c>
      <c r="N136" s="39">
        <f t="shared" si="18"/>
        <v>107474.88</v>
      </c>
    </row>
    <row r="137" spans="1:14" ht="36">
      <c r="A137" s="59" t="s">
        <v>134</v>
      </c>
      <c r="B137" s="131"/>
      <c r="C137" s="107"/>
      <c r="D137" s="106">
        <v>5050502</v>
      </c>
      <c r="E137" s="52"/>
      <c r="F137" s="58">
        <f>F138</f>
        <v>0</v>
      </c>
      <c r="G137" s="53">
        <f>G138</f>
        <v>104701</v>
      </c>
      <c r="H137" s="39">
        <f t="shared" si="16"/>
        <v>104701</v>
      </c>
      <c r="I137" s="39">
        <f>I138</f>
        <v>0</v>
      </c>
      <c r="J137" s="39">
        <f>J138</f>
        <v>104700.88</v>
      </c>
      <c r="K137" s="39">
        <f t="shared" si="17"/>
        <v>104700.88</v>
      </c>
      <c r="L137" s="39">
        <f>L138</f>
        <v>0</v>
      </c>
      <c r="M137" s="39">
        <f>M138</f>
        <v>104700.88</v>
      </c>
      <c r="N137" s="39">
        <f t="shared" si="18"/>
        <v>104700.88</v>
      </c>
    </row>
    <row r="138" spans="1:14" ht="24">
      <c r="A138" s="59" t="s">
        <v>310</v>
      </c>
      <c r="B138" s="131"/>
      <c r="C138" s="107"/>
      <c r="D138" s="106"/>
      <c r="E138" s="52" t="s">
        <v>311</v>
      </c>
      <c r="F138" s="60">
        <v>0</v>
      </c>
      <c r="G138" s="51">
        <v>104701</v>
      </c>
      <c r="H138" s="39">
        <f t="shared" si="16"/>
        <v>104701</v>
      </c>
      <c r="I138" s="41">
        <v>0</v>
      </c>
      <c r="J138" s="41">
        <v>104700.88</v>
      </c>
      <c r="K138" s="39">
        <f t="shared" si="17"/>
        <v>104700.88</v>
      </c>
      <c r="L138" s="41">
        <v>0</v>
      </c>
      <c r="M138" s="41">
        <v>104700.88</v>
      </c>
      <c r="N138" s="39">
        <f t="shared" si="18"/>
        <v>104700.88</v>
      </c>
    </row>
    <row r="139" spans="1:14" ht="12.75">
      <c r="A139" s="59" t="s">
        <v>181</v>
      </c>
      <c r="B139" s="131"/>
      <c r="C139" s="107"/>
      <c r="D139" s="106" t="s">
        <v>182</v>
      </c>
      <c r="E139" s="52"/>
      <c r="F139" s="60">
        <f>F140</f>
        <v>0</v>
      </c>
      <c r="G139" s="51">
        <f aca="true" t="shared" si="27" ref="G139:M139">G140</f>
        <v>2774</v>
      </c>
      <c r="H139" s="39">
        <f t="shared" si="16"/>
        <v>2774</v>
      </c>
      <c r="I139" s="41">
        <f t="shared" si="27"/>
        <v>0</v>
      </c>
      <c r="J139" s="41">
        <f t="shared" si="27"/>
        <v>2774</v>
      </c>
      <c r="K139" s="39">
        <f t="shared" si="17"/>
        <v>2774</v>
      </c>
      <c r="L139" s="41">
        <f t="shared" si="27"/>
        <v>0</v>
      </c>
      <c r="M139" s="41">
        <f t="shared" si="27"/>
        <v>2774</v>
      </c>
      <c r="N139" s="39">
        <f t="shared" si="18"/>
        <v>2774</v>
      </c>
    </row>
    <row r="140" spans="1:14" ht="24">
      <c r="A140" s="59" t="s">
        <v>310</v>
      </c>
      <c r="B140" s="131"/>
      <c r="C140" s="107"/>
      <c r="D140" s="106"/>
      <c r="E140" s="52" t="s">
        <v>311</v>
      </c>
      <c r="F140" s="60">
        <v>0</v>
      </c>
      <c r="G140" s="51">
        <v>2774</v>
      </c>
      <c r="H140" s="39">
        <f t="shared" si="16"/>
        <v>2774</v>
      </c>
      <c r="I140" s="41">
        <v>0</v>
      </c>
      <c r="J140" s="41">
        <v>2774</v>
      </c>
      <c r="K140" s="39">
        <f t="shared" si="17"/>
        <v>2774</v>
      </c>
      <c r="L140" s="41">
        <v>0</v>
      </c>
      <c r="M140" s="41">
        <v>2774</v>
      </c>
      <c r="N140" s="39">
        <f t="shared" si="18"/>
        <v>2774</v>
      </c>
    </row>
    <row r="141" spans="1:14" ht="12.75">
      <c r="A141" s="59" t="s">
        <v>120</v>
      </c>
      <c r="B141" s="131"/>
      <c r="C141" s="107"/>
      <c r="D141" s="52" t="s">
        <v>135</v>
      </c>
      <c r="E141" s="52"/>
      <c r="F141" s="60">
        <f>F142</f>
        <v>0</v>
      </c>
      <c r="G141" s="51">
        <f>G142</f>
        <v>54889</v>
      </c>
      <c r="H141" s="39">
        <f t="shared" si="16"/>
        <v>54889</v>
      </c>
      <c r="I141" s="41">
        <f>I142</f>
        <v>0</v>
      </c>
      <c r="J141" s="41">
        <f>J142</f>
        <v>54889</v>
      </c>
      <c r="K141" s="39">
        <f t="shared" si="17"/>
        <v>54889</v>
      </c>
      <c r="L141" s="41">
        <f>L142</f>
        <v>0</v>
      </c>
      <c r="M141" s="41">
        <f>M142</f>
        <v>54889</v>
      </c>
      <c r="N141" s="39">
        <f t="shared" si="18"/>
        <v>54889</v>
      </c>
    </row>
    <row r="142" spans="1:14" ht="12.75">
      <c r="A142" s="59" t="s">
        <v>120</v>
      </c>
      <c r="B142" s="131"/>
      <c r="C142" s="107"/>
      <c r="D142" s="106" t="s">
        <v>136</v>
      </c>
      <c r="E142" s="52"/>
      <c r="F142" s="60">
        <f>F143</f>
        <v>0</v>
      </c>
      <c r="G142" s="51">
        <f>G143</f>
        <v>54889</v>
      </c>
      <c r="H142" s="39">
        <f t="shared" si="16"/>
        <v>54889</v>
      </c>
      <c r="I142" s="41">
        <f>I143</f>
        <v>0</v>
      </c>
      <c r="J142" s="41">
        <f>J143</f>
        <v>54889</v>
      </c>
      <c r="K142" s="39">
        <f t="shared" si="17"/>
        <v>54889</v>
      </c>
      <c r="L142" s="41">
        <f>L143</f>
        <v>0</v>
      </c>
      <c r="M142" s="41">
        <f>M143</f>
        <v>54889</v>
      </c>
      <c r="N142" s="39">
        <f t="shared" si="18"/>
        <v>54889</v>
      </c>
    </row>
    <row r="143" spans="1:14" ht="24">
      <c r="A143" s="59" t="s">
        <v>310</v>
      </c>
      <c r="B143" s="131"/>
      <c r="C143" s="107"/>
      <c r="D143" s="106"/>
      <c r="E143" s="52" t="s">
        <v>311</v>
      </c>
      <c r="F143" s="60">
        <v>0</v>
      </c>
      <c r="G143" s="51">
        <v>54889</v>
      </c>
      <c r="H143" s="39">
        <f t="shared" si="16"/>
        <v>54889</v>
      </c>
      <c r="I143" s="41">
        <v>0</v>
      </c>
      <c r="J143" s="41">
        <v>54889</v>
      </c>
      <c r="K143" s="39">
        <f t="shared" si="17"/>
        <v>54889</v>
      </c>
      <c r="L143" s="41">
        <v>0</v>
      </c>
      <c r="M143" s="41">
        <v>54889</v>
      </c>
      <c r="N143" s="39">
        <f t="shared" si="18"/>
        <v>54889</v>
      </c>
    </row>
    <row r="144" spans="1:14" ht="24">
      <c r="A144" s="59" t="s">
        <v>137</v>
      </c>
      <c r="B144" s="131"/>
      <c r="C144" s="107"/>
      <c r="D144" s="52">
        <v>5200000</v>
      </c>
      <c r="E144" s="52"/>
      <c r="F144" s="58">
        <f>F145+F147+F149+F151+F153</f>
        <v>0</v>
      </c>
      <c r="G144" s="53">
        <f aca="true" t="shared" si="28" ref="G144:M144">G145+G147+G149+G151+G153</f>
        <v>10554833</v>
      </c>
      <c r="H144" s="39">
        <f t="shared" si="16"/>
        <v>10554833</v>
      </c>
      <c r="I144" s="39">
        <f t="shared" si="28"/>
        <v>0</v>
      </c>
      <c r="J144" s="39">
        <f t="shared" si="28"/>
        <v>10554833</v>
      </c>
      <c r="K144" s="39">
        <f t="shared" si="17"/>
        <v>10554833</v>
      </c>
      <c r="L144" s="39">
        <f t="shared" si="28"/>
        <v>0</v>
      </c>
      <c r="M144" s="39">
        <f t="shared" si="28"/>
        <v>10865393</v>
      </c>
      <c r="N144" s="39">
        <f t="shared" si="18"/>
        <v>10865393</v>
      </c>
    </row>
    <row r="145" spans="1:14" ht="24">
      <c r="A145" s="59" t="s">
        <v>254</v>
      </c>
      <c r="B145" s="131"/>
      <c r="C145" s="107"/>
      <c r="D145" s="106" t="s">
        <v>255</v>
      </c>
      <c r="E145" s="52"/>
      <c r="F145" s="58">
        <f>F146</f>
        <v>0</v>
      </c>
      <c r="G145" s="53">
        <f>G146</f>
        <v>1095000</v>
      </c>
      <c r="H145" s="39">
        <f t="shared" si="16"/>
        <v>1095000</v>
      </c>
      <c r="I145" s="39">
        <f>I146</f>
        <v>0</v>
      </c>
      <c r="J145" s="39">
        <f>J146</f>
        <v>1095000</v>
      </c>
      <c r="K145" s="39">
        <f t="shared" si="17"/>
        <v>1095000</v>
      </c>
      <c r="L145" s="39">
        <f>L146</f>
        <v>0</v>
      </c>
      <c r="M145" s="39">
        <f>M146</f>
        <v>1095000</v>
      </c>
      <c r="N145" s="39">
        <f t="shared" si="18"/>
        <v>1095000</v>
      </c>
    </row>
    <row r="146" spans="1:14" ht="24">
      <c r="A146" s="59" t="s">
        <v>278</v>
      </c>
      <c r="B146" s="131"/>
      <c r="C146" s="107"/>
      <c r="D146" s="106"/>
      <c r="E146" s="52" t="s">
        <v>277</v>
      </c>
      <c r="F146" s="58">
        <v>0</v>
      </c>
      <c r="G146" s="53">
        <v>1095000</v>
      </c>
      <c r="H146" s="39">
        <f t="shared" si="16"/>
        <v>1095000</v>
      </c>
      <c r="I146" s="39">
        <v>0</v>
      </c>
      <c r="J146" s="39">
        <v>1095000</v>
      </c>
      <c r="K146" s="39">
        <f t="shared" si="17"/>
        <v>1095000</v>
      </c>
      <c r="L146" s="39">
        <v>0</v>
      </c>
      <c r="M146" s="39">
        <v>1095000</v>
      </c>
      <c r="N146" s="39">
        <f t="shared" si="18"/>
        <v>1095000</v>
      </c>
    </row>
    <row r="147" spans="1:14" ht="24">
      <c r="A147" s="59" t="s">
        <v>362</v>
      </c>
      <c r="B147" s="131"/>
      <c r="C147" s="107"/>
      <c r="D147" s="106" t="s">
        <v>358</v>
      </c>
      <c r="E147" s="52"/>
      <c r="F147" s="58">
        <f>F148</f>
        <v>0</v>
      </c>
      <c r="G147" s="53">
        <f aca="true" t="shared" si="29" ref="G147:M147">G148</f>
        <v>3056077</v>
      </c>
      <c r="H147" s="39">
        <f t="shared" si="16"/>
        <v>3056077</v>
      </c>
      <c r="I147" s="39">
        <f t="shared" si="29"/>
        <v>0</v>
      </c>
      <c r="J147" s="39">
        <f t="shared" si="29"/>
        <v>3056077</v>
      </c>
      <c r="K147" s="39">
        <f t="shared" si="17"/>
        <v>3056077</v>
      </c>
      <c r="L147" s="39">
        <f t="shared" si="29"/>
        <v>0</v>
      </c>
      <c r="M147" s="39">
        <f t="shared" si="29"/>
        <v>3056077</v>
      </c>
      <c r="N147" s="39">
        <f t="shared" si="18"/>
        <v>3056077</v>
      </c>
    </row>
    <row r="148" spans="1:14" ht="24">
      <c r="A148" s="59" t="s">
        <v>310</v>
      </c>
      <c r="B148" s="131"/>
      <c r="C148" s="107"/>
      <c r="D148" s="106"/>
      <c r="E148" s="52" t="s">
        <v>311</v>
      </c>
      <c r="F148" s="58">
        <v>0</v>
      </c>
      <c r="G148" s="53">
        <f>30424+3025653</f>
        <v>3056077</v>
      </c>
      <c r="H148" s="39">
        <f t="shared" si="16"/>
        <v>3056077</v>
      </c>
      <c r="I148" s="39">
        <v>0</v>
      </c>
      <c r="J148" s="39">
        <f>30424+3025653</f>
        <v>3056077</v>
      </c>
      <c r="K148" s="39">
        <f t="shared" si="17"/>
        <v>3056077</v>
      </c>
      <c r="L148" s="39">
        <v>0</v>
      </c>
      <c r="M148" s="39">
        <f>30424+3025653</f>
        <v>3056077</v>
      </c>
      <c r="N148" s="39">
        <f t="shared" si="18"/>
        <v>3056077</v>
      </c>
    </row>
    <row r="149" spans="1:14" ht="12.75">
      <c r="A149" s="59" t="s">
        <v>363</v>
      </c>
      <c r="B149" s="131"/>
      <c r="C149" s="107"/>
      <c r="D149" s="106" t="s">
        <v>361</v>
      </c>
      <c r="E149" s="52"/>
      <c r="F149" s="58">
        <f>F150</f>
        <v>0</v>
      </c>
      <c r="G149" s="53">
        <f aca="true" t="shared" si="30" ref="G149:M149">G150</f>
        <v>3782496</v>
      </c>
      <c r="H149" s="39">
        <f t="shared" si="16"/>
        <v>3782496</v>
      </c>
      <c r="I149" s="39">
        <f t="shared" si="30"/>
        <v>0</v>
      </c>
      <c r="J149" s="39">
        <f t="shared" si="30"/>
        <v>3782496</v>
      </c>
      <c r="K149" s="39">
        <f t="shared" si="17"/>
        <v>3782496</v>
      </c>
      <c r="L149" s="39">
        <f t="shared" si="30"/>
        <v>0</v>
      </c>
      <c r="M149" s="39">
        <f t="shared" si="30"/>
        <v>3782496</v>
      </c>
      <c r="N149" s="39">
        <f t="shared" si="18"/>
        <v>3782496</v>
      </c>
    </row>
    <row r="150" spans="1:14" ht="24">
      <c r="A150" s="59" t="s">
        <v>310</v>
      </c>
      <c r="B150" s="131"/>
      <c r="C150" s="107"/>
      <c r="D150" s="106"/>
      <c r="E150" s="52" t="s">
        <v>311</v>
      </c>
      <c r="F150" s="58">
        <v>0</v>
      </c>
      <c r="G150" s="53">
        <v>3782496</v>
      </c>
      <c r="H150" s="39">
        <f t="shared" si="16"/>
        <v>3782496</v>
      </c>
      <c r="I150" s="39">
        <v>0</v>
      </c>
      <c r="J150" s="39">
        <v>3782496</v>
      </c>
      <c r="K150" s="39">
        <f t="shared" si="17"/>
        <v>3782496</v>
      </c>
      <c r="L150" s="39">
        <v>0</v>
      </c>
      <c r="M150" s="39">
        <v>3782496</v>
      </c>
      <c r="N150" s="39">
        <f t="shared" si="18"/>
        <v>3782496</v>
      </c>
    </row>
    <row r="151" spans="1:14" ht="24">
      <c r="A151" s="59" t="s">
        <v>364</v>
      </c>
      <c r="B151" s="131"/>
      <c r="C151" s="107"/>
      <c r="D151" s="106" t="s">
        <v>359</v>
      </c>
      <c r="E151" s="52"/>
      <c r="F151" s="58">
        <f>F152</f>
        <v>0</v>
      </c>
      <c r="G151" s="53">
        <f aca="true" t="shared" si="31" ref="G151:M151">G152</f>
        <v>2566352</v>
      </c>
      <c r="H151" s="39">
        <f t="shared" si="16"/>
        <v>2566352</v>
      </c>
      <c r="I151" s="39">
        <f t="shared" si="31"/>
        <v>0</v>
      </c>
      <c r="J151" s="39">
        <f t="shared" si="31"/>
        <v>2566352</v>
      </c>
      <c r="K151" s="39">
        <f t="shared" si="17"/>
        <v>2566352</v>
      </c>
      <c r="L151" s="39">
        <f t="shared" si="31"/>
        <v>0</v>
      </c>
      <c r="M151" s="39">
        <f t="shared" si="31"/>
        <v>2876912</v>
      </c>
      <c r="N151" s="39">
        <f t="shared" si="18"/>
        <v>2876912</v>
      </c>
    </row>
    <row r="152" spans="1:14" ht="24">
      <c r="A152" s="59" t="s">
        <v>310</v>
      </c>
      <c r="B152" s="131"/>
      <c r="C152" s="107"/>
      <c r="D152" s="106"/>
      <c r="E152" s="52" t="s">
        <v>311</v>
      </c>
      <c r="F152" s="58">
        <v>0</v>
      </c>
      <c r="G152" s="53">
        <f>30424+2535928</f>
        <v>2566352</v>
      </c>
      <c r="H152" s="39">
        <f t="shared" si="16"/>
        <v>2566352</v>
      </c>
      <c r="I152" s="39">
        <v>0</v>
      </c>
      <c r="J152" s="39">
        <f>30424+2535928</f>
        <v>2566352</v>
      </c>
      <c r="K152" s="39">
        <f t="shared" si="17"/>
        <v>2566352</v>
      </c>
      <c r="L152" s="39">
        <v>0</v>
      </c>
      <c r="M152" s="39">
        <f>30424+2846488</f>
        <v>2876912</v>
      </c>
      <c r="N152" s="39">
        <f t="shared" si="18"/>
        <v>2876912</v>
      </c>
    </row>
    <row r="153" spans="1:14" ht="12.75">
      <c r="A153" s="59" t="s">
        <v>365</v>
      </c>
      <c r="B153" s="131"/>
      <c r="C153" s="107"/>
      <c r="D153" s="106" t="s">
        <v>360</v>
      </c>
      <c r="E153" s="52"/>
      <c r="F153" s="58">
        <f>F154</f>
        <v>0</v>
      </c>
      <c r="G153" s="53">
        <f aca="true" t="shared" si="32" ref="G153:M153">G154</f>
        <v>54908</v>
      </c>
      <c r="H153" s="39">
        <f t="shared" si="16"/>
        <v>54908</v>
      </c>
      <c r="I153" s="39">
        <f t="shared" si="32"/>
        <v>0</v>
      </c>
      <c r="J153" s="39">
        <f t="shared" si="32"/>
        <v>54908</v>
      </c>
      <c r="K153" s="39">
        <f t="shared" si="17"/>
        <v>54908</v>
      </c>
      <c r="L153" s="39">
        <f t="shared" si="32"/>
        <v>0</v>
      </c>
      <c r="M153" s="39">
        <f t="shared" si="32"/>
        <v>54908</v>
      </c>
      <c r="N153" s="39">
        <f t="shared" si="18"/>
        <v>54908</v>
      </c>
    </row>
    <row r="154" spans="1:14" ht="24">
      <c r="A154" s="59" t="s">
        <v>310</v>
      </c>
      <c r="B154" s="131"/>
      <c r="C154" s="107"/>
      <c r="D154" s="106"/>
      <c r="E154" s="52" t="s">
        <v>311</v>
      </c>
      <c r="F154" s="58">
        <v>0</v>
      </c>
      <c r="G154" s="53">
        <v>54908</v>
      </c>
      <c r="H154" s="39">
        <f t="shared" si="16"/>
        <v>54908</v>
      </c>
      <c r="I154" s="39">
        <v>0</v>
      </c>
      <c r="J154" s="39">
        <v>54908</v>
      </c>
      <c r="K154" s="39">
        <f t="shared" si="17"/>
        <v>54908</v>
      </c>
      <c r="L154" s="39">
        <v>0</v>
      </c>
      <c r="M154" s="39">
        <v>54908</v>
      </c>
      <c r="N154" s="39">
        <f t="shared" si="18"/>
        <v>54908</v>
      </c>
    </row>
    <row r="155" spans="1:14" ht="12.75">
      <c r="A155" s="59" t="s">
        <v>116</v>
      </c>
      <c r="B155" s="131"/>
      <c r="C155" s="107"/>
      <c r="D155" s="52">
        <v>5220000</v>
      </c>
      <c r="E155" s="52"/>
      <c r="F155" s="58">
        <f aca="true" t="shared" si="33" ref="F155:M157">F156</f>
        <v>9000</v>
      </c>
      <c r="G155" s="53">
        <f t="shared" si="33"/>
        <v>0</v>
      </c>
      <c r="H155" s="39">
        <f t="shared" si="16"/>
        <v>9000</v>
      </c>
      <c r="I155" s="39">
        <f t="shared" si="33"/>
        <v>9000</v>
      </c>
      <c r="J155" s="39">
        <f t="shared" si="33"/>
        <v>0</v>
      </c>
      <c r="K155" s="39">
        <f t="shared" si="17"/>
        <v>9000</v>
      </c>
      <c r="L155" s="39">
        <f t="shared" si="33"/>
        <v>9000</v>
      </c>
      <c r="M155" s="39">
        <f t="shared" si="33"/>
        <v>0</v>
      </c>
      <c r="N155" s="39">
        <f t="shared" si="18"/>
        <v>9000</v>
      </c>
    </row>
    <row r="156" spans="1:14" ht="24">
      <c r="A156" s="59" t="s">
        <v>282</v>
      </c>
      <c r="B156" s="131"/>
      <c r="C156" s="107"/>
      <c r="D156" s="52" t="s">
        <v>128</v>
      </c>
      <c r="E156" s="52"/>
      <c r="F156" s="58">
        <f t="shared" si="33"/>
        <v>9000</v>
      </c>
      <c r="G156" s="53">
        <f t="shared" si="33"/>
        <v>0</v>
      </c>
      <c r="H156" s="39">
        <f t="shared" si="16"/>
        <v>9000</v>
      </c>
      <c r="I156" s="39">
        <f t="shared" si="33"/>
        <v>9000</v>
      </c>
      <c r="J156" s="39">
        <f t="shared" si="33"/>
        <v>0</v>
      </c>
      <c r="K156" s="39">
        <f t="shared" si="17"/>
        <v>9000</v>
      </c>
      <c r="L156" s="39">
        <f t="shared" si="33"/>
        <v>9000</v>
      </c>
      <c r="M156" s="39">
        <f t="shared" si="33"/>
        <v>0</v>
      </c>
      <c r="N156" s="39">
        <f t="shared" si="18"/>
        <v>9000</v>
      </c>
    </row>
    <row r="157" spans="1:14" ht="36">
      <c r="A157" s="59" t="s">
        <v>281</v>
      </c>
      <c r="B157" s="131"/>
      <c r="C157" s="107"/>
      <c r="D157" s="106" t="s">
        <v>252</v>
      </c>
      <c r="E157" s="52"/>
      <c r="F157" s="58">
        <f t="shared" si="33"/>
        <v>9000</v>
      </c>
      <c r="G157" s="53">
        <f t="shared" si="33"/>
        <v>0</v>
      </c>
      <c r="H157" s="39">
        <f t="shared" si="16"/>
        <v>9000</v>
      </c>
      <c r="I157" s="39">
        <f t="shared" si="33"/>
        <v>9000</v>
      </c>
      <c r="J157" s="39">
        <f t="shared" si="33"/>
        <v>0</v>
      </c>
      <c r="K157" s="39">
        <f t="shared" si="17"/>
        <v>9000</v>
      </c>
      <c r="L157" s="39">
        <f t="shared" si="33"/>
        <v>9000</v>
      </c>
      <c r="M157" s="39">
        <f t="shared" si="33"/>
        <v>0</v>
      </c>
      <c r="N157" s="39">
        <f t="shared" si="18"/>
        <v>9000</v>
      </c>
    </row>
    <row r="158" spans="1:14" ht="24">
      <c r="A158" s="59" t="s">
        <v>306</v>
      </c>
      <c r="B158" s="131"/>
      <c r="C158" s="107"/>
      <c r="D158" s="106"/>
      <c r="E158" s="52" t="s">
        <v>275</v>
      </c>
      <c r="F158" s="58">
        <v>9000</v>
      </c>
      <c r="G158" s="53">
        <v>0</v>
      </c>
      <c r="H158" s="39">
        <f t="shared" si="16"/>
        <v>9000</v>
      </c>
      <c r="I158" s="39">
        <v>9000</v>
      </c>
      <c r="J158" s="39">
        <v>0</v>
      </c>
      <c r="K158" s="39">
        <f t="shared" si="17"/>
        <v>9000</v>
      </c>
      <c r="L158" s="39">
        <v>9000</v>
      </c>
      <c r="M158" s="39">
        <v>0</v>
      </c>
      <c r="N158" s="39">
        <f t="shared" si="18"/>
        <v>9000</v>
      </c>
    </row>
    <row r="159" spans="1:14" ht="24">
      <c r="A159" s="59" t="s">
        <v>96</v>
      </c>
      <c r="B159" s="131"/>
      <c r="C159" s="107"/>
      <c r="D159" s="52" t="s">
        <v>97</v>
      </c>
      <c r="E159" s="52"/>
      <c r="F159" s="60">
        <f>F160+F162</f>
        <v>80000</v>
      </c>
      <c r="G159" s="51">
        <f>G160+G162</f>
        <v>0</v>
      </c>
      <c r="H159" s="39">
        <f t="shared" si="16"/>
        <v>80000</v>
      </c>
      <c r="I159" s="41">
        <f>I160+I162</f>
        <v>39000</v>
      </c>
      <c r="J159" s="41">
        <f>J160+J162</f>
        <v>0</v>
      </c>
      <c r="K159" s="39">
        <f t="shared" si="17"/>
        <v>39000</v>
      </c>
      <c r="L159" s="41">
        <f>L160+L162</f>
        <v>0</v>
      </c>
      <c r="M159" s="41">
        <f>M160+M162</f>
        <v>0</v>
      </c>
      <c r="N159" s="39">
        <f t="shared" si="18"/>
        <v>0</v>
      </c>
    </row>
    <row r="160" spans="1:14" ht="36">
      <c r="A160" s="59" t="s">
        <v>315</v>
      </c>
      <c r="B160" s="131"/>
      <c r="C160" s="107"/>
      <c r="D160" s="106" t="s">
        <v>220</v>
      </c>
      <c r="E160" s="52"/>
      <c r="F160" s="60">
        <f>F161</f>
        <v>33000</v>
      </c>
      <c r="G160" s="51">
        <f>G161</f>
        <v>0</v>
      </c>
      <c r="H160" s="39">
        <f t="shared" si="16"/>
        <v>33000</v>
      </c>
      <c r="I160" s="41">
        <f>I161</f>
        <v>39000</v>
      </c>
      <c r="J160" s="41">
        <f>J161</f>
        <v>0</v>
      </c>
      <c r="K160" s="39">
        <f t="shared" si="17"/>
        <v>39000</v>
      </c>
      <c r="L160" s="41">
        <f>L161</f>
        <v>0</v>
      </c>
      <c r="M160" s="41">
        <f>M161</f>
        <v>0</v>
      </c>
      <c r="N160" s="39">
        <f t="shared" si="18"/>
        <v>0</v>
      </c>
    </row>
    <row r="161" spans="1:14" ht="24">
      <c r="A161" s="59" t="s">
        <v>306</v>
      </c>
      <c r="B161" s="131"/>
      <c r="C161" s="107"/>
      <c r="D161" s="106"/>
      <c r="E161" s="52" t="s">
        <v>275</v>
      </c>
      <c r="F161" s="60">
        <v>33000</v>
      </c>
      <c r="G161" s="51">
        <v>0</v>
      </c>
      <c r="H161" s="39">
        <f aca="true" t="shared" si="34" ref="H161:H214">G161+F161</f>
        <v>33000</v>
      </c>
      <c r="I161" s="41">
        <v>39000</v>
      </c>
      <c r="J161" s="41">
        <v>0</v>
      </c>
      <c r="K161" s="39">
        <f t="shared" si="17"/>
        <v>39000</v>
      </c>
      <c r="L161" s="41">
        <v>0</v>
      </c>
      <c r="M161" s="41">
        <v>0</v>
      </c>
      <c r="N161" s="39">
        <f t="shared" si="18"/>
        <v>0</v>
      </c>
    </row>
    <row r="162" spans="1:14" ht="12.75">
      <c r="A162" s="59" t="s">
        <v>138</v>
      </c>
      <c r="B162" s="131"/>
      <c r="C162" s="107"/>
      <c r="D162" s="52" t="s">
        <v>100</v>
      </c>
      <c r="E162" s="52"/>
      <c r="F162" s="60">
        <f>F163+F165</f>
        <v>47000</v>
      </c>
      <c r="G162" s="51">
        <f aca="true" t="shared" si="35" ref="G162:M162">G163+G165</f>
        <v>0</v>
      </c>
      <c r="H162" s="39">
        <f t="shared" si="34"/>
        <v>47000</v>
      </c>
      <c r="I162" s="41">
        <f t="shared" si="35"/>
        <v>0</v>
      </c>
      <c r="J162" s="41">
        <f t="shared" si="35"/>
        <v>0</v>
      </c>
      <c r="K162" s="39">
        <f t="shared" si="17"/>
        <v>0</v>
      </c>
      <c r="L162" s="41">
        <f t="shared" si="35"/>
        <v>0</v>
      </c>
      <c r="M162" s="41">
        <f t="shared" si="35"/>
        <v>0</v>
      </c>
      <c r="N162" s="39">
        <f t="shared" si="18"/>
        <v>0</v>
      </c>
    </row>
    <row r="163" spans="1:14" ht="24">
      <c r="A163" s="59" t="s">
        <v>141</v>
      </c>
      <c r="B163" s="131"/>
      <c r="C163" s="107"/>
      <c r="D163" s="106" t="s">
        <v>371</v>
      </c>
      <c r="E163" s="52"/>
      <c r="F163" s="60">
        <f>F164</f>
        <v>37000</v>
      </c>
      <c r="G163" s="51">
        <f aca="true" t="shared" si="36" ref="G163:M163">G164</f>
        <v>0</v>
      </c>
      <c r="H163" s="39">
        <f t="shared" si="34"/>
        <v>37000</v>
      </c>
      <c r="I163" s="41">
        <f t="shared" si="36"/>
        <v>0</v>
      </c>
      <c r="J163" s="41">
        <f t="shared" si="36"/>
        <v>0</v>
      </c>
      <c r="K163" s="39">
        <f t="shared" si="17"/>
        <v>0</v>
      </c>
      <c r="L163" s="41">
        <f t="shared" si="36"/>
        <v>0</v>
      </c>
      <c r="M163" s="41">
        <f t="shared" si="36"/>
        <v>0</v>
      </c>
      <c r="N163" s="39">
        <f t="shared" si="18"/>
        <v>0</v>
      </c>
    </row>
    <row r="164" spans="1:14" ht="24">
      <c r="A164" s="59" t="s">
        <v>278</v>
      </c>
      <c r="B164" s="131"/>
      <c r="C164" s="107"/>
      <c r="D164" s="106"/>
      <c r="E164" s="52" t="s">
        <v>277</v>
      </c>
      <c r="F164" s="60">
        <v>37000</v>
      </c>
      <c r="G164" s="51">
        <v>0</v>
      </c>
      <c r="H164" s="39">
        <f t="shared" si="34"/>
        <v>37000</v>
      </c>
      <c r="I164" s="41">
        <v>0</v>
      </c>
      <c r="J164" s="41">
        <v>0</v>
      </c>
      <c r="K164" s="39">
        <f t="shared" si="17"/>
        <v>0</v>
      </c>
      <c r="L164" s="41">
        <v>0</v>
      </c>
      <c r="M164" s="41">
        <v>0</v>
      </c>
      <c r="N164" s="39">
        <f t="shared" si="18"/>
        <v>0</v>
      </c>
    </row>
    <row r="165" spans="1:14" ht="24">
      <c r="A165" s="59" t="s">
        <v>372</v>
      </c>
      <c r="B165" s="131"/>
      <c r="C165" s="107"/>
      <c r="D165" s="106" t="s">
        <v>373</v>
      </c>
      <c r="E165" s="52"/>
      <c r="F165" s="60">
        <f>F166</f>
        <v>10000</v>
      </c>
      <c r="G165" s="51">
        <f aca="true" t="shared" si="37" ref="G165:M165">G166</f>
        <v>0</v>
      </c>
      <c r="H165" s="39">
        <f t="shared" si="34"/>
        <v>10000</v>
      </c>
      <c r="I165" s="41">
        <f t="shared" si="37"/>
        <v>0</v>
      </c>
      <c r="J165" s="41">
        <f t="shared" si="37"/>
        <v>0</v>
      </c>
      <c r="K165" s="39">
        <f t="shared" si="17"/>
        <v>0</v>
      </c>
      <c r="L165" s="41">
        <f t="shared" si="37"/>
        <v>0</v>
      </c>
      <c r="M165" s="41">
        <f t="shared" si="37"/>
        <v>0</v>
      </c>
      <c r="N165" s="39">
        <f t="shared" si="18"/>
        <v>0</v>
      </c>
    </row>
    <row r="166" spans="1:14" ht="24">
      <c r="A166" s="59" t="s">
        <v>306</v>
      </c>
      <c r="B166" s="131"/>
      <c r="C166" s="107"/>
      <c r="D166" s="106"/>
      <c r="E166" s="52" t="s">
        <v>275</v>
      </c>
      <c r="F166" s="60">
        <v>10000</v>
      </c>
      <c r="G166" s="51">
        <v>0</v>
      </c>
      <c r="H166" s="39">
        <f t="shared" si="34"/>
        <v>10000</v>
      </c>
      <c r="I166" s="41">
        <v>0</v>
      </c>
      <c r="J166" s="41">
        <v>0</v>
      </c>
      <c r="K166" s="39">
        <f t="shared" si="17"/>
        <v>0</v>
      </c>
      <c r="L166" s="41">
        <v>0</v>
      </c>
      <c r="M166" s="41">
        <v>0</v>
      </c>
      <c r="N166" s="39">
        <f t="shared" si="18"/>
        <v>0</v>
      </c>
    </row>
    <row r="167" spans="1:14" ht="25.5">
      <c r="A167" s="80" t="s">
        <v>143</v>
      </c>
      <c r="B167" s="159">
        <v>805</v>
      </c>
      <c r="C167" s="158"/>
      <c r="D167" s="158"/>
      <c r="E167" s="158"/>
      <c r="F167" s="81">
        <f>F168+F209+F177+F205+F184+F191+F197+F201+F215+F187</f>
        <v>31353250</v>
      </c>
      <c r="G167" s="81">
        <f>G168+G209+G177+G205+G184+G191+G197+G201+G215+G187</f>
        <v>561000</v>
      </c>
      <c r="H167" s="39">
        <f t="shared" si="34"/>
        <v>31914250</v>
      </c>
      <c r="I167" s="81">
        <f>I168+I209+I177+I205+I184+I191+I197+I201+I215+I187</f>
        <v>37164000</v>
      </c>
      <c r="J167" s="81">
        <f>J168+J209+J177+J205+J184+J191+J197+J201+J215+J187</f>
        <v>579000</v>
      </c>
      <c r="K167" s="39">
        <f t="shared" si="17"/>
        <v>37743000</v>
      </c>
      <c r="L167" s="81">
        <f>L168+L209+L177+L205+L184+L191+L197+L201+L215+L187</f>
        <v>37526000</v>
      </c>
      <c r="M167" s="81">
        <f>M168+M209+M177+M205+M184+M191+M197+M201+M215+M187</f>
        <v>579000</v>
      </c>
      <c r="N167" s="53">
        <f t="shared" si="18"/>
        <v>38105000</v>
      </c>
    </row>
    <row r="168" spans="1:14" ht="36">
      <c r="A168" s="59" t="s">
        <v>17</v>
      </c>
      <c r="B168" s="159"/>
      <c r="C168" s="116" t="s">
        <v>16</v>
      </c>
      <c r="D168" s="106"/>
      <c r="E168" s="106"/>
      <c r="F168" s="58">
        <f>F169</f>
        <v>6085000</v>
      </c>
      <c r="G168" s="58">
        <f>G169</f>
        <v>0</v>
      </c>
      <c r="H168" s="53">
        <f t="shared" si="34"/>
        <v>6085000</v>
      </c>
      <c r="I168" s="58">
        <f>I169</f>
        <v>6085000</v>
      </c>
      <c r="J168" s="58">
        <f>J169</f>
        <v>0</v>
      </c>
      <c r="K168" s="53">
        <f t="shared" si="17"/>
        <v>6085000</v>
      </c>
      <c r="L168" s="58">
        <f>L169</f>
        <v>6085000</v>
      </c>
      <c r="M168" s="58">
        <f>M169</f>
        <v>0</v>
      </c>
      <c r="N168" s="53">
        <f t="shared" si="18"/>
        <v>6085000</v>
      </c>
    </row>
    <row r="169" spans="1:14" ht="48">
      <c r="A169" s="59" t="s">
        <v>144</v>
      </c>
      <c r="B169" s="159"/>
      <c r="C169" s="117"/>
      <c r="D169" s="52" t="s">
        <v>112</v>
      </c>
      <c r="E169" s="52"/>
      <c r="F169" s="58">
        <f>F170</f>
        <v>6085000</v>
      </c>
      <c r="G169" s="58">
        <f>G170</f>
        <v>0</v>
      </c>
      <c r="H169" s="53">
        <f t="shared" si="34"/>
        <v>6085000</v>
      </c>
      <c r="I169" s="58">
        <f>I170</f>
        <v>6085000</v>
      </c>
      <c r="J169" s="58">
        <f>J170</f>
        <v>0</v>
      </c>
      <c r="K169" s="53">
        <f t="shared" si="17"/>
        <v>6085000</v>
      </c>
      <c r="L169" s="58">
        <f>L170</f>
        <v>6085000</v>
      </c>
      <c r="M169" s="58">
        <f>M170</f>
        <v>0</v>
      </c>
      <c r="N169" s="53">
        <f t="shared" si="18"/>
        <v>6085000</v>
      </c>
    </row>
    <row r="170" spans="1:14" ht="12.75">
      <c r="A170" s="59" t="s">
        <v>113</v>
      </c>
      <c r="B170" s="159"/>
      <c r="C170" s="117"/>
      <c r="D170" s="120" t="s">
        <v>114</v>
      </c>
      <c r="E170" s="52"/>
      <c r="F170" s="58">
        <f>SUM(F171:F176)</f>
        <v>6085000</v>
      </c>
      <c r="G170" s="58">
        <f>SUM(G171:G176)</f>
        <v>0</v>
      </c>
      <c r="H170" s="53">
        <f t="shared" si="34"/>
        <v>6085000</v>
      </c>
      <c r="I170" s="58">
        <f>SUM(I171:I176)</f>
        <v>6085000</v>
      </c>
      <c r="J170" s="58">
        <f>SUM(J171:J176)</f>
        <v>0</v>
      </c>
      <c r="K170" s="53">
        <f t="shared" si="17"/>
        <v>6085000</v>
      </c>
      <c r="L170" s="58">
        <f>SUM(L171:L176)</f>
        <v>6085000</v>
      </c>
      <c r="M170" s="58">
        <f>SUM(M171:M176)</f>
        <v>0</v>
      </c>
      <c r="N170" s="53">
        <f t="shared" si="18"/>
        <v>6085000</v>
      </c>
    </row>
    <row r="171" spans="1:14" ht="12.75">
      <c r="A171" s="59" t="s">
        <v>304</v>
      </c>
      <c r="B171" s="159"/>
      <c r="C171" s="117"/>
      <c r="D171" s="121"/>
      <c r="E171" s="52" t="s">
        <v>299</v>
      </c>
      <c r="F171" s="58">
        <v>5350000</v>
      </c>
      <c r="G171" s="58">
        <v>0</v>
      </c>
      <c r="H171" s="53">
        <f t="shared" si="34"/>
        <v>5350000</v>
      </c>
      <c r="I171" s="58">
        <v>5350000</v>
      </c>
      <c r="J171" s="58">
        <v>0</v>
      </c>
      <c r="K171" s="53">
        <f t="shared" si="17"/>
        <v>5350000</v>
      </c>
      <c r="L171" s="58">
        <v>5350000</v>
      </c>
      <c r="M171" s="58">
        <v>0</v>
      </c>
      <c r="N171" s="53">
        <f t="shared" si="18"/>
        <v>5350000</v>
      </c>
    </row>
    <row r="172" spans="1:14" ht="24">
      <c r="A172" s="59" t="s">
        <v>305</v>
      </c>
      <c r="B172" s="159"/>
      <c r="C172" s="117"/>
      <c r="D172" s="121"/>
      <c r="E172" s="52" t="s">
        <v>300</v>
      </c>
      <c r="F172" s="58">
        <v>1000</v>
      </c>
      <c r="G172" s="58">
        <v>0</v>
      </c>
      <c r="H172" s="53">
        <f t="shared" si="34"/>
        <v>1000</v>
      </c>
      <c r="I172" s="58">
        <v>1000</v>
      </c>
      <c r="J172" s="58">
        <v>0</v>
      </c>
      <c r="K172" s="53">
        <f t="shared" si="17"/>
        <v>1000</v>
      </c>
      <c r="L172" s="58">
        <v>1000</v>
      </c>
      <c r="M172" s="58">
        <v>0</v>
      </c>
      <c r="N172" s="53">
        <f t="shared" si="18"/>
        <v>1000</v>
      </c>
    </row>
    <row r="173" spans="1:14" ht="24">
      <c r="A173" s="59" t="s">
        <v>293</v>
      </c>
      <c r="B173" s="159"/>
      <c r="C173" s="117"/>
      <c r="D173" s="121"/>
      <c r="E173" s="52" t="s">
        <v>292</v>
      </c>
      <c r="F173" s="60">
        <v>470000</v>
      </c>
      <c r="G173" s="60">
        <v>0</v>
      </c>
      <c r="H173" s="53">
        <f t="shared" si="34"/>
        <v>470000</v>
      </c>
      <c r="I173" s="60">
        <v>470000</v>
      </c>
      <c r="J173" s="58">
        <v>0</v>
      </c>
      <c r="K173" s="53">
        <f t="shared" si="17"/>
        <v>470000</v>
      </c>
      <c r="L173" s="60">
        <v>470000</v>
      </c>
      <c r="M173" s="58">
        <v>0</v>
      </c>
      <c r="N173" s="53">
        <f t="shared" si="18"/>
        <v>470000</v>
      </c>
    </row>
    <row r="174" spans="1:14" ht="24">
      <c r="A174" s="59" t="s">
        <v>306</v>
      </c>
      <c r="B174" s="159"/>
      <c r="C174" s="117"/>
      <c r="D174" s="121"/>
      <c r="E174" s="52" t="s">
        <v>275</v>
      </c>
      <c r="F174" s="60">
        <v>251000</v>
      </c>
      <c r="G174" s="60">
        <v>0</v>
      </c>
      <c r="H174" s="53">
        <f t="shared" si="34"/>
        <v>251000</v>
      </c>
      <c r="I174" s="60">
        <v>251000</v>
      </c>
      <c r="J174" s="58">
        <v>0</v>
      </c>
      <c r="K174" s="53">
        <f t="shared" si="17"/>
        <v>251000</v>
      </c>
      <c r="L174" s="60">
        <v>251000</v>
      </c>
      <c r="M174" s="58">
        <v>0</v>
      </c>
      <c r="N174" s="53">
        <f t="shared" si="18"/>
        <v>251000</v>
      </c>
    </row>
    <row r="175" spans="1:14" ht="24">
      <c r="A175" s="59" t="s">
        <v>314</v>
      </c>
      <c r="B175" s="159"/>
      <c r="C175" s="117"/>
      <c r="D175" s="121"/>
      <c r="E175" s="52" t="s">
        <v>301</v>
      </c>
      <c r="F175" s="60">
        <v>4000</v>
      </c>
      <c r="G175" s="60">
        <v>0</v>
      </c>
      <c r="H175" s="53">
        <f t="shared" si="34"/>
        <v>4000</v>
      </c>
      <c r="I175" s="60">
        <v>4000</v>
      </c>
      <c r="J175" s="58">
        <v>0</v>
      </c>
      <c r="K175" s="53">
        <f t="shared" si="17"/>
        <v>4000</v>
      </c>
      <c r="L175" s="60">
        <v>4000</v>
      </c>
      <c r="M175" s="58">
        <v>0</v>
      </c>
      <c r="N175" s="53">
        <f t="shared" si="18"/>
        <v>4000</v>
      </c>
    </row>
    <row r="176" spans="1:14" ht="12.75">
      <c r="A176" s="59" t="s">
        <v>303</v>
      </c>
      <c r="B176" s="159"/>
      <c r="C176" s="119"/>
      <c r="D176" s="119"/>
      <c r="E176" s="52" t="s">
        <v>302</v>
      </c>
      <c r="F176" s="60">
        <v>9000</v>
      </c>
      <c r="G176" s="60">
        <v>0</v>
      </c>
      <c r="H176" s="53">
        <f t="shared" si="34"/>
        <v>9000</v>
      </c>
      <c r="I176" s="60">
        <v>9000</v>
      </c>
      <c r="J176" s="58">
        <v>0</v>
      </c>
      <c r="K176" s="53">
        <f t="shared" si="17"/>
        <v>9000</v>
      </c>
      <c r="L176" s="60">
        <v>9000</v>
      </c>
      <c r="M176" s="58">
        <v>0</v>
      </c>
      <c r="N176" s="53">
        <f t="shared" si="18"/>
        <v>9000</v>
      </c>
    </row>
    <row r="177" spans="1:14" ht="12.75">
      <c r="A177" s="59" t="s">
        <v>21</v>
      </c>
      <c r="B177" s="159"/>
      <c r="C177" s="107" t="s">
        <v>20</v>
      </c>
      <c r="D177" s="106"/>
      <c r="E177" s="106"/>
      <c r="F177" s="60">
        <f>F181+F178</f>
        <v>560000</v>
      </c>
      <c r="G177" s="60">
        <f aca="true" t="shared" si="38" ref="G177:M177">G181+G178</f>
        <v>0</v>
      </c>
      <c r="H177" s="53">
        <f t="shared" si="34"/>
        <v>560000</v>
      </c>
      <c r="I177" s="60">
        <f t="shared" si="38"/>
        <v>0</v>
      </c>
      <c r="J177" s="60">
        <f t="shared" si="38"/>
        <v>0</v>
      </c>
      <c r="K177" s="53">
        <f t="shared" si="17"/>
        <v>0</v>
      </c>
      <c r="L177" s="60">
        <f t="shared" si="38"/>
        <v>0</v>
      </c>
      <c r="M177" s="60">
        <f t="shared" si="38"/>
        <v>0</v>
      </c>
      <c r="N177" s="53">
        <f t="shared" si="18"/>
        <v>0</v>
      </c>
    </row>
    <row r="178" spans="1:14" ht="24">
      <c r="A178" s="59" t="s">
        <v>145</v>
      </c>
      <c r="B178" s="159"/>
      <c r="C178" s="107"/>
      <c r="D178" s="52" t="s">
        <v>146</v>
      </c>
      <c r="E178" s="52"/>
      <c r="F178" s="60">
        <f>F179</f>
        <v>160000</v>
      </c>
      <c r="G178" s="60">
        <f aca="true" t="shared" si="39" ref="G178:M179">G179</f>
        <v>0</v>
      </c>
      <c r="H178" s="53">
        <f t="shared" si="34"/>
        <v>160000</v>
      </c>
      <c r="I178" s="60">
        <f t="shared" si="39"/>
        <v>0</v>
      </c>
      <c r="J178" s="60">
        <f t="shared" si="39"/>
        <v>0</v>
      </c>
      <c r="K178" s="53">
        <f t="shared" si="17"/>
        <v>0</v>
      </c>
      <c r="L178" s="60">
        <f t="shared" si="39"/>
        <v>0</v>
      </c>
      <c r="M178" s="60">
        <f t="shared" si="39"/>
        <v>0</v>
      </c>
      <c r="N178" s="53">
        <f t="shared" si="18"/>
        <v>0</v>
      </c>
    </row>
    <row r="179" spans="1:14" ht="12.75">
      <c r="A179" s="59" t="s">
        <v>147</v>
      </c>
      <c r="B179" s="159"/>
      <c r="C179" s="107"/>
      <c r="D179" s="106" t="s">
        <v>148</v>
      </c>
      <c r="E179" s="52"/>
      <c r="F179" s="60">
        <f>F180</f>
        <v>160000</v>
      </c>
      <c r="G179" s="60">
        <f t="shared" si="39"/>
        <v>0</v>
      </c>
      <c r="H179" s="53">
        <f t="shared" si="34"/>
        <v>160000</v>
      </c>
      <c r="I179" s="60">
        <f t="shared" si="39"/>
        <v>0</v>
      </c>
      <c r="J179" s="60">
        <f t="shared" si="39"/>
        <v>0</v>
      </c>
      <c r="K179" s="53">
        <f>J179+I179</f>
        <v>0</v>
      </c>
      <c r="L179" s="60">
        <f t="shared" si="39"/>
        <v>0</v>
      </c>
      <c r="M179" s="60">
        <f t="shared" si="39"/>
        <v>0</v>
      </c>
      <c r="N179" s="53">
        <f>M179+L179</f>
        <v>0</v>
      </c>
    </row>
    <row r="180" spans="1:14" ht="24">
      <c r="A180" s="59" t="s">
        <v>293</v>
      </c>
      <c r="B180" s="159"/>
      <c r="C180" s="107"/>
      <c r="D180" s="106"/>
      <c r="E180" s="52" t="s">
        <v>292</v>
      </c>
      <c r="F180" s="60">
        <v>160000</v>
      </c>
      <c r="G180" s="60">
        <v>0</v>
      </c>
      <c r="H180" s="53">
        <f t="shared" si="34"/>
        <v>160000</v>
      </c>
      <c r="I180" s="60">
        <v>0</v>
      </c>
      <c r="J180" s="60">
        <v>0</v>
      </c>
      <c r="K180" s="53">
        <f>J180+I180</f>
        <v>0</v>
      </c>
      <c r="L180" s="60">
        <v>0</v>
      </c>
      <c r="M180" s="60">
        <v>0</v>
      </c>
      <c r="N180" s="53">
        <f>M180+L180</f>
        <v>0</v>
      </c>
    </row>
    <row r="181" spans="1:14" ht="24">
      <c r="A181" s="59" t="s">
        <v>96</v>
      </c>
      <c r="B181" s="159"/>
      <c r="C181" s="107"/>
      <c r="D181" s="52" t="s">
        <v>97</v>
      </c>
      <c r="E181" s="52"/>
      <c r="F181" s="60">
        <f>F182</f>
        <v>400000</v>
      </c>
      <c r="G181" s="60">
        <f>G182</f>
        <v>0</v>
      </c>
      <c r="H181" s="53">
        <f t="shared" si="34"/>
        <v>400000</v>
      </c>
      <c r="I181" s="60">
        <f>I182</f>
        <v>0</v>
      </c>
      <c r="J181" s="60">
        <f>J182</f>
        <v>0</v>
      </c>
      <c r="K181" s="53">
        <f aca="true" t="shared" si="40" ref="K181:K194">J181+I181</f>
        <v>0</v>
      </c>
      <c r="L181" s="60">
        <f>L182</f>
        <v>0</v>
      </c>
      <c r="M181" s="60">
        <f>M182</f>
        <v>0</v>
      </c>
      <c r="N181" s="53">
        <f>M181+L181</f>
        <v>0</v>
      </c>
    </row>
    <row r="182" spans="1:14" ht="24">
      <c r="A182" s="59" t="s">
        <v>405</v>
      </c>
      <c r="B182" s="159"/>
      <c r="C182" s="107"/>
      <c r="D182" s="106" t="s">
        <v>233</v>
      </c>
      <c r="E182" s="52"/>
      <c r="F182" s="60">
        <f>SUM(F183:F183)</f>
        <v>400000</v>
      </c>
      <c r="G182" s="60">
        <f>SUM(G183:G183)</f>
        <v>0</v>
      </c>
      <c r="H182" s="53">
        <f t="shared" si="34"/>
        <v>400000</v>
      </c>
      <c r="I182" s="60">
        <f>SUM(I183:I183)</f>
        <v>0</v>
      </c>
      <c r="J182" s="60">
        <f>SUM(J183:J183)</f>
        <v>0</v>
      </c>
      <c r="K182" s="53">
        <f t="shared" si="40"/>
        <v>0</v>
      </c>
      <c r="L182" s="60">
        <f>SUM(L183:L183)</f>
        <v>0</v>
      </c>
      <c r="M182" s="60">
        <f>SUM(M183:M183)</f>
        <v>0</v>
      </c>
      <c r="N182" s="53">
        <f aca="true" t="shared" si="41" ref="N182:N194">M182+L182</f>
        <v>0</v>
      </c>
    </row>
    <row r="183" spans="1:14" ht="24">
      <c r="A183" s="59" t="s">
        <v>306</v>
      </c>
      <c r="B183" s="159"/>
      <c r="C183" s="107"/>
      <c r="D183" s="106"/>
      <c r="E183" s="52" t="s">
        <v>275</v>
      </c>
      <c r="F183" s="60">
        <v>400000</v>
      </c>
      <c r="G183" s="60">
        <v>0</v>
      </c>
      <c r="H183" s="53">
        <f t="shared" si="34"/>
        <v>400000</v>
      </c>
      <c r="I183" s="60">
        <v>0</v>
      </c>
      <c r="J183" s="60">
        <v>0</v>
      </c>
      <c r="K183" s="53">
        <f t="shared" si="40"/>
        <v>0</v>
      </c>
      <c r="L183" s="60">
        <v>0</v>
      </c>
      <c r="M183" s="60">
        <v>0</v>
      </c>
      <c r="N183" s="53">
        <f t="shared" si="41"/>
        <v>0</v>
      </c>
    </row>
    <row r="184" spans="1:14" ht="12.75">
      <c r="A184" s="59" t="s">
        <v>25</v>
      </c>
      <c r="B184" s="159"/>
      <c r="C184" s="107" t="s">
        <v>24</v>
      </c>
      <c r="D184" s="106"/>
      <c r="E184" s="106"/>
      <c r="F184" s="60">
        <f>F185</f>
        <v>0</v>
      </c>
      <c r="G184" s="60">
        <f>G185</f>
        <v>561000</v>
      </c>
      <c r="H184" s="53">
        <f t="shared" si="34"/>
        <v>561000</v>
      </c>
      <c r="I184" s="60">
        <f>I185</f>
        <v>0</v>
      </c>
      <c r="J184" s="60">
        <f>J185</f>
        <v>579000</v>
      </c>
      <c r="K184" s="53">
        <f t="shared" si="40"/>
        <v>579000</v>
      </c>
      <c r="L184" s="60">
        <f>L185</f>
        <v>0</v>
      </c>
      <c r="M184" s="60">
        <f>M185</f>
        <v>579000</v>
      </c>
      <c r="N184" s="53">
        <f t="shared" si="41"/>
        <v>579000</v>
      </c>
    </row>
    <row r="185" spans="1:14" ht="36">
      <c r="A185" s="59" t="s">
        <v>149</v>
      </c>
      <c r="B185" s="159"/>
      <c r="C185" s="107"/>
      <c r="D185" s="106" t="s">
        <v>150</v>
      </c>
      <c r="E185" s="52"/>
      <c r="F185" s="60">
        <f>F186</f>
        <v>0</v>
      </c>
      <c r="G185" s="60">
        <f>G186</f>
        <v>561000</v>
      </c>
      <c r="H185" s="53">
        <f t="shared" si="34"/>
        <v>561000</v>
      </c>
      <c r="I185" s="60">
        <f>I186</f>
        <v>0</v>
      </c>
      <c r="J185" s="60">
        <f>J186</f>
        <v>579000</v>
      </c>
      <c r="K185" s="53">
        <f t="shared" si="40"/>
        <v>579000</v>
      </c>
      <c r="L185" s="60">
        <f>L186</f>
        <v>0</v>
      </c>
      <c r="M185" s="60">
        <f>M186</f>
        <v>579000</v>
      </c>
      <c r="N185" s="53">
        <f t="shared" si="41"/>
        <v>579000</v>
      </c>
    </row>
    <row r="186" spans="1:14" ht="12.75">
      <c r="A186" s="59" t="s">
        <v>297</v>
      </c>
      <c r="B186" s="159"/>
      <c r="C186" s="107"/>
      <c r="D186" s="106"/>
      <c r="E186" s="52" t="s">
        <v>296</v>
      </c>
      <c r="F186" s="60">
        <v>0</v>
      </c>
      <c r="G186" s="60">
        <v>561000</v>
      </c>
      <c r="H186" s="53">
        <f t="shared" si="34"/>
        <v>561000</v>
      </c>
      <c r="I186" s="60">
        <v>0</v>
      </c>
      <c r="J186" s="60">
        <v>579000</v>
      </c>
      <c r="K186" s="53">
        <f t="shared" si="40"/>
        <v>579000</v>
      </c>
      <c r="L186" s="60">
        <v>0</v>
      </c>
      <c r="M186" s="60">
        <v>579000</v>
      </c>
      <c r="N186" s="53">
        <f t="shared" si="41"/>
        <v>579000</v>
      </c>
    </row>
    <row r="187" spans="1:14" ht="36">
      <c r="A187" s="59" t="s">
        <v>344</v>
      </c>
      <c r="B187" s="159"/>
      <c r="C187" s="107" t="s">
        <v>28</v>
      </c>
      <c r="D187" s="106"/>
      <c r="E187" s="106"/>
      <c r="F187" s="60">
        <f>F188</f>
        <v>127250</v>
      </c>
      <c r="G187" s="60">
        <f aca="true" t="shared" si="42" ref="G187:M189">G188</f>
        <v>0</v>
      </c>
      <c r="H187" s="53">
        <f t="shared" si="34"/>
        <v>127250</v>
      </c>
      <c r="I187" s="60">
        <f t="shared" si="42"/>
        <v>0</v>
      </c>
      <c r="J187" s="60">
        <f t="shared" si="42"/>
        <v>0</v>
      </c>
      <c r="K187" s="53">
        <f t="shared" si="40"/>
        <v>0</v>
      </c>
      <c r="L187" s="60">
        <f t="shared" si="42"/>
        <v>0</v>
      </c>
      <c r="M187" s="60">
        <f t="shared" si="42"/>
        <v>0</v>
      </c>
      <c r="N187" s="53">
        <f t="shared" si="41"/>
        <v>0</v>
      </c>
    </row>
    <row r="188" spans="1:14" ht="12.75">
      <c r="A188" s="59" t="s">
        <v>116</v>
      </c>
      <c r="B188" s="159"/>
      <c r="C188" s="107"/>
      <c r="D188" s="52" t="s">
        <v>127</v>
      </c>
      <c r="E188" s="52"/>
      <c r="F188" s="60">
        <f>F189</f>
        <v>127250</v>
      </c>
      <c r="G188" s="60">
        <f t="shared" si="42"/>
        <v>0</v>
      </c>
      <c r="H188" s="53">
        <f t="shared" si="34"/>
        <v>127250</v>
      </c>
      <c r="I188" s="60">
        <f t="shared" si="42"/>
        <v>0</v>
      </c>
      <c r="J188" s="60">
        <f t="shared" si="42"/>
        <v>0</v>
      </c>
      <c r="K188" s="53">
        <f t="shared" si="40"/>
        <v>0</v>
      </c>
      <c r="L188" s="60">
        <f t="shared" si="42"/>
        <v>0</v>
      </c>
      <c r="M188" s="60">
        <f t="shared" si="42"/>
        <v>0</v>
      </c>
      <c r="N188" s="53">
        <f t="shared" si="41"/>
        <v>0</v>
      </c>
    </row>
    <row r="189" spans="1:14" ht="48">
      <c r="A189" s="59" t="s">
        <v>345</v>
      </c>
      <c r="B189" s="159"/>
      <c r="C189" s="107"/>
      <c r="D189" s="106" t="s">
        <v>343</v>
      </c>
      <c r="E189" s="52"/>
      <c r="F189" s="60">
        <f>F190</f>
        <v>127250</v>
      </c>
      <c r="G189" s="60">
        <f t="shared" si="42"/>
        <v>0</v>
      </c>
      <c r="H189" s="53">
        <f t="shared" si="34"/>
        <v>127250</v>
      </c>
      <c r="I189" s="60">
        <f t="shared" si="42"/>
        <v>0</v>
      </c>
      <c r="J189" s="60">
        <f t="shared" si="42"/>
        <v>0</v>
      </c>
      <c r="K189" s="53">
        <f t="shared" si="40"/>
        <v>0</v>
      </c>
      <c r="L189" s="60">
        <f t="shared" si="42"/>
        <v>0</v>
      </c>
      <c r="M189" s="60">
        <f t="shared" si="42"/>
        <v>0</v>
      </c>
      <c r="N189" s="53">
        <f t="shared" si="41"/>
        <v>0</v>
      </c>
    </row>
    <row r="190" spans="1:14" ht="36">
      <c r="A190" s="64" t="s">
        <v>273</v>
      </c>
      <c r="B190" s="159"/>
      <c r="C190" s="107"/>
      <c r="D190" s="106"/>
      <c r="E190" s="52" t="s">
        <v>272</v>
      </c>
      <c r="F190" s="60">
        <v>127250</v>
      </c>
      <c r="G190" s="60">
        <v>0</v>
      </c>
      <c r="H190" s="53">
        <f t="shared" si="34"/>
        <v>127250</v>
      </c>
      <c r="I190" s="60">
        <v>0</v>
      </c>
      <c r="J190" s="60">
        <v>0</v>
      </c>
      <c r="K190" s="53">
        <f t="shared" si="40"/>
        <v>0</v>
      </c>
      <c r="L190" s="60">
        <v>0</v>
      </c>
      <c r="M190" s="60">
        <v>0</v>
      </c>
      <c r="N190" s="53">
        <f t="shared" si="41"/>
        <v>0</v>
      </c>
    </row>
    <row r="191" spans="1:14" ht="12.75" hidden="1">
      <c r="A191" s="64" t="s">
        <v>45</v>
      </c>
      <c r="B191" s="159"/>
      <c r="C191" s="108" t="s">
        <v>44</v>
      </c>
      <c r="D191" s="125"/>
      <c r="E191" s="125"/>
      <c r="F191" s="62">
        <f>F192</f>
        <v>0</v>
      </c>
      <c r="G191" s="62">
        <f>G192</f>
        <v>0</v>
      </c>
      <c r="H191" s="53">
        <f t="shared" si="34"/>
        <v>0</v>
      </c>
      <c r="I191" s="62">
        <f>I192</f>
        <v>3198000</v>
      </c>
      <c r="J191" s="62">
        <f>J192</f>
        <v>0</v>
      </c>
      <c r="K191" s="53">
        <f t="shared" si="40"/>
        <v>3198000</v>
      </c>
      <c r="L191" s="62">
        <f>L192</f>
        <v>2000000</v>
      </c>
      <c r="M191" s="62">
        <f>M192</f>
        <v>0</v>
      </c>
      <c r="N191" s="53">
        <f t="shared" si="41"/>
        <v>2000000</v>
      </c>
    </row>
    <row r="192" spans="1:14" ht="12.75" hidden="1">
      <c r="A192" s="59" t="s">
        <v>116</v>
      </c>
      <c r="B192" s="159"/>
      <c r="C192" s="109"/>
      <c r="D192" s="61" t="s">
        <v>127</v>
      </c>
      <c r="E192" s="61"/>
      <c r="F192" s="62">
        <f>F193+F195</f>
        <v>0</v>
      </c>
      <c r="G192" s="62">
        <f aca="true" t="shared" si="43" ref="G192:M192">G193+G195</f>
        <v>0</v>
      </c>
      <c r="H192" s="53">
        <f t="shared" si="34"/>
        <v>0</v>
      </c>
      <c r="I192" s="62">
        <f t="shared" si="43"/>
        <v>3198000</v>
      </c>
      <c r="J192" s="62">
        <f t="shared" si="43"/>
        <v>0</v>
      </c>
      <c r="K192" s="53">
        <f t="shared" si="40"/>
        <v>3198000</v>
      </c>
      <c r="L192" s="62">
        <f t="shared" si="43"/>
        <v>2000000</v>
      </c>
      <c r="M192" s="62">
        <f t="shared" si="43"/>
        <v>0</v>
      </c>
      <c r="N192" s="53">
        <f t="shared" si="41"/>
        <v>2000000</v>
      </c>
    </row>
    <row r="193" spans="1:14" ht="60" hidden="1">
      <c r="A193" s="26" t="s">
        <v>384</v>
      </c>
      <c r="B193" s="159"/>
      <c r="C193" s="110"/>
      <c r="D193" s="124" t="s">
        <v>224</v>
      </c>
      <c r="E193" s="40"/>
      <c r="F193" s="41">
        <f>F194</f>
        <v>0</v>
      </c>
      <c r="G193" s="41">
        <f>G194</f>
        <v>0</v>
      </c>
      <c r="H193" s="39">
        <f t="shared" si="34"/>
        <v>0</v>
      </c>
      <c r="I193" s="41">
        <f>I194</f>
        <v>2000000</v>
      </c>
      <c r="J193" s="41">
        <f>J194</f>
        <v>0</v>
      </c>
      <c r="K193" s="39">
        <f t="shared" si="40"/>
        <v>2000000</v>
      </c>
      <c r="L193" s="41">
        <f>L194</f>
        <v>2000000</v>
      </c>
      <c r="M193" s="41">
        <f>M194</f>
        <v>0</v>
      </c>
      <c r="N193" s="39">
        <f t="shared" si="41"/>
        <v>2000000</v>
      </c>
    </row>
    <row r="194" spans="1:14" ht="36" hidden="1">
      <c r="A194" s="64" t="s">
        <v>290</v>
      </c>
      <c r="B194" s="159"/>
      <c r="C194" s="110"/>
      <c r="D194" s="124"/>
      <c r="E194" s="40" t="s">
        <v>383</v>
      </c>
      <c r="F194" s="41">
        <v>0</v>
      </c>
      <c r="G194" s="41">
        <v>0</v>
      </c>
      <c r="H194" s="39">
        <f t="shared" si="34"/>
        <v>0</v>
      </c>
      <c r="I194" s="41">
        <v>2000000</v>
      </c>
      <c r="J194" s="41">
        <v>0</v>
      </c>
      <c r="K194" s="39">
        <f t="shared" si="40"/>
        <v>2000000</v>
      </c>
      <c r="L194" s="41">
        <v>2000000</v>
      </c>
      <c r="M194" s="41">
        <v>0</v>
      </c>
      <c r="N194" s="39">
        <f t="shared" si="41"/>
        <v>2000000</v>
      </c>
    </row>
    <row r="195" spans="1:14" ht="60" hidden="1">
      <c r="A195" s="26" t="s">
        <v>386</v>
      </c>
      <c r="B195" s="159"/>
      <c r="C195" s="110"/>
      <c r="D195" s="124" t="s">
        <v>385</v>
      </c>
      <c r="E195" s="40"/>
      <c r="F195" s="41">
        <f>F196</f>
        <v>0</v>
      </c>
      <c r="G195" s="41">
        <f>G196</f>
        <v>0</v>
      </c>
      <c r="H195" s="39">
        <f aca="true" t="shared" si="44" ref="H195:H200">G195+F195</f>
        <v>0</v>
      </c>
      <c r="I195" s="41">
        <f>I196</f>
        <v>1198000</v>
      </c>
      <c r="J195" s="41">
        <f>J196</f>
        <v>0</v>
      </c>
      <c r="K195" s="39">
        <f>J195+I195</f>
        <v>1198000</v>
      </c>
      <c r="L195" s="41">
        <f>L196</f>
        <v>0</v>
      </c>
      <c r="M195" s="41">
        <f>M196</f>
        <v>0</v>
      </c>
      <c r="N195" s="39">
        <f>M195+L195</f>
        <v>0</v>
      </c>
    </row>
    <row r="196" spans="1:14" ht="36" hidden="1">
      <c r="A196" s="64" t="s">
        <v>273</v>
      </c>
      <c r="B196" s="159"/>
      <c r="C196" s="111"/>
      <c r="D196" s="124"/>
      <c r="E196" s="40" t="s">
        <v>272</v>
      </c>
      <c r="F196" s="41">
        <v>0</v>
      </c>
      <c r="G196" s="41">
        <v>0</v>
      </c>
      <c r="H196" s="39">
        <f t="shared" si="44"/>
        <v>0</v>
      </c>
      <c r="I196" s="41">
        <v>1198000</v>
      </c>
      <c r="J196" s="41">
        <v>0</v>
      </c>
      <c r="K196" s="39">
        <f>J196+I196</f>
        <v>1198000</v>
      </c>
      <c r="L196" s="41">
        <v>0</v>
      </c>
      <c r="M196" s="41">
        <v>0</v>
      </c>
      <c r="N196" s="39">
        <f>M196+L196</f>
        <v>0</v>
      </c>
    </row>
    <row r="197" spans="1:14" ht="12.75">
      <c r="A197" s="64" t="s">
        <v>67</v>
      </c>
      <c r="B197" s="159"/>
      <c r="C197" s="123" t="s">
        <v>271</v>
      </c>
      <c r="D197" s="125"/>
      <c r="E197" s="125"/>
      <c r="F197" s="62">
        <f>F198</f>
        <v>1200000</v>
      </c>
      <c r="G197" s="62">
        <f aca="true" t="shared" si="45" ref="G197:M197">G198</f>
        <v>0</v>
      </c>
      <c r="H197" s="39">
        <f t="shared" si="44"/>
        <v>1200000</v>
      </c>
      <c r="I197" s="62">
        <f t="shared" si="45"/>
        <v>1200000</v>
      </c>
      <c r="J197" s="62">
        <f t="shared" si="45"/>
        <v>0</v>
      </c>
      <c r="K197" s="39">
        <f>J197+I197</f>
        <v>1200000</v>
      </c>
      <c r="L197" s="62">
        <f t="shared" si="45"/>
        <v>1200000</v>
      </c>
      <c r="M197" s="62">
        <f t="shared" si="45"/>
        <v>0</v>
      </c>
      <c r="N197" s="53">
        <f aca="true" t="shared" si="46" ref="N197:N269">M197+L197</f>
        <v>1200000</v>
      </c>
    </row>
    <row r="198" spans="1:14" ht="72">
      <c r="A198" s="64" t="s">
        <v>341</v>
      </c>
      <c r="B198" s="159"/>
      <c r="C198" s="123"/>
      <c r="D198" s="61" t="s">
        <v>339</v>
      </c>
      <c r="E198" s="61"/>
      <c r="F198" s="62">
        <f>F199</f>
        <v>1200000</v>
      </c>
      <c r="G198" s="62">
        <f aca="true" t="shared" si="47" ref="G198:M199">G199</f>
        <v>0</v>
      </c>
      <c r="H198" s="39">
        <f t="shared" si="44"/>
        <v>1200000</v>
      </c>
      <c r="I198" s="62">
        <f t="shared" si="47"/>
        <v>1200000</v>
      </c>
      <c r="J198" s="62">
        <f t="shared" si="47"/>
        <v>0</v>
      </c>
      <c r="K198" s="53">
        <f aca="true" t="shared" si="48" ref="K198:K269">J198+I198</f>
        <v>1200000</v>
      </c>
      <c r="L198" s="62">
        <f t="shared" si="47"/>
        <v>1200000</v>
      </c>
      <c r="M198" s="62">
        <f t="shared" si="47"/>
        <v>0</v>
      </c>
      <c r="N198" s="53">
        <f t="shared" si="46"/>
        <v>1200000</v>
      </c>
    </row>
    <row r="199" spans="1:14" ht="60">
      <c r="A199" s="64" t="s">
        <v>342</v>
      </c>
      <c r="B199" s="159"/>
      <c r="C199" s="123"/>
      <c r="D199" s="125" t="s">
        <v>340</v>
      </c>
      <c r="E199" s="61"/>
      <c r="F199" s="62">
        <f>F200</f>
        <v>1200000</v>
      </c>
      <c r="G199" s="62">
        <f t="shared" si="47"/>
        <v>0</v>
      </c>
      <c r="H199" s="39">
        <f t="shared" si="44"/>
        <v>1200000</v>
      </c>
      <c r="I199" s="62">
        <f t="shared" si="47"/>
        <v>1200000</v>
      </c>
      <c r="J199" s="62">
        <f t="shared" si="47"/>
        <v>0</v>
      </c>
      <c r="K199" s="53">
        <f t="shared" si="48"/>
        <v>1200000</v>
      </c>
      <c r="L199" s="62">
        <f t="shared" si="47"/>
        <v>1200000</v>
      </c>
      <c r="M199" s="62">
        <f t="shared" si="47"/>
        <v>0</v>
      </c>
      <c r="N199" s="53">
        <f t="shared" si="46"/>
        <v>1200000</v>
      </c>
    </row>
    <row r="200" spans="1:14" ht="36">
      <c r="A200" s="64" t="s">
        <v>273</v>
      </c>
      <c r="B200" s="159"/>
      <c r="C200" s="123"/>
      <c r="D200" s="138"/>
      <c r="E200" s="61" t="s">
        <v>272</v>
      </c>
      <c r="F200" s="62">
        <v>1200000</v>
      </c>
      <c r="G200" s="62">
        <v>0</v>
      </c>
      <c r="H200" s="39">
        <f t="shared" si="44"/>
        <v>1200000</v>
      </c>
      <c r="I200" s="62">
        <v>1200000</v>
      </c>
      <c r="J200" s="62">
        <v>0</v>
      </c>
      <c r="K200" s="53">
        <f t="shared" si="48"/>
        <v>1200000</v>
      </c>
      <c r="L200" s="62">
        <v>1200000</v>
      </c>
      <c r="M200" s="62">
        <v>0</v>
      </c>
      <c r="N200" s="53">
        <f t="shared" si="46"/>
        <v>1200000</v>
      </c>
    </row>
    <row r="201" spans="1:14" ht="12.75" hidden="1">
      <c r="A201" s="64" t="s">
        <v>72</v>
      </c>
      <c r="B201" s="159"/>
      <c r="C201" s="135" t="s">
        <v>71</v>
      </c>
      <c r="D201" s="125"/>
      <c r="E201" s="125"/>
      <c r="F201" s="62">
        <f aca="true" t="shared" si="49" ref="F201:M203">F202</f>
        <v>0</v>
      </c>
      <c r="G201" s="62">
        <f t="shared" si="49"/>
        <v>0</v>
      </c>
      <c r="H201" s="53">
        <f t="shared" si="34"/>
        <v>0</v>
      </c>
      <c r="I201" s="62">
        <f t="shared" si="49"/>
        <v>3300000</v>
      </c>
      <c r="J201" s="62">
        <f t="shared" si="49"/>
        <v>0</v>
      </c>
      <c r="K201" s="53">
        <f t="shared" si="48"/>
        <v>3300000</v>
      </c>
      <c r="L201" s="62">
        <f t="shared" si="49"/>
        <v>4860000</v>
      </c>
      <c r="M201" s="62">
        <f t="shared" si="49"/>
        <v>0</v>
      </c>
      <c r="N201" s="53">
        <f t="shared" si="46"/>
        <v>4860000</v>
      </c>
    </row>
    <row r="202" spans="1:14" ht="12.75" hidden="1">
      <c r="A202" s="64" t="s">
        <v>116</v>
      </c>
      <c r="B202" s="159"/>
      <c r="C202" s="136"/>
      <c r="D202" s="61" t="s">
        <v>127</v>
      </c>
      <c r="E202" s="61"/>
      <c r="F202" s="62">
        <f t="shared" si="49"/>
        <v>0</v>
      </c>
      <c r="G202" s="62">
        <f t="shared" si="49"/>
        <v>0</v>
      </c>
      <c r="H202" s="53">
        <f t="shared" si="34"/>
        <v>0</v>
      </c>
      <c r="I202" s="62">
        <f t="shared" si="49"/>
        <v>3300000</v>
      </c>
      <c r="J202" s="62">
        <f t="shared" si="49"/>
        <v>0</v>
      </c>
      <c r="K202" s="53">
        <f t="shared" si="48"/>
        <v>3300000</v>
      </c>
      <c r="L202" s="62">
        <f t="shared" si="49"/>
        <v>4860000</v>
      </c>
      <c r="M202" s="62">
        <f t="shared" si="49"/>
        <v>0</v>
      </c>
      <c r="N202" s="53">
        <f t="shared" si="46"/>
        <v>4860000</v>
      </c>
    </row>
    <row r="203" spans="1:14" ht="72" hidden="1">
      <c r="A203" s="64" t="s">
        <v>382</v>
      </c>
      <c r="B203" s="159"/>
      <c r="C203" s="136"/>
      <c r="D203" s="125" t="s">
        <v>381</v>
      </c>
      <c r="E203" s="61"/>
      <c r="F203" s="62">
        <f t="shared" si="49"/>
        <v>0</v>
      </c>
      <c r="G203" s="62">
        <f t="shared" si="49"/>
        <v>0</v>
      </c>
      <c r="H203" s="53">
        <f t="shared" si="34"/>
        <v>0</v>
      </c>
      <c r="I203" s="62">
        <f t="shared" si="49"/>
        <v>3300000</v>
      </c>
      <c r="J203" s="62">
        <f t="shared" si="49"/>
        <v>0</v>
      </c>
      <c r="K203" s="53">
        <f t="shared" si="48"/>
        <v>3300000</v>
      </c>
      <c r="L203" s="62">
        <f t="shared" si="49"/>
        <v>4860000</v>
      </c>
      <c r="M203" s="62">
        <f t="shared" si="49"/>
        <v>0</v>
      </c>
      <c r="N203" s="53">
        <f t="shared" si="46"/>
        <v>4860000</v>
      </c>
    </row>
    <row r="204" spans="1:14" ht="36" hidden="1">
      <c r="A204" s="64" t="s">
        <v>273</v>
      </c>
      <c r="B204" s="159"/>
      <c r="C204" s="137"/>
      <c r="D204" s="138"/>
      <c r="E204" s="61" t="s">
        <v>272</v>
      </c>
      <c r="F204" s="62">
        <v>0</v>
      </c>
      <c r="G204" s="62">
        <v>0</v>
      </c>
      <c r="H204" s="53">
        <f t="shared" si="34"/>
        <v>0</v>
      </c>
      <c r="I204" s="62">
        <v>3300000</v>
      </c>
      <c r="J204" s="62">
        <v>0</v>
      </c>
      <c r="K204" s="53">
        <f t="shared" si="48"/>
        <v>3300000</v>
      </c>
      <c r="L204" s="62">
        <v>4860000</v>
      </c>
      <c r="M204" s="62">
        <v>0</v>
      </c>
      <c r="N204" s="53">
        <f t="shared" si="46"/>
        <v>4860000</v>
      </c>
    </row>
    <row r="205" spans="1:14" ht="24">
      <c r="A205" s="59" t="s">
        <v>87</v>
      </c>
      <c r="B205" s="159"/>
      <c r="C205" s="107" t="s">
        <v>79</v>
      </c>
      <c r="D205" s="106"/>
      <c r="E205" s="106"/>
      <c r="F205" s="58">
        <f aca="true" t="shared" si="50" ref="F205:M207">F206</f>
        <v>10000</v>
      </c>
      <c r="G205" s="58">
        <f t="shared" si="50"/>
        <v>0</v>
      </c>
      <c r="H205" s="53">
        <f t="shared" si="34"/>
        <v>10000</v>
      </c>
      <c r="I205" s="58">
        <f t="shared" si="50"/>
        <v>10000</v>
      </c>
      <c r="J205" s="58">
        <f t="shared" si="50"/>
        <v>0</v>
      </c>
      <c r="K205" s="53">
        <f t="shared" si="48"/>
        <v>10000</v>
      </c>
      <c r="L205" s="58">
        <f t="shared" si="50"/>
        <v>10000</v>
      </c>
      <c r="M205" s="58">
        <f t="shared" si="50"/>
        <v>0</v>
      </c>
      <c r="N205" s="53">
        <f t="shared" si="46"/>
        <v>10000</v>
      </c>
    </row>
    <row r="206" spans="1:14" ht="24">
      <c r="A206" s="59" t="s">
        <v>153</v>
      </c>
      <c r="B206" s="159"/>
      <c r="C206" s="107"/>
      <c r="D206" s="52" t="s">
        <v>154</v>
      </c>
      <c r="E206" s="52"/>
      <c r="F206" s="58">
        <f t="shared" si="50"/>
        <v>10000</v>
      </c>
      <c r="G206" s="58">
        <f t="shared" si="50"/>
        <v>0</v>
      </c>
      <c r="H206" s="53">
        <f t="shared" si="34"/>
        <v>10000</v>
      </c>
      <c r="I206" s="58">
        <f t="shared" si="50"/>
        <v>10000</v>
      </c>
      <c r="J206" s="58">
        <f t="shared" si="50"/>
        <v>0</v>
      </c>
      <c r="K206" s="53">
        <f t="shared" si="48"/>
        <v>10000</v>
      </c>
      <c r="L206" s="58">
        <f t="shared" si="50"/>
        <v>10000</v>
      </c>
      <c r="M206" s="58">
        <f t="shared" si="50"/>
        <v>0</v>
      </c>
      <c r="N206" s="53">
        <f t="shared" si="46"/>
        <v>10000</v>
      </c>
    </row>
    <row r="207" spans="1:14" ht="12.75">
      <c r="A207" s="59" t="s">
        <v>155</v>
      </c>
      <c r="B207" s="159"/>
      <c r="C207" s="107"/>
      <c r="D207" s="106" t="s">
        <v>156</v>
      </c>
      <c r="E207" s="52"/>
      <c r="F207" s="58">
        <f t="shared" si="50"/>
        <v>10000</v>
      </c>
      <c r="G207" s="58">
        <f t="shared" si="50"/>
        <v>0</v>
      </c>
      <c r="H207" s="53">
        <f t="shared" si="34"/>
        <v>10000</v>
      </c>
      <c r="I207" s="58">
        <f t="shared" si="50"/>
        <v>10000</v>
      </c>
      <c r="J207" s="58">
        <f t="shared" si="50"/>
        <v>0</v>
      </c>
      <c r="K207" s="53">
        <f t="shared" si="48"/>
        <v>10000</v>
      </c>
      <c r="L207" s="58">
        <f t="shared" si="50"/>
        <v>10000</v>
      </c>
      <c r="M207" s="58">
        <f t="shared" si="50"/>
        <v>0</v>
      </c>
      <c r="N207" s="53">
        <f t="shared" si="46"/>
        <v>10000</v>
      </c>
    </row>
    <row r="208" spans="1:14" ht="12.75">
      <c r="A208" s="59" t="s">
        <v>320</v>
      </c>
      <c r="B208" s="159"/>
      <c r="C208" s="107"/>
      <c r="D208" s="106"/>
      <c r="E208" s="52" t="s">
        <v>319</v>
      </c>
      <c r="F208" s="60">
        <v>10000</v>
      </c>
      <c r="G208" s="60">
        <v>0</v>
      </c>
      <c r="H208" s="53">
        <f t="shared" si="34"/>
        <v>10000</v>
      </c>
      <c r="I208" s="60">
        <v>10000</v>
      </c>
      <c r="J208" s="60">
        <v>0</v>
      </c>
      <c r="K208" s="53">
        <f t="shared" si="48"/>
        <v>10000</v>
      </c>
      <c r="L208" s="60">
        <v>10000</v>
      </c>
      <c r="M208" s="60">
        <v>0</v>
      </c>
      <c r="N208" s="53">
        <f t="shared" si="46"/>
        <v>10000</v>
      </c>
    </row>
    <row r="209" spans="1:14" ht="36">
      <c r="A209" s="59" t="s">
        <v>84</v>
      </c>
      <c r="B209" s="159"/>
      <c r="C209" s="107" t="s">
        <v>83</v>
      </c>
      <c r="D209" s="106"/>
      <c r="E209" s="106"/>
      <c r="F209" s="58">
        <f>F210</f>
        <v>20620000</v>
      </c>
      <c r="G209" s="58">
        <f>G210</f>
        <v>0</v>
      </c>
      <c r="H209" s="53">
        <f t="shared" si="34"/>
        <v>20620000</v>
      </c>
      <c r="I209" s="58">
        <f>I210</f>
        <v>20620000</v>
      </c>
      <c r="J209" s="58">
        <f>J210</f>
        <v>0</v>
      </c>
      <c r="K209" s="53">
        <f t="shared" si="48"/>
        <v>20620000</v>
      </c>
      <c r="L209" s="58">
        <f>L210</f>
        <v>20620000</v>
      </c>
      <c r="M209" s="58">
        <f>M210</f>
        <v>0</v>
      </c>
      <c r="N209" s="53">
        <f t="shared" si="46"/>
        <v>20620000</v>
      </c>
    </row>
    <row r="210" spans="1:14" ht="12.75">
      <c r="A210" s="59" t="s">
        <v>157</v>
      </c>
      <c r="B210" s="159"/>
      <c r="C210" s="107"/>
      <c r="D210" s="52" t="s">
        <v>158</v>
      </c>
      <c r="E210" s="52"/>
      <c r="F210" s="58">
        <f>F211+F213</f>
        <v>20620000</v>
      </c>
      <c r="G210" s="58">
        <f>G211+G213</f>
        <v>0</v>
      </c>
      <c r="H210" s="53">
        <f t="shared" si="34"/>
        <v>20620000</v>
      </c>
      <c r="I210" s="58">
        <f>I211+I213</f>
        <v>20620000</v>
      </c>
      <c r="J210" s="58">
        <f>J211+J213</f>
        <v>0</v>
      </c>
      <c r="K210" s="53">
        <f t="shared" si="48"/>
        <v>20620000</v>
      </c>
      <c r="L210" s="58">
        <f>L211+L213</f>
        <v>20620000</v>
      </c>
      <c r="M210" s="58">
        <f>M211+M213</f>
        <v>0</v>
      </c>
      <c r="N210" s="53">
        <f t="shared" si="46"/>
        <v>20620000</v>
      </c>
    </row>
    <row r="211" spans="1:14" ht="24">
      <c r="A211" s="64" t="s">
        <v>159</v>
      </c>
      <c r="B211" s="159"/>
      <c r="C211" s="107"/>
      <c r="D211" s="125" t="s">
        <v>160</v>
      </c>
      <c r="E211" s="52"/>
      <c r="F211" s="58">
        <f>F212</f>
        <v>17165000</v>
      </c>
      <c r="G211" s="58">
        <f>G212</f>
        <v>0</v>
      </c>
      <c r="H211" s="53">
        <f t="shared" si="34"/>
        <v>17165000</v>
      </c>
      <c r="I211" s="58">
        <f>I212</f>
        <v>17165000</v>
      </c>
      <c r="J211" s="58">
        <f>J212</f>
        <v>0</v>
      </c>
      <c r="K211" s="53">
        <f t="shared" si="48"/>
        <v>17165000</v>
      </c>
      <c r="L211" s="58">
        <f>L212</f>
        <v>17165000</v>
      </c>
      <c r="M211" s="58">
        <f>M212</f>
        <v>0</v>
      </c>
      <c r="N211" s="53">
        <f t="shared" si="46"/>
        <v>17165000</v>
      </c>
    </row>
    <row r="212" spans="1:14" ht="36">
      <c r="A212" s="59" t="s">
        <v>284</v>
      </c>
      <c r="B212" s="159"/>
      <c r="C212" s="107"/>
      <c r="D212" s="125"/>
      <c r="E212" s="52" t="s">
        <v>283</v>
      </c>
      <c r="F212" s="58">
        <v>17165000</v>
      </c>
      <c r="G212" s="58">
        <v>0</v>
      </c>
      <c r="H212" s="53">
        <f t="shared" si="34"/>
        <v>17165000</v>
      </c>
      <c r="I212" s="58">
        <v>17165000</v>
      </c>
      <c r="J212" s="58">
        <v>0</v>
      </c>
      <c r="K212" s="53">
        <f t="shared" si="48"/>
        <v>17165000</v>
      </c>
      <c r="L212" s="58">
        <v>17165000</v>
      </c>
      <c r="M212" s="58">
        <v>0</v>
      </c>
      <c r="N212" s="53">
        <f t="shared" si="46"/>
        <v>17165000</v>
      </c>
    </row>
    <row r="213" spans="1:14" ht="36">
      <c r="A213" s="59" t="s">
        <v>161</v>
      </c>
      <c r="B213" s="159"/>
      <c r="C213" s="107"/>
      <c r="D213" s="106">
        <v>5160130</v>
      </c>
      <c r="E213" s="52"/>
      <c r="F213" s="58">
        <f>F214</f>
        <v>3455000</v>
      </c>
      <c r="G213" s="58">
        <f>G214</f>
        <v>0</v>
      </c>
      <c r="H213" s="53">
        <f t="shared" si="34"/>
        <v>3455000</v>
      </c>
      <c r="I213" s="58">
        <f>I214</f>
        <v>3455000</v>
      </c>
      <c r="J213" s="58">
        <f>J214</f>
        <v>0</v>
      </c>
      <c r="K213" s="53">
        <f t="shared" si="48"/>
        <v>3455000</v>
      </c>
      <c r="L213" s="58">
        <f>L214</f>
        <v>3455000</v>
      </c>
      <c r="M213" s="58">
        <f>M214</f>
        <v>0</v>
      </c>
      <c r="N213" s="53">
        <f t="shared" si="46"/>
        <v>3455000</v>
      </c>
    </row>
    <row r="214" spans="1:14" ht="36">
      <c r="A214" s="59" t="s">
        <v>284</v>
      </c>
      <c r="B214" s="159"/>
      <c r="C214" s="107"/>
      <c r="D214" s="106"/>
      <c r="E214" s="52" t="s">
        <v>283</v>
      </c>
      <c r="F214" s="60">
        <v>3455000</v>
      </c>
      <c r="G214" s="60">
        <v>0</v>
      </c>
      <c r="H214" s="53">
        <f t="shared" si="34"/>
        <v>3455000</v>
      </c>
      <c r="I214" s="60">
        <v>3455000</v>
      </c>
      <c r="J214" s="60">
        <v>0</v>
      </c>
      <c r="K214" s="53">
        <f t="shared" si="48"/>
        <v>3455000</v>
      </c>
      <c r="L214" s="60">
        <v>3455000</v>
      </c>
      <c r="M214" s="60">
        <v>0</v>
      </c>
      <c r="N214" s="53">
        <f t="shared" si="46"/>
        <v>3455000</v>
      </c>
    </row>
    <row r="215" spans="1:14" ht="12.75">
      <c r="A215" s="59" t="s">
        <v>334</v>
      </c>
      <c r="B215" s="160"/>
      <c r="C215" s="107" t="s">
        <v>331</v>
      </c>
      <c r="D215" s="106"/>
      <c r="E215" s="106"/>
      <c r="F215" s="58">
        <f>F216</f>
        <v>2751000</v>
      </c>
      <c r="G215" s="58">
        <f>G216</f>
        <v>0</v>
      </c>
      <c r="H215" s="53">
        <f aca="true" t="shared" si="51" ref="H215:H225">G215+F215</f>
        <v>2751000</v>
      </c>
      <c r="I215" s="58">
        <f>I216</f>
        <v>2751000</v>
      </c>
      <c r="J215" s="58">
        <f>J216</f>
        <v>0</v>
      </c>
      <c r="K215" s="53">
        <f aca="true" t="shared" si="52" ref="K215:K224">J215+I215</f>
        <v>2751000</v>
      </c>
      <c r="L215" s="58">
        <f>L216</f>
        <v>2751000</v>
      </c>
      <c r="M215" s="58">
        <f>M216</f>
        <v>0</v>
      </c>
      <c r="N215" s="53">
        <f>M215+L215</f>
        <v>2751000</v>
      </c>
    </row>
    <row r="216" spans="1:14" ht="12.75">
      <c r="A216" s="59" t="s">
        <v>335</v>
      </c>
      <c r="B216" s="160"/>
      <c r="C216" s="107"/>
      <c r="D216" s="52" t="s">
        <v>332</v>
      </c>
      <c r="E216" s="52"/>
      <c r="F216" s="58">
        <f>F217</f>
        <v>2751000</v>
      </c>
      <c r="G216" s="58">
        <f aca="true" t="shared" si="53" ref="G216:M216">G217</f>
        <v>0</v>
      </c>
      <c r="H216" s="53">
        <f t="shared" si="51"/>
        <v>2751000</v>
      </c>
      <c r="I216" s="58">
        <f t="shared" si="53"/>
        <v>2751000</v>
      </c>
      <c r="J216" s="58">
        <f t="shared" si="53"/>
        <v>0</v>
      </c>
      <c r="K216" s="53">
        <f t="shared" si="52"/>
        <v>2751000</v>
      </c>
      <c r="L216" s="58">
        <f t="shared" si="53"/>
        <v>2751000</v>
      </c>
      <c r="M216" s="58">
        <f t="shared" si="53"/>
        <v>0</v>
      </c>
      <c r="N216" s="53">
        <f>M216+L216</f>
        <v>2751000</v>
      </c>
    </row>
    <row r="217" spans="1:14" ht="24">
      <c r="A217" s="64" t="s">
        <v>336</v>
      </c>
      <c r="B217" s="160"/>
      <c r="C217" s="107"/>
      <c r="D217" s="125" t="s">
        <v>337</v>
      </c>
      <c r="E217" s="52"/>
      <c r="F217" s="58">
        <f>F218</f>
        <v>2751000</v>
      </c>
      <c r="G217" s="58">
        <f>G218</f>
        <v>0</v>
      </c>
      <c r="H217" s="53">
        <f t="shared" si="51"/>
        <v>2751000</v>
      </c>
      <c r="I217" s="58">
        <f>I218</f>
        <v>2751000</v>
      </c>
      <c r="J217" s="58">
        <f>J218</f>
        <v>0</v>
      </c>
      <c r="K217" s="53">
        <f t="shared" si="52"/>
        <v>2751000</v>
      </c>
      <c r="L217" s="58">
        <f>L218</f>
        <v>2751000</v>
      </c>
      <c r="M217" s="58">
        <f>M218</f>
        <v>0</v>
      </c>
      <c r="N217" s="53">
        <f>M217+L217</f>
        <v>2751000</v>
      </c>
    </row>
    <row r="218" spans="1:14" ht="12.75">
      <c r="A218" s="74" t="s">
        <v>338</v>
      </c>
      <c r="B218" s="161"/>
      <c r="C218" s="107"/>
      <c r="D218" s="134"/>
      <c r="E218" s="68" t="s">
        <v>333</v>
      </c>
      <c r="F218" s="58">
        <v>2751000</v>
      </c>
      <c r="G218" s="58">
        <v>0</v>
      </c>
      <c r="H218" s="53">
        <f t="shared" si="51"/>
        <v>2751000</v>
      </c>
      <c r="I218" s="58">
        <v>2751000</v>
      </c>
      <c r="J218" s="58">
        <v>0</v>
      </c>
      <c r="K218" s="53">
        <f t="shared" si="52"/>
        <v>2751000</v>
      </c>
      <c r="L218" s="58">
        <v>2751000</v>
      </c>
      <c r="M218" s="58">
        <v>0</v>
      </c>
      <c r="N218" s="53">
        <f>M218+L218</f>
        <v>2751000</v>
      </c>
    </row>
    <row r="219" spans="1:14" ht="38.25">
      <c r="A219" s="57" t="s">
        <v>162</v>
      </c>
      <c r="B219" s="131">
        <v>806</v>
      </c>
      <c r="C219" s="107"/>
      <c r="D219" s="107"/>
      <c r="E219" s="107"/>
      <c r="F219" s="70">
        <f>F227+F236+F277+F288+F231+F220</f>
        <v>2645304</v>
      </c>
      <c r="G219" s="70">
        <f>G227+G236+G277+G288+G231+G220</f>
        <v>82164783</v>
      </c>
      <c r="H219" s="53">
        <f t="shared" si="51"/>
        <v>84810087</v>
      </c>
      <c r="I219" s="70">
        <f>I227+I236+I277+I288+I231+I220</f>
        <v>1757080</v>
      </c>
      <c r="J219" s="70">
        <f>J227+J236+J277+J288+J231+J220</f>
        <v>88714737</v>
      </c>
      <c r="K219" s="53">
        <f t="shared" si="52"/>
        <v>90471817</v>
      </c>
      <c r="L219" s="70">
        <f>L227+L236+L277+L288+L231+L220</f>
        <v>1757080</v>
      </c>
      <c r="M219" s="70">
        <f>M227+M236+M277+M288+M231+M220</f>
        <v>94103386</v>
      </c>
      <c r="N219" s="39">
        <f t="shared" si="46"/>
        <v>95860466</v>
      </c>
    </row>
    <row r="220" spans="1:14" ht="12.75">
      <c r="A220" s="59" t="s">
        <v>55</v>
      </c>
      <c r="B220" s="131"/>
      <c r="C220" s="116" t="s">
        <v>54</v>
      </c>
      <c r="D220" s="106"/>
      <c r="E220" s="106"/>
      <c r="F220" s="70">
        <f>F221+F224</f>
        <v>279080</v>
      </c>
      <c r="G220" s="70">
        <f aca="true" t="shared" si="54" ref="G220:M220">G221+G224</f>
        <v>1006000</v>
      </c>
      <c r="H220" s="53">
        <f t="shared" si="51"/>
        <v>1285080</v>
      </c>
      <c r="I220" s="70">
        <f t="shared" si="54"/>
        <v>279080</v>
      </c>
      <c r="J220" s="70">
        <f t="shared" si="54"/>
        <v>1770000</v>
      </c>
      <c r="K220" s="53">
        <f t="shared" si="52"/>
        <v>2049080</v>
      </c>
      <c r="L220" s="70">
        <f t="shared" si="54"/>
        <v>279080</v>
      </c>
      <c r="M220" s="70">
        <f t="shared" si="54"/>
        <v>1549000</v>
      </c>
      <c r="N220" s="39">
        <f t="shared" si="46"/>
        <v>1828080</v>
      </c>
    </row>
    <row r="221" spans="1:14" ht="24">
      <c r="A221" s="59" t="s">
        <v>151</v>
      </c>
      <c r="B221" s="131"/>
      <c r="C221" s="117"/>
      <c r="D221" s="52" t="s">
        <v>152</v>
      </c>
      <c r="E221" s="52"/>
      <c r="F221" s="70">
        <f>F222</f>
        <v>0</v>
      </c>
      <c r="G221" s="70">
        <f aca="true" t="shared" si="55" ref="G221:M222">G222</f>
        <v>1006000</v>
      </c>
      <c r="H221" s="53">
        <f t="shared" si="51"/>
        <v>1006000</v>
      </c>
      <c r="I221" s="70">
        <f t="shared" si="55"/>
        <v>0</v>
      </c>
      <c r="J221" s="70">
        <f t="shared" si="55"/>
        <v>1770000</v>
      </c>
      <c r="K221" s="53">
        <f t="shared" si="52"/>
        <v>1770000</v>
      </c>
      <c r="L221" s="70">
        <f t="shared" si="55"/>
        <v>0</v>
      </c>
      <c r="M221" s="70">
        <f t="shared" si="55"/>
        <v>1549000</v>
      </c>
      <c r="N221" s="39">
        <f t="shared" si="46"/>
        <v>1549000</v>
      </c>
    </row>
    <row r="222" spans="1:14" ht="60">
      <c r="A222" s="59" t="s">
        <v>246</v>
      </c>
      <c r="B222" s="131"/>
      <c r="C222" s="117"/>
      <c r="D222" s="106" t="s">
        <v>247</v>
      </c>
      <c r="E222" s="52"/>
      <c r="F222" s="70">
        <f>F223</f>
        <v>0</v>
      </c>
      <c r="G222" s="70">
        <f t="shared" si="55"/>
        <v>1006000</v>
      </c>
      <c r="H222" s="53">
        <f t="shared" si="51"/>
        <v>1006000</v>
      </c>
      <c r="I222" s="70">
        <f t="shared" si="55"/>
        <v>0</v>
      </c>
      <c r="J222" s="70">
        <f t="shared" si="55"/>
        <v>1770000</v>
      </c>
      <c r="K222" s="53">
        <f t="shared" si="52"/>
        <v>1770000</v>
      </c>
      <c r="L222" s="70">
        <f t="shared" si="55"/>
        <v>0</v>
      </c>
      <c r="M222" s="70">
        <f t="shared" si="55"/>
        <v>1549000</v>
      </c>
      <c r="N222" s="39">
        <f t="shared" si="46"/>
        <v>1549000</v>
      </c>
    </row>
    <row r="223" spans="1:14" ht="36">
      <c r="A223" s="59" t="s">
        <v>287</v>
      </c>
      <c r="B223" s="131"/>
      <c r="C223" s="117"/>
      <c r="D223" s="106"/>
      <c r="E223" s="52" t="s">
        <v>288</v>
      </c>
      <c r="F223" s="70">
        <v>0</v>
      </c>
      <c r="G223" s="56">
        <v>1006000</v>
      </c>
      <c r="H223" s="53">
        <f t="shared" si="51"/>
        <v>1006000</v>
      </c>
      <c r="I223" s="56">
        <v>0</v>
      </c>
      <c r="J223" s="56">
        <v>1770000</v>
      </c>
      <c r="K223" s="53">
        <f t="shared" si="52"/>
        <v>1770000</v>
      </c>
      <c r="L223" s="56">
        <v>0</v>
      </c>
      <c r="M223" s="56">
        <v>1549000</v>
      </c>
      <c r="N223" s="39">
        <f t="shared" si="46"/>
        <v>1549000</v>
      </c>
    </row>
    <row r="224" spans="1:14" ht="12.75">
      <c r="A224" s="59" t="s">
        <v>116</v>
      </c>
      <c r="B224" s="131"/>
      <c r="C224" s="118"/>
      <c r="D224" s="52" t="s">
        <v>127</v>
      </c>
      <c r="E224" s="52"/>
      <c r="F224" s="70">
        <f>F225</f>
        <v>279080</v>
      </c>
      <c r="G224" s="70">
        <f aca="true" t="shared" si="56" ref="G224:M224">G225</f>
        <v>0</v>
      </c>
      <c r="H224" s="53">
        <f t="shared" si="51"/>
        <v>279080</v>
      </c>
      <c r="I224" s="70">
        <f t="shared" si="56"/>
        <v>279080</v>
      </c>
      <c r="J224" s="70">
        <f t="shared" si="56"/>
        <v>0</v>
      </c>
      <c r="K224" s="53">
        <f t="shared" si="52"/>
        <v>279080</v>
      </c>
      <c r="L224" s="70">
        <f t="shared" si="56"/>
        <v>279080</v>
      </c>
      <c r="M224" s="70">
        <f t="shared" si="56"/>
        <v>0</v>
      </c>
      <c r="N224" s="39">
        <f>M224+L224</f>
        <v>279080</v>
      </c>
    </row>
    <row r="225" spans="1:14" ht="48">
      <c r="A225" s="59" t="s">
        <v>350</v>
      </c>
      <c r="B225" s="131"/>
      <c r="C225" s="118"/>
      <c r="D225" s="106" t="s">
        <v>129</v>
      </c>
      <c r="E225" s="52"/>
      <c r="F225" s="70">
        <f>F226</f>
        <v>279080</v>
      </c>
      <c r="G225" s="70">
        <f>G226</f>
        <v>0</v>
      </c>
      <c r="H225" s="53">
        <f t="shared" si="51"/>
        <v>279080</v>
      </c>
      <c r="I225" s="70">
        <f>I226</f>
        <v>279080</v>
      </c>
      <c r="J225" s="70">
        <f>J226</f>
        <v>0</v>
      </c>
      <c r="K225" s="53">
        <f>J225+I225</f>
        <v>279080</v>
      </c>
      <c r="L225" s="70">
        <f>L226</f>
        <v>279080</v>
      </c>
      <c r="M225" s="70">
        <f>M226</f>
        <v>0</v>
      </c>
      <c r="N225" s="39">
        <f>M225+L225</f>
        <v>279080</v>
      </c>
    </row>
    <row r="226" spans="1:14" ht="36">
      <c r="A226" s="59" t="s">
        <v>287</v>
      </c>
      <c r="B226" s="131"/>
      <c r="C226" s="119"/>
      <c r="D226" s="106"/>
      <c r="E226" s="52" t="s">
        <v>288</v>
      </c>
      <c r="F226" s="70">
        <v>279080</v>
      </c>
      <c r="G226" s="56">
        <v>0</v>
      </c>
      <c r="H226" s="53">
        <f>G226+F226</f>
        <v>279080</v>
      </c>
      <c r="I226" s="56">
        <v>279080</v>
      </c>
      <c r="J226" s="56">
        <v>0</v>
      </c>
      <c r="K226" s="53">
        <f>J226+I226</f>
        <v>279080</v>
      </c>
      <c r="L226" s="56">
        <v>279080</v>
      </c>
      <c r="M226" s="56">
        <v>0</v>
      </c>
      <c r="N226" s="39">
        <f>M226+L226</f>
        <v>279080</v>
      </c>
    </row>
    <row r="227" spans="1:14" ht="12.75">
      <c r="A227" s="59" t="s">
        <v>65</v>
      </c>
      <c r="B227" s="131"/>
      <c r="C227" s="107" t="s">
        <v>411</v>
      </c>
      <c r="D227" s="106"/>
      <c r="E227" s="106"/>
      <c r="F227" s="53">
        <f aca="true" t="shared" si="57" ref="F227:M229">F228</f>
        <v>1300000</v>
      </c>
      <c r="G227" s="39">
        <f t="shared" si="57"/>
        <v>0</v>
      </c>
      <c r="H227" s="39">
        <f aca="true" t="shared" si="58" ref="H227:H284">G227+F227</f>
        <v>1300000</v>
      </c>
      <c r="I227" s="39">
        <f t="shared" si="57"/>
        <v>1300000</v>
      </c>
      <c r="J227" s="39">
        <f t="shared" si="57"/>
        <v>0</v>
      </c>
      <c r="K227" s="39">
        <f t="shared" si="48"/>
        <v>1300000</v>
      </c>
      <c r="L227" s="39">
        <f t="shared" si="57"/>
        <v>1300000</v>
      </c>
      <c r="M227" s="39">
        <f t="shared" si="57"/>
        <v>0</v>
      </c>
      <c r="N227" s="39">
        <f t="shared" si="46"/>
        <v>1300000</v>
      </c>
    </row>
    <row r="228" spans="1:14" ht="24">
      <c r="A228" s="59" t="s">
        <v>163</v>
      </c>
      <c r="B228" s="131"/>
      <c r="C228" s="107"/>
      <c r="D228" s="52">
        <v>4910000</v>
      </c>
      <c r="E228" s="52"/>
      <c r="F228" s="53">
        <f t="shared" si="57"/>
        <v>1300000</v>
      </c>
      <c r="G228" s="39">
        <f t="shared" si="57"/>
        <v>0</v>
      </c>
      <c r="H228" s="39">
        <f t="shared" si="58"/>
        <v>1300000</v>
      </c>
      <c r="I228" s="39">
        <f t="shared" si="57"/>
        <v>1300000</v>
      </c>
      <c r="J228" s="39">
        <f t="shared" si="57"/>
        <v>0</v>
      </c>
      <c r="K228" s="39">
        <f t="shared" si="48"/>
        <v>1300000</v>
      </c>
      <c r="L228" s="39">
        <f t="shared" si="57"/>
        <v>1300000</v>
      </c>
      <c r="M228" s="39">
        <f t="shared" si="57"/>
        <v>0</v>
      </c>
      <c r="N228" s="39">
        <f t="shared" si="46"/>
        <v>1300000</v>
      </c>
    </row>
    <row r="229" spans="1:14" ht="24">
      <c r="A229" s="59" t="s">
        <v>164</v>
      </c>
      <c r="B229" s="131"/>
      <c r="C229" s="107"/>
      <c r="D229" s="106">
        <v>4910100</v>
      </c>
      <c r="E229" s="52"/>
      <c r="F229" s="53">
        <f t="shared" si="57"/>
        <v>1300000</v>
      </c>
      <c r="G229" s="39">
        <f t="shared" si="57"/>
        <v>0</v>
      </c>
      <c r="H229" s="39">
        <f t="shared" si="58"/>
        <v>1300000</v>
      </c>
      <c r="I229" s="39">
        <f t="shared" si="57"/>
        <v>1300000</v>
      </c>
      <c r="J229" s="39">
        <f t="shared" si="57"/>
        <v>0</v>
      </c>
      <c r="K229" s="39">
        <f t="shared" si="48"/>
        <v>1300000</v>
      </c>
      <c r="L229" s="39">
        <f t="shared" si="57"/>
        <v>1300000</v>
      </c>
      <c r="M229" s="39">
        <f t="shared" si="57"/>
        <v>0</v>
      </c>
      <c r="N229" s="39">
        <f t="shared" si="46"/>
        <v>1300000</v>
      </c>
    </row>
    <row r="230" spans="1:14" ht="24">
      <c r="A230" s="59" t="s">
        <v>318</v>
      </c>
      <c r="B230" s="131"/>
      <c r="C230" s="107"/>
      <c r="D230" s="106"/>
      <c r="E230" s="52" t="s">
        <v>317</v>
      </c>
      <c r="F230" s="51">
        <v>1300000</v>
      </c>
      <c r="G230" s="41">
        <v>0</v>
      </c>
      <c r="H230" s="39">
        <f t="shared" si="58"/>
        <v>1300000</v>
      </c>
      <c r="I230" s="41">
        <v>1300000</v>
      </c>
      <c r="J230" s="41">
        <v>0</v>
      </c>
      <c r="K230" s="39">
        <f t="shared" si="48"/>
        <v>1300000</v>
      </c>
      <c r="L230" s="41">
        <v>1300000</v>
      </c>
      <c r="M230" s="41">
        <v>0</v>
      </c>
      <c r="N230" s="39">
        <f t="shared" si="46"/>
        <v>1300000</v>
      </c>
    </row>
    <row r="231" spans="1:14" ht="12.75">
      <c r="A231" s="59" t="s">
        <v>66</v>
      </c>
      <c r="B231" s="131"/>
      <c r="C231" s="107" t="s">
        <v>412</v>
      </c>
      <c r="D231" s="106"/>
      <c r="E231" s="106"/>
      <c r="F231" s="53">
        <f>F232</f>
        <v>0</v>
      </c>
      <c r="G231" s="39">
        <f>G232</f>
        <v>30707783</v>
      </c>
      <c r="H231" s="39">
        <f t="shared" si="58"/>
        <v>30707783</v>
      </c>
      <c r="I231" s="39">
        <f>I232</f>
        <v>0</v>
      </c>
      <c r="J231" s="39">
        <f>J232</f>
        <v>33184737</v>
      </c>
      <c r="K231" s="39">
        <f t="shared" si="48"/>
        <v>33184737</v>
      </c>
      <c r="L231" s="39">
        <f>L232</f>
        <v>0</v>
      </c>
      <c r="M231" s="39">
        <f>M232</f>
        <v>35909386</v>
      </c>
      <c r="N231" s="39">
        <f t="shared" si="46"/>
        <v>35909386</v>
      </c>
    </row>
    <row r="232" spans="1:14" ht="12.75">
      <c r="A232" s="59" t="s">
        <v>142</v>
      </c>
      <c r="B232" s="131"/>
      <c r="C232" s="107"/>
      <c r="D232" s="52" t="s">
        <v>250</v>
      </c>
      <c r="E232" s="75"/>
      <c r="F232" s="53">
        <f>F233</f>
        <v>0</v>
      </c>
      <c r="G232" s="39">
        <f>G233</f>
        <v>30707783</v>
      </c>
      <c r="H232" s="39">
        <f t="shared" si="58"/>
        <v>30707783</v>
      </c>
      <c r="I232" s="39">
        <f>I233</f>
        <v>0</v>
      </c>
      <c r="J232" s="39">
        <f>J233</f>
        <v>33184737</v>
      </c>
      <c r="K232" s="39">
        <f t="shared" si="48"/>
        <v>33184737</v>
      </c>
      <c r="L232" s="39">
        <f>L233</f>
        <v>0</v>
      </c>
      <c r="M232" s="39">
        <f>M233</f>
        <v>35909386</v>
      </c>
      <c r="N232" s="39">
        <f t="shared" si="46"/>
        <v>35909386</v>
      </c>
    </row>
    <row r="233" spans="1:14" ht="24">
      <c r="A233" s="59" t="s">
        <v>95</v>
      </c>
      <c r="B233" s="131"/>
      <c r="C233" s="107"/>
      <c r="D233" s="106" t="s">
        <v>251</v>
      </c>
      <c r="E233" s="52"/>
      <c r="F233" s="53">
        <f>F235+F234</f>
        <v>0</v>
      </c>
      <c r="G233" s="39">
        <f>G235+G234</f>
        <v>30707783</v>
      </c>
      <c r="H233" s="39">
        <f t="shared" si="58"/>
        <v>30707783</v>
      </c>
      <c r="I233" s="39">
        <f>I235+I234</f>
        <v>0</v>
      </c>
      <c r="J233" s="39">
        <f>J235+J234</f>
        <v>33184737</v>
      </c>
      <c r="K233" s="39">
        <f t="shared" si="48"/>
        <v>33184737</v>
      </c>
      <c r="L233" s="39">
        <f>L235+L234</f>
        <v>0</v>
      </c>
      <c r="M233" s="39">
        <f>M235+M234</f>
        <v>35909386</v>
      </c>
      <c r="N233" s="39">
        <f t="shared" si="46"/>
        <v>35909386</v>
      </c>
    </row>
    <row r="234" spans="1:14" ht="60">
      <c r="A234" s="59" t="s">
        <v>313</v>
      </c>
      <c r="B234" s="131"/>
      <c r="C234" s="107"/>
      <c r="D234" s="106"/>
      <c r="E234" s="52" t="s">
        <v>274</v>
      </c>
      <c r="F234" s="71">
        <v>0</v>
      </c>
      <c r="G234" s="65">
        <v>29844806</v>
      </c>
      <c r="H234" s="39">
        <f t="shared" si="58"/>
        <v>29844806</v>
      </c>
      <c r="I234" s="65">
        <v>0</v>
      </c>
      <c r="J234" s="65">
        <v>32321760</v>
      </c>
      <c r="K234" s="39">
        <f t="shared" si="48"/>
        <v>32321760</v>
      </c>
      <c r="L234" s="65">
        <v>0</v>
      </c>
      <c r="M234" s="65">
        <v>35046409</v>
      </c>
      <c r="N234" s="39">
        <f t="shared" si="46"/>
        <v>35046409</v>
      </c>
    </row>
    <row r="235" spans="1:14" ht="24">
      <c r="A235" s="59" t="s">
        <v>278</v>
      </c>
      <c r="B235" s="131"/>
      <c r="C235" s="107"/>
      <c r="D235" s="106"/>
      <c r="E235" s="52" t="s">
        <v>277</v>
      </c>
      <c r="F235" s="66">
        <v>0</v>
      </c>
      <c r="G235" s="63">
        <v>862977</v>
      </c>
      <c r="H235" s="39">
        <f t="shared" si="58"/>
        <v>862977</v>
      </c>
      <c r="I235" s="63">
        <v>0</v>
      </c>
      <c r="J235" s="63">
        <v>862977</v>
      </c>
      <c r="K235" s="39">
        <f t="shared" si="48"/>
        <v>862977</v>
      </c>
      <c r="L235" s="63">
        <v>0</v>
      </c>
      <c r="M235" s="63">
        <v>862977</v>
      </c>
      <c r="N235" s="39">
        <f t="shared" si="46"/>
        <v>862977</v>
      </c>
    </row>
    <row r="236" spans="1:14" ht="12.75">
      <c r="A236" s="59" t="s">
        <v>67</v>
      </c>
      <c r="B236" s="131"/>
      <c r="C236" s="107" t="s">
        <v>271</v>
      </c>
      <c r="D236" s="106"/>
      <c r="E236" s="106"/>
      <c r="F236" s="53">
        <f>F237+F261+F269+F274</f>
        <v>880424</v>
      </c>
      <c r="G236" s="39">
        <f>G237+G261+G269+G274</f>
        <v>45126000</v>
      </c>
      <c r="H236" s="39">
        <f t="shared" si="58"/>
        <v>46006424</v>
      </c>
      <c r="I236" s="39">
        <f>I237+I261+I269+I274</f>
        <v>30000</v>
      </c>
      <c r="J236" s="39">
        <f>J237+J261+J269+J274</f>
        <v>48435000</v>
      </c>
      <c r="K236" s="39">
        <f t="shared" si="48"/>
        <v>48465000</v>
      </c>
      <c r="L236" s="39">
        <f>L237+L261+L269+L274</f>
        <v>30000</v>
      </c>
      <c r="M236" s="39">
        <f>M237+M261+M269+M274</f>
        <v>51320000</v>
      </c>
      <c r="N236" s="39">
        <f t="shared" si="46"/>
        <v>51350000</v>
      </c>
    </row>
    <row r="237" spans="1:14" ht="12.75">
      <c r="A237" s="59" t="s">
        <v>133</v>
      </c>
      <c r="B237" s="131"/>
      <c r="C237" s="107"/>
      <c r="D237" s="52">
        <v>5050000</v>
      </c>
      <c r="E237" s="52"/>
      <c r="F237" s="53">
        <f>F242+F244+F246+F258+F248+F238+F240</f>
        <v>30000</v>
      </c>
      <c r="G237" s="53">
        <f aca="true" t="shared" si="59" ref="G237:M237">G242+G244+G246+G258+G248+G238+G240</f>
        <v>42929000</v>
      </c>
      <c r="H237" s="39">
        <f t="shared" si="58"/>
        <v>42959000</v>
      </c>
      <c r="I237" s="53">
        <f t="shared" si="59"/>
        <v>30000</v>
      </c>
      <c r="J237" s="53">
        <f t="shared" si="59"/>
        <v>44390000</v>
      </c>
      <c r="K237" s="39">
        <f t="shared" si="48"/>
        <v>44420000</v>
      </c>
      <c r="L237" s="53">
        <f t="shared" si="59"/>
        <v>30000</v>
      </c>
      <c r="M237" s="53">
        <f t="shared" si="59"/>
        <v>45923000</v>
      </c>
      <c r="N237" s="39">
        <f t="shared" si="46"/>
        <v>45953000</v>
      </c>
    </row>
    <row r="238" spans="1:14" ht="72">
      <c r="A238" s="59" t="s">
        <v>165</v>
      </c>
      <c r="B238" s="131"/>
      <c r="C238" s="107"/>
      <c r="D238" s="106" t="s">
        <v>166</v>
      </c>
      <c r="E238" s="52"/>
      <c r="F238" s="53">
        <f>F239</f>
        <v>0</v>
      </c>
      <c r="G238" s="39">
        <f>G239</f>
        <v>362000</v>
      </c>
      <c r="H238" s="39">
        <f t="shared" si="58"/>
        <v>362000</v>
      </c>
      <c r="I238" s="39">
        <f>I239</f>
        <v>0</v>
      </c>
      <c r="J238" s="39">
        <f>J239</f>
        <v>362000</v>
      </c>
      <c r="K238" s="39">
        <f t="shared" si="48"/>
        <v>362000</v>
      </c>
      <c r="L238" s="39">
        <f>L239</f>
        <v>0</v>
      </c>
      <c r="M238" s="39">
        <f>M239</f>
        <v>380000</v>
      </c>
      <c r="N238" s="39">
        <f t="shared" si="46"/>
        <v>380000</v>
      </c>
    </row>
    <row r="239" spans="1:14" ht="24">
      <c r="A239" s="59" t="s">
        <v>310</v>
      </c>
      <c r="B239" s="131"/>
      <c r="C239" s="107"/>
      <c r="D239" s="106"/>
      <c r="E239" s="52" t="s">
        <v>311</v>
      </c>
      <c r="F239" s="53">
        <v>0</v>
      </c>
      <c r="G239" s="39">
        <v>362000</v>
      </c>
      <c r="H239" s="39">
        <f t="shared" si="58"/>
        <v>362000</v>
      </c>
      <c r="I239" s="39">
        <v>0</v>
      </c>
      <c r="J239" s="39">
        <v>362000</v>
      </c>
      <c r="K239" s="39">
        <f t="shared" si="48"/>
        <v>362000</v>
      </c>
      <c r="L239" s="39">
        <v>0</v>
      </c>
      <c r="M239" s="39">
        <v>380000</v>
      </c>
      <c r="N239" s="39">
        <f t="shared" si="46"/>
        <v>380000</v>
      </c>
    </row>
    <row r="240" spans="1:14" ht="48">
      <c r="A240" s="59" t="s">
        <v>347</v>
      </c>
      <c r="B240" s="131"/>
      <c r="C240" s="107"/>
      <c r="D240" s="106" t="s">
        <v>346</v>
      </c>
      <c r="E240" s="52"/>
      <c r="F240" s="53">
        <f>F241</f>
        <v>0</v>
      </c>
      <c r="G240" s="53">
        <f aca="true" t="shared" si="60" ref="G240:M240">G241</f>
        <v>801000</v>
      </c>
      <c r="H240" s="39">
        <f t="shared" si="58"/>
        <v>801000</v>
      </c>
      <c r="I240" s="53">
        <f t="shared" si="60"/>
        <v>0</v>
      </c>
      <c r="J240" s="53">
        <f t="shared" si="60"/>
        <v>849000</v>
      </c>
      <c r="K240" s="39">
        <f t="shared" si="48"/>
        <v>849000</v>
      </c>
      <c r="L240" s="53">
        <f t="shared" si="60"/>
        <v>0</v>
      </c>
      <c r="M240" s="53">
        <f t="shared" si="60"/>
        <v>891000</v>
      </c>
      <c r="N240" s="39">
        <f t="shared" si="46"/>
        <v>891000</v>
      </c>
    </row>
    <row r="241" spans="1:14" ht="24">
      <c r="A241" s="59" t="s">
        <v>310</v>
      </c>
      <c r="B241" s="131"/>
      <c r="C241" s="107"/>
      <c r="D241" s="106"/>
      <c r="E241" s="52" t="s">
        <v>311</v>
      </c>
      <c r="F241" s="53">
        <v>0</v>
      </c>
      <c r="G241" s="39">
        <v>801000</v>
      </c>
      <c r="H241" s="39">
        <f t="shared" si="58"/>
        <v>801000</v>
      </c>
      <c r="I241" s="39">
        <v>0</v>
      </c>
      <c r="J241" s="39">
        <v>849000</v>
      </c>
      <c r="K241" s="39">
        <f t="shared" si="48"/>
        <v>849000</v>
      </c>
      <c r="L241" s="39">
        <v>0</v>
      </c>
      <c r="M241" s="39">
        <v>891000</v>
      </c>
      <c r="N241" s="39">
        <f t="shared" si="46"/>
        <v>891000</v>
      </c>
    </row>
    <row r="242" spans="1:14" ht="36">
      <c r="A242" s="59" t="s">
        <v>167</v>
      </c>
      <c r="B242" s="131"/>
      <c r="C242" s="107"/>
      <c r="D242" s="106">
        <v>5052901</v>
      </c>
      <c r="E242" s="52"/>
      <c r="F242" s="53">
        <f>F243</f>
        <v>0</v>
      </c>
      <c r="G242" s="39">
        <f>G243</f>
        <v>870000</v>
      </c>
      <c r="H242" s="39">
        <f t="shared" si="58"/>
        <v>870000</v>
      </c>
      <c r="I242" s="39">
        <f>I243</f>
        <v>0</v>
      </c>
      <c r="J242" s="39">
        <f>J243</f>
        <v>913000</v>
      </c>
      <c r="K242" s="39">
        <f t="shared" si="48"/>
        <v>913000</v>
      </c>
      <c r="L242" s="39">
        <f>L243</f>
        <v>0</v>
      </c>
      <c r="M242" s="39">
        <f>M243</f>
        <v>959000</v>
      </c>
      <c r="N242" s="39">
        <f t="shared" si="46"/>
        <v>959000</v>
      </c>
    </row>
    <row r="243" spans="1:14" ht="24">
      <c r="A243" s="59" t="s">
        <v>309</v>
      </c>
      <c r="B243" s="131"/>
      <c r="C243" s="107"/>
      <c r="D243" s="106"/>
      <c r="E243" s="52" t="s">
        <v>308</v>
      </c>
      <c r="F243" s="51">
        <v>0</v>
      </c>
      <c r="G243" s="41">
        <v>870000</v>
      </c>
      <c r="H243" s="39">
        <f t="shared" si="58"/>
        <v>870000</v>
      </c>
      <c r="I243" s="41">
        <v>0</v>
      </c>
      <c r="J243" s="41">
        <v>913000</v>
      </c>
      <c r="K243" s="39">
        <f t="shared" si="48"/>
        <v>913000</v>
      </c>
      <c r="L243" s="41">
        <v>0</v>
      </c>
      <c r="M243" s="41">
        <v>959000</v>
      </c>
      <c r="N243" s="39">
        <f t="shared" si="46"/>
        <v>959000</v>
      </c>
    </row>
    <row r="244" spans="1:14" ht="24">
      <c r="A244" s="59" t="s">
        <v>168</v>
      </c>
      <c r="B244" s="131"/>
      <c r="C244" s="107"/>
      <c r="D244" s="106">
        <v>5054600</v>
      </c>
      <c r="E244" s="52"/>
      <c r="F244" s="53">
        <f>F245</f>
        <v>0</v>
      </c>
      <c r="G244" s="39">
        <f>G245</f>
        <v>18071000</v>
      </c>
      <c r="H244" s="39">
        <f t="shared" si="58"/>
        <v>18071000</v>
      </c>
      <c r="I244" s="39">
        <f>I245</f>
        <v>0</v>
      </c>
      <c r="J244" s="39">
        <f>J245</f>
        <v>18415000</v>
      </c>
      <c r="K244" s="39">
        <f t="shared" si="48"/>
        <v>18415000</v>
      </c>
      <c r="L244" s="39">
        <f>L245</f>
        <v>0</v>
      </c>
      <c r="M244" s="39">
        <f>M245</f>
        <v>18915000</v>
      </c>
      <c r="N244" s="39">
        <f t="shared" si="46"/>
        <v>18915000</v>
      </c>
    </row>
    <row r="245" spans="1:14" ht="24">
      <c r="A245" s="59" t="s">
        <v>309</v>
      </c>
      <c r="B245" s="131"/>
      <c r="C245" s="107"/>
      <c r="D245" s="106"/>
      <c r="E245" s="52" t="s">
        <v>308</v>
      </c>
      <c r="F245" s="51">
        <v>0</v>
      </c>
      <c r="G245" s="41">
        <f>11208000+6863000</f>
        <v>18071000</v>
      </c>
      <c r="H245" s="39">
        <f t="shared" si="58"/>
        <v>18071000</v>
      </c>
      <c r="I245" s="41">
        <v>0</v>
      </c>
      <c r="J245" s="41">
        <f>11208000+7207000</f>
        <v>18415000</v>
      </c>
      <c r="K245" s="39">
        <f t="shared" si="48"/>
        <v>18415000</v>
      </c>
      <c r="L245" s="41">
        <v>0</v>
      </c>
      <c r="M245" s="41">
        <f>11208000+7707000</f>
        <v>18915000</v>
      </c>
      <c r="N245" s="39">
        <f t="shared" si="46"/>
        <v>18915000</v>
      </c>
    </row>
    <row r="246" spans="1:14" ht="24">
      <c r="A246" s="59" t="s">
        <v>169</v>
      </c>
      <c r="B246" s="131"/>
      <c r="C246" s="107"/>
      <c r="D246" s="106">
        <v>5054800</v>
      </c>
      <c r="E246" s="52"/>
      <c r="F246" s="53">
        <f>F247</f>
        <v>0</v>
      </c>
      <c r="G246" s="39">
        <f>G247</f>
        <v>4991000</v>
      </c>
      <c r="H246" s="39">
        <f t="shared" si="58"/>
        <v>4991000</v>
      </c>
      <c r="I246" s="39">
        <f>I247</f>
        <v>0</v>
      </c>
      <c r="J246" s="39">
        <f>J247</f>
        <v>4991000</v>
      </c>
      <c r="K246" s="39">
        <f t="shared" si="48"/>
        <v>4991000</v>
      </c>
      <c r="L246" s="39">
        <f>L247</f>
        <v>0</v>
      </c>
      <c r="M246" s="39">
        <f>M247</f>
        <v>4991000</v>
      </c>
      <c r="N246" s="39">
        <f t="shared" si="46"/>
        <v>4991000</v>
      </c>
    </row>
    <row r="247" spans="1:14" ht="24">
      <c r="A247" s="59" t="s">
        <v>310</v>
      </c>
      <c r="B247" s="131"/>
      <c r="C247" s="107"/>
      <c r="D247" s="106"/>
      <c r="E247" s="52" t="s">
        <v>311</v>
      </c>
      <c r="F247" s="51">
        <v>0</v>
      </c>
      <c r="G247" s="41">
        <v>4991000</v>
      </c>
      <c r="H247" s="39">
        <f t="shared" si="58"/>
        <v>4991000</v>
      </c>
      <c r="I247" s="41">
        <v>0</v>
      </c>
      <c r="J247" s="41">
        <v>4991000</v>
      </c>
      <c r="K247" s="39">
        <f t="shared" si="48"/>
        <v>4991000</v>
      </c>
      <c r="L247" s="41">
        <v>0</v>
      </c>
      <c r="M247" s="41">
        <v>4991000</v>
      </c>
      <c r="N247" s="39">
        <f t="shared" si="46"/>
        <v>4991000</v>
      </c>
    </row>
    <row r="248" spans="1:14" ht="24">
      <c r="A248" s="59" t="s">
        <v>170</v>
      </c>
      <c r="B248" s="131"/>
      <c r="C248" s="107"/>
      <c r="D248" s="52" t="s">
        <v>171</v>
      </c>
      <c r="E248" s="52"/>
      <c r="F248" s="51">
        <f>F249+F252+F254+F256+F251</f>
        <v>0</v>
      </c>
      <c r="G248" s="41">
        <f>G249+G256+G251</f>
        <v>11416000</v>
      </c>
      <c r="H248" s="39">
        <f t="shared" si="58"/>
        <v>11416000</v>
      </c>
      <c r="I248" s="41">
        <f>I249+I252+I254+I256+I251</f>
        <v>0</v>
      </c>
      <c r="J248" s="41">
        <f>J249+J256+J251</f>
        <v>12101000</v>
      </c>
      <c r="K248" s="39">
        <f t="shared" si="48"/>
        <v>12101000</v>
      </c>
      <c r="L248" s="41">
        <f>L249+L252+L254+L256+L251</f>
        <v>0</v>
      </c>
      <c r="M248" s="41">
        <f>M249+M256+M251</f>
        <v>12693000</v>
      </c>
      <c r="N248" s="39">
        <f t="shared" si="46"/>
        <v>12693000</v>
      </c>
    </row>
    <row r="249" spans="1:14" ht="12.75">
      <c r="A249" s="59" t="s">
        <v>172</v>
      </c>
      <c r="B249" s="131"/>
      <c r="C249" s="107"/>
      <c r="D249" s="106" t="s">
        <v>173</v>
      </c>
      <c r="E249" s="52"/>
      <c r="F249" s="51">
        <f>F250</f>
        <v>0</v>
      </c>
      <c r="G249" s="41">
        <f>G250</f>
        <v>5998000</v>
      </c>
      <c r="H249" s="39">
        <f t="shared" si="58"/>
        <v>5998000</v>
      </c>
      <c r="I249" s="41">
        <f>I250</f>
        <v>0</v>
      </c>
      <c r="J249" s="41">
        <f>J250</f>
        <v>6358000</v>
      </c>
      <c r="K249" s="39">
        <f t="shared" si="48"/>
        <v>6358000</v>
      </c>
      <c r="L249" s="41">
        <f>L250</f>
        <v>0</v>
      </c>
      <c r="M249" s="41">
        <f>M250</f>
        <v>6669000</v>
      </c>
      <c r="N249" s="39">
        <f t="shared" si="46"/>
        <v>6669000</v>
      </c>
    </row>
    <row r="250" spans="1:14" ht="24">
      <c r="A250" s="59" t="s">
        <v>310</v>
      </c>
      <c r="B250" s="131"/>
      <c r="C250" s="107"/>
      <c r="D250" s="106"/>
      <c r="E250" s="52" t="s">
        <v>311</v>
      </c>
      <c r="F250" s="51">
        <v>0</v>
      </c>
      <c r="G250" s="41">
        <v>5998000</v>
      </c>
      <c r="H250" s="39">
        <f t="shared" si="58"/>
        <v>5998000</v>
      </c>
      <c r="I250" s="41">
        <v>0</v>
      </c>
      <c r="J250" s="41">
        <v>6358000</v>
      </c>
      <c r="K250" s="39">
        <f t="shared" si="48"/>
        <v>6358000</v>
      </c>
      <c r="L250" s="41">
        <v>0</v>
      </c>
      <c r="M250" s="41">
        <v>6669000</v>
      </c>
      <c r="N250" s="39">
        <f t="shared" si="46"/>
        <v>6669000</v>
      </c>
    </row>
    <row r="251" spans="1:14" ht="12.75">
      <c r="A251" s="59" t="s">
        <v>174</v>
      </c>
      <c r="B251" s="131"/>
      <c r="C251" s="107"/>
      <c r="D251" s="52" t="s">
        <v>175</v>
      </c>
      <c r="E251" s="52"/>
      <c r="F251" s="51">
        <f>F252+F254</f>
        <v>0</v>
      </c>
      <c r="G251" s="41">
        <f>G252+G254</f>
        <v>5306000</v>
      </c>
      <c r="H251" s="39">
        <f t="shared" si="58"/>
        <v>5306000</v>
      </c>
      <c r="I251" s="41">
        <f>I252+I254</f>
        <v>0</v>
      </c>
      <c r="J251" s="41">
        <f>J252+J254</f>
        <v>5624000</v>
      </c>
      <c r="K251" s="39">
        <f t="shared" si="48"/>
        <v>5624000</v>
      </c>
      <c r="L251" s="41">
        <f>L252+L254</f>
        <v>0</v>
      </c>
      <c r="M251" s="41">
        <f>M252+M254</f>
        <v>5899000</v>
      </c>
      <c r="N251" s="39">
        <f t="shared" si="46"/>
        <v>5899000</v>
      </c>
    </row>
    <row r="252" spans="1:14" ht="24">
      <c r="A252" s="59" t="s">
        <v>176</v>
      </c>
      <c r="B252" s="131"/>
      <c r="C252" s="107"/>
      <c r="D252" s="106" t="s">
        <v>177</v>
      </c>
      <c r="E252" s="52"/>
      <c r="F252" s="51">
        <f>F253</f>
        <v>0</v>
      </c>
      <c r="G252" s="41">
        <f>G253</f>
        <v>3721000</v>
      </c>
      <c r="H252" s="39">
        <f t="shared" si="58"/>
        <v>3721000</v>
      </c>
      <c r="I252" s="41">
        <f>I253</f>
        <v>0</v>
      </c>
      <c r="J252" s="41">
        <f>J253</f>
        <v>3944000</v>
      </c>
      <c r="K252" s="39">
        <f t="shared" si="48"/>
        <v>3944000</v>
      </c>
      <c r="L252" s="41">
        <f>L253</f>
        <v>0</v>
      </c>
      <c r="M252" s="41">
        <f>M253</f>
        <v>4137000</v>
      </c>
      <c r="N252" s="39">
        <f t="shared" si="46"/>
        <v>4137000</v>
      </c>
    </row>
    <row r="253" spans="1:14" ht="24">
      <c r="A253" s="59" t="s">
        <v>309</v>
      </c>
      <c r="B253" s="131"/>
      <c r="C253" s="107"/>
      <c r="D253" s="106"/>
      <c r="E253" s="52" t="s">
        <v>308</v>
      </c>
      <c r="F253" s="51">
        <v>0</v>
      </c>
      <c r="G253" s="41">
        <v>3721000</v>
      </c>
      <c r="H253" s="39">
        <f t="shared" si="58"/>
        <v>3721000</v>
      </c>
      <c r="I253" s="41">
        <v>0</v>
      </c>
      <c r="J253" s="41">
        <v>3944000</v>
      </c>
      <c r="K253" s="39">
        <f t="shared" si="48"/>
        <v>3944000</v>
      </c>
      <c r="L253" s="41">
        <v>0</v>
      </c>
      <c r="M253" s="41">
        <v>4137000</v>
      </c>
      <c r="N253" s="39">
        <f t="shared" si="46"/>
        <v>4137000</v>
      </c>
    </row>
    <row r="254" spans="1:14" ht="24">
      <c r="A254" s="59" t="s">
        <v>178</v>
      </c>
      <c r="B254" s="131"/>
      <c r="C254" s="107"/>
      <c r="D254" s="106" t="s">
        <v>179</v>
      </c>
      <c r="E254" s="52"/>
      <c r="F254" s="51">
        <f>F255</f>
        <v>0</v>
      </c>
      <c r="G254" s="41">
        <f>G255</f>
        <v>1585000</v>
      </c>
      <c r="H254" s="39">
        <f t="shared" si="58"/>
        <v>1585000</v>
      </c>
      <c r="I254" s="41">
        <f>I255</f>
        <v>0</v>
      </c>
      <c r="J254" s="41">
        <f>J255</f>
        <v>1680000</v>
      </c>
      <c r="K254" s="39">
        <f t="shared" si="48"/>
        <v>1680000</v>
      </c>
      <c r="L254" s="41">
        <f>L255</f>
        <v>0</v>
      </c>
      <c r="M254" s="41">
        <f>M255</f>
        <v>1762000</v>
      </c>
      <c r="N254" s="39">
        <f t="shared" si="46"/>
        <v>1762000</v>
      </c>
    </row>
    <row r="255" spans="1:14" ht="24">
      <c r="A255" s="59" t="s">
        <v>309</v>
      </c>
      <c r="B255" s="131"/>
      <c r="C255" s="107"/>
      <c r="D255" s="106"/>
      <c r="E255" s="52" t="s">
        <v>308</v>
      </c>
      <c r="F255" s="51">
        <v>0</v>
      </c>
      <c r="G255" s="41">
        <v>1585000</v>
      </c>
      <c r="H255" s="39">
        <f t="shared" si="58"/>
        <v>1585000</v>
      </c>
      <c r="I255" s="41">
        <v>0</v>
      </c>
      <c r="J255" s="41">
        <v>1680000</v>
      </c>
      <c r="K255" s="39">
        <f t="shared" si="48"/>
        <v>1680000</v>
      </c>
      <c r="L255" s="41">
        <v>0</v>
      </c>
      <c r="M255" s="41">
        <v>1762000</v>
      </c>
      <c r="N255" s="39">
        <f t="shared" si="46"/>
        <v>1762000</v>
      </c>
    </row>
    <row r="256" spans="1:14" ht="36">
      <c r="A256" s="59" t="s">
        <v>180</v>
      </c>
      <c r="B256" s="131"/>
      <c r="C256" s="107"/>
      <c r="D256" s="106" t="s">
        <v>256</v>
      </c>
      <c r="E256" s="52"/>
      <c r="F256" s="51">
        <f>F257</f>
        <v>0</v>
      </c>
      <c r="G256" s="41">
        <f>G257</f>
        <v>112000</v>
      </c>
      <c r="H256" s="39">
        <f t="shared" si="58"/>
        <v>112000</v>
      </c>
      <c r="I256" s="41">
        <f>I257</f>
        <v>0</v>
      </c>
      <c r="J256" s="41">
        <f>J257</f>
        <v>119000</v>
      </c>
      <c r="K256" s="39">
        <f t="shared" si="48"/>
        <v>119000</v>
      </c>
      <c r="L256" s="41">
        <f>L257</f>
        <v>0</v>
      </c>
      <c r="M256" s="41">
        <f>M257</f>
        <v>125000</v>
      </c>
      <c r="N256" s="39">
        <f t="shared" si="46"/>
        <v>125000</v>
      </c>
    </row>
    <row r="257" spans="1:14" ht="24">
      <c r="A257" s="59" t="s">
        <v>309</v>
      </c>
      <c r="B257" s="131"/>
      <c r="C257" s="107"/>
      <c r="D257" s="106"/>
      <c r="E257" s="52" t="s">
        <v>308</v>
      </c>
      <c r="F257" s="51">
        <v>0</v>
      </c>
      <c r="G257" s="41">
        <v>112000</v>
      </c>
      <c r="H257" s="39">
        <f t="shared" si="58"/>
        <v>112000</v>
      </c>
      <c r="I257" s="41">
        <v>0</v>
      </c>
      <c r="J257" s="41">
        <v>119000</v>
      </c>
      <c r="K257" s="39">
        <f t="shared" si="48"/>
        <v>119000</v>
      </c>
      <c r="L257" s="41">
        <v>0</v>
      </c>
      <c r="M257" s="41">
        <v>125000</v>
      </c>
      <c r="N257" s="39">
        <f t="shared" si="46"/>
        <v>125000</v>
      </c>
    </row>
    <row r="258" spans="1:14" ht="12.75">
      <c r="A258" s="59" t="s">
        <v>181</v>
      </c>
      <c r="B258" s="131"/>
      <c r="C258" s="107"/>
      <c r="D258" s="106" t="s">
        <v>182</v>
      </c>
      <c r="E258" s="52"/>
      <c r="F258" s="53">
        <f>F260+F259</f>
        <v>30000</v>
      </c>
      <c r="G258" s="39">
        <f>G260+G259</f>
        <v>6418000</v>
      </c>
      <c r="H258" s="39">
        <f t="shared" si="58"/>
        <v>6448000</v>
      </c>
      <c r="I258" s="39">
        <f>I260+I259</f>
        <v>30000</v>
      </c>
      <c r="J258" s="39">
        <f>J260+J259</f>
        <v>6759000</v>
      </c>
      <c r="K258" s="39">
        <f t="shared" si="48"/>
        <v>6789000</v>
      </c>
      <c r="L258" s="39">
        <f>L260+L259</f>
        <v>30000</v>
      </c>
      <c r="M258" s="39">
        <f>M260+M259</f>
        <v>7094000</v>
      </c>
      <c r="N258" s="39">
        <f t="shared" si="46"/>
        <v>7124000</v>
      </c>
    </row>
    <row r="259" spans="1:14" ht="24">
      <c r="A259" s="59" t="s">
        <v>310</v>
      </c>
      <c r="B259" s="131"/>
      <c r="C259" s="107"/>
      <c r="D259" s="106"/>
      <c r="E259" s="52" t="s">
        <v>311</v>
      </c>
      <c r="F259" s="53">
        <v>0</v>
      </c>
      <c r="G259" s="39">
        <v>6402000</v>
      </c>
      <c r="H259" s="39">
        <f t="shared" si="58"/>
        <v>6402000</v>
      </c>
      <c r="I259" s="39">
        <v>0</v>
      </c>
      <c r="J259" s="39">
        <v>6739000</v>
      </c>
      <c r="K259" s="39">
        <f t="shared" si="48"/>
        <v>6739000</v>
      </c>
      <c r="L259" s="39">
        <v>0</v>
      </c>
      <c r="M259" s="39">
        <v>7069000</v>
      </c>
      <c r="N259" s="39">
        <f t="shared" si="46"/>
        <v>7069000</v>
      </c>
    </row>
    <row r="260" spans="1:14" ht="24">
      <c r="A260" s="59" t="s">
        <v>309</v>
      </c>
      <c r="B260" s="131"/>
      <c r="C260" s="107"/>
      <c r="D260" s="106"/>
      <c r="E260" s="52" t="s">
        <v>308</v>
      </c>
      <c r="F260" s="51">
        <v>30000</v>
      </c>
      <c r="G260" s="41">
        <v>16000</v>
      </c>
      <c r="H260" s="39">
        <f t="shared" si="58"/>
        <v>46000</v>
      </c>
      <c r="I260" s="41">
        <v>30000</v>
      </c>
      <c r="J260" s="41">
        <v>20000</v>
      </c>
      <c r="K260" s="39">
        <f t="shared" si="48"/>
        <v>50000</v>
      </c>
      <c r="L260" s="41">
        <v>30000</v>
      </c>
      <c r="M260" s="41">
        <v>25000</v>
      </c>
      <c r="N260" s="39">
        <f t="shared" si="46"/>
        <v>55000</v>
      </c>
    </row>
    <row r="261" spans="1:14" ht="12.75">
      <c r="A261" s="59" t="s">
        <v>120</v>
      </c>
      <c r="B261" s="131"/>
      <c r="C261" s="107"/>
      <c r="D261" s="52" t="s">
        <v>135</v>
      </c>
      <c r="E261" s="52"/>
      <c r="F261" s="51">
        <f>F262+F264+F267</f>
        <v>360577</v>
      </c>
      <c r="G261" s="51">
        <f aca="true" t="shared" si="61" ref="G261:M261">G262+G264+G267</f>
        <v>2197000</v>
      </c>
      <c r="H261" s="39">
        <f t="shared" si="58"/>
        <v>2557577</v>
      </c>
      <c r="I261" s="51">
        <f t="shared" si="61"/>
        <v>0</v>
      </c>
      <c r="J261" s="51">
        <f t="shared" si="61"/>
        <v>4045000</v>
      </c>
      <c r="K261" s="39">
        <f t="shared" si="48"/>
        <v>4045000</v>
      </c>
      <c r="L261" s="51">
        <f t="shared" si="61"/>
        <v>0</v>
      </c>
      <c r="M261" s="51">
        <f t="shared" si="61"/>
        <v>5397000</v>
      </c>
      <c r="N261" s="39">
        <f t="shared" si="46"/>
        <v>5397000</v>
      </c>
    </row>
    <row r="262" spans="1:14" ht="12.75">
      <c r="A262" s="59" t="s">
        <v>183</v>
      </c>
      <c r="B262" s="131"/>
      <c r="C262" s="107"/>
      <c r="D262" s="106" t="s">
        <v>184</v>
      </c>
      <c r="E262" s="52"/>
      <c r="F262" s="51">
        <f>F263</f>
        <v>0</v>
      </c>
      <c r="G262" s="41">
        <f>G263</f>
        <v>1573000</v>
      </c>
      <c r="H262" s="39">
        <f t="shared" si="58"/>
        <v>1573000</v>
      </c>
      <c r="I262" s="41">
        <f>I263</f>
        <v>0</v>
      </c>
      <c r="J262" s="41">
        <f>J263</f>
        <v>2270000</v>
      </c>
      <c r="K262" s="39">
        <f t="shared" si="48"/>
        <v>2270000</v>
      </c>
      <c r="L262" s="41">
        <f>L263</f>
        <v>0</v>
      </c>
      <c r="M262" s="41">
        <f>M263</f>
        <v>2450000</v>
      </c>
      <c r="N262" s="39">
        <f t="shared" si="46"/>
        <v>2450000</v>
      </c>
    </row>
    <row r="263" spans="1:14" ht="24">
      <c r="A263" s="59" t="s">
        <v>291</v>
      </c>
      <c r="B263" s="131"/>
      <c r="C263" s="107"/>
      <c r="D263" s="106"/>
      <c r="E263" s="52" t="s">
        <v>275</v>
      </c>
      <c r="F263" s="51">
        <v>0</v>
      </c>
      <c r="G263" s="41">
        <v>1573000</v>
      </c>
      <c r="H263" s="39">
        <f t="shared" si="58"/>
        <v>1573000</v>
      </c>
      <c r="I263" s="41">
        <v>0</v>
      </c>
      <c r="J263" s="41">
        <v>2270000</v>
      </c>
      <c r="K263" s="39">
        <f t="shared" si="48"/>
        <v>2270000</v>
      </c>
      <c r="L263" s="41">
        <v>0</v>
      </c>
      <c r="M263" s="41">
        <v>2450000</v>
      </c>
      <c r="N263" s="39">
        <f t="shared" si="46"/>
        <v>2450000</v>
      </c>
    </row>
    <row r="264" spans="1:14" ht="36">
      <c r="A264" s="59" t="s">
        <v>258</v>
      </c>
      <c r="B264" s="131"/>
      <c r="C264" s="107"/>
      <c r="D264" s="106" t="s">
        <v>257</v>
      </c>
      <c r="E264" s="52"/>
      <c r="F264" s="51">
        <f>F266+F265</f>
        <v>360577</v>
      </c>
      <c r="G264" s="51">
        <f aca="true" t="shared" si="62" ref="G264:M264">G266+G265</f>
        <v>0</v>
      </c>
      <c r="H264" s="39">
        <f t="shared" si="58"/>
        <v>360577</v>
      </c>
      <c r="I264" s="51">
        <f t="shared" si="62"/>
        <v>0</v>
      </c>
      <c r="J264" s="51">
        <f t="shared" si="62"/>
        <v>0</v>
      </c>
      <c r="K264" s="39">
        <f t="shared" si="48"/>
        <v>0</v>
      </c>
      <c r="L264" s="51">
        <f t="shared" si="62"/>
        <v>0</v>
      </c>
      <c r="M264" s="51">
        <f t="shared" si="62"/>
        <v>0</v>
      </c>
      <c r="N264" s="39">
        <f t="shared" si="46"/>
        <v>0</v>
      </c>
    </row>
    <row r="265" spans="1:14" ht="24">
      <c r="A265" s="26" t="s">
        <v>293</v>
      </c>
      <c r="B265" s="131"/>
      <c r="C265" s="107"/>
      <c r="D265" s="106"/>
      <c r="E265" s="52" t="s">
        <v>292</v>
      </c>
      <c r="F265" s="66">
        <v>304000</v>
      </c>
      <c r="G265" s="63">
        <v>0</v>
      </c>
      <c r="H265" s="39">
        <f t="shared" si="58"/>
        <v>304000</v>
      </c>
      <c r="I265" s="63">
        <v>0</v>
      </c>
      <c r="J265" s="63">
        <v>0</v>
      </c>
      <c r="K265" s="39">
        <f t="shared" si="48"/>
        <v>0</v>
      </c>
      <c r="L265" s="63">
        <v>0</v>
      </c>
      <c r="M265" s="63">
        <v>0</v>
      </c>
      <c r="N265" s="65">
        <f t="shared" si="46"/>
        <v>0</v>
      </c>
    </row>
    <row r="266" spans="1:14" ht="24">
      <c r="A266" s="59" t="s">
        <v>291</v>
      </c>
      <c r="B266" s="131"/>
      <c r="C266" s="107"/>
      <c r="D266" s="106"/>
      <c r="E266" s="52" t="s">
        <v>275</v>
      </c>
      <c r="F266" s="60">
        <v>56577</v>
      </c>
      <c r="G266" s="60">
        <v>0</v>
      </c>
      <c r="H266" s="39">
        <f t="shared" si="58"/>
        <v>56577</v>
      </c>
      <c r="I266" s="60">
        <v>0</v>
      </c>
      <c r="J266" s="60">
        <v>0</v>
      </c>
      <c r="K266" s="39">
        <f t="shared" si="48"/>
        <v>0</v>
      </c>
      <c r="L266" s="60">
        <v>0</v>
      </c>
      <c r="M266" s="60">
        <v>0</v>
      </c>
      <c r="N266" s="58">
        <f t="shared" si="46"/>
        <v>0</v>
      </c>
    </row>
    <row r="267" spans="1:14" ht="60">
      <c r="A267" s="59" t="s">
        <v>349</v>
      </c>
      <c r="B267" s="131"/>
      <c r="C267" s="107"/>
      <c r="D267" s="106" t="s">
        <v>348</v>
      </c>
      <c r="E267" s="52"/>
      <c r="F267" s="60">
        <f>F268</f>
        <v>0</v>
      </c>
      <c r="G267" s="60">
        <f aca="true" t="shared" si="63" ref="G267:M267">G268</f>
        <v>624000</v>
      </c>
      <c r="H267" s="39">
        <f t="shared" si="58"/>
        <v>624000</v>
      </c>
      <c r="I267" s="60">
        <f t="shared" si="63"/>
        <v>0</v>
      </c>
      <c r="J267" s="60">
        <f t="shared" si="63"/>
        <v>1775000</v>
      </c>
      <c r="K267" s="39">
        <f t="shared" si="48"/>
        <v>1775000</v>
      </c>
      <c r="L267" s="60">
        <f t="shared" si="63"/>
        <v>0</v>
      </c>
      <c r="M267" s="60">
        <f t="shared" si="63"/>
        <v>2947000</v>
      </c>
      <c r="N267" s="58">
        <f t="shared" si="46"/>
        <v>2947000</v>
      </c>
    </row>
    <row r="268" spans="1:14" ht="24">
      <c r="A268" s="59" t="s">
        <v>310</v>
      </c>
      <c r="B268" s="131"/>
      <c r="C268" s="107"/>
      <c r="D268" s="106"/>
      <c r="E268" s="52" t="s">
        <v>311</v>
      </c>
      <c r="F268" s="60">
        <v>0</v>
      </c>
      <c r="G268" s="60">
        <v>624000</v>
      </c>
      <c r="H268" s="39">
        <f t="shared" si="58"/>
        <v>624000</v>
      </c>
      <c r="I268" s="60">
        <v>0</v>
      </c>
      <c r="J268" s="60">
        <v>1775000</v>
      </c>
      <c r="K268" s="39">
        <f t="shared" si="48"/>
        <v>1775000</v>
      </c>
      <c r="L268" s="60">
        <v>0</v>
      </c>
      <c r="M268" s="60">
        <v>2947000</v>
      </c>
      <c r="N268" s="58">
        <f t="shared" si="46"/>
        <v>2947000</v>
      </c>
    </row>
    <row r="269" spans="1:14" ht="12.75">
      <c r="A269" s="46" t="s">
        <v>116</v>
      </c>
      <c r="B269" s="131"/>
      <c r="C269" s="139"/>
      <c r="D269" s="47" t="s">
        <v>127</v>
      </c>
      <c r="E269" s="47"/>
      <c r="F269" s="76">
        <f>F270</f>
        <v>235847</v>
      </c>
      <c r="G269" s="76">
        <f aca="true" t="shared" si="64" ref="G269:M269">G270</f>
        <v>0</v>
      </c>
      <c r="H269" s="39">
        <f t="shared" si="58"/>
        <v>235847</v>
      </c>
      <c r="I269" s="76">
        <f t="shared" si="64"/>
        <v>0</v>
      </c>
      <c r="J269" s="76">
        <f t="shared" si="64"/>
        <v>0</v>
      </c>
      <c r="K269" s="39">
        <f t="shared" si="48"/>
        <v>0</v>
      </c>
      <c r="L269" s="76">
        <f t="shared" si="64"/>
        <v>0</v>
      </c>
      <c r="M269" s="76">
        <f t="shared" si="64"/>
        <v>0</v>
      </c>
      <c r="N269" s="56">
        <f t="shared" si="46"/>
        <v>0</v>
      </c>
    </row>
    <row r="270" spans="1:14" ht="36">
      <c r="A270" s="46" t="s">
        <v>265</v>
      </c>
      <c r="B270" s="131"/>
      <c r="C270" s="139"/>
      <c r="D270" s="47" t="s">
        <v>263</v>
      </c>
      <c r="E270" s="47"/>
      <c r="F270" s="72">
        <f>F271</f>
        <v>235847</v>
      </c>
      <c r="G270" s="48">
        <f>G271</f>
        <v>0</v>
      </c>
      <c r="H270" s="39">
        <f t="shared" si="58"/>
        <v>235847</v>
      </c>
      <c r="I270" s="48">
        <f>I271</f>
        <v>0</v>
      </c>
      <c r="J270" s="48">
        <f>J271</f>
        <v>0</v>
      </c>
      <c r="K270" s="39">
        <f aca="true" t="shared" si="65" ref="K270:K314">J270+I270</f>
        <v>0</v>
      </c>
      <c r="L270" s="48">
        <f>L271</f>
        <v>0</v>
      </c>
      <c r="M270" s="48">
        <f>M271</f>
        <v>0</v>
      </c>
      <c r="N270" s="39">
        <f aca="true" t="shared" si="66" ref="N270:N312">M270+L270</f>
        <v>0</v>
      </c>
    </row>
    <row r="271" spans="1:14" ht="36">
      <c r="A271" s="46" t="s">
        <v>266</v>
      </c>
      <c r="B271" s="131"/>
      <c r="C271" s="139"/>
      <c r="D271" s="133" t="s">
        <v>264</v>
      </c>
      <c r="E271" s="47"/>
      <c r="F271" s="72">
        <f>F273+F272</f>
        <v>235847</v>
      </c>
      <c r="G271" s="72">
        <f aca="true" t="shared" si="67" ref="G271:M271">G273+G272</f>
        <v>0</v>
      </c>
      <c r="H271" s="39">
        <f t="shared" si="58"/>
        <v>235847</v>
      </c>
      <c r="I271" s="72">
        <f t="shared" si="67"/>
        <v>0</v>
      </c>
      <c r="J271" s="72">
        <f t="shared" si="67"/>
        <v>0</v>
      </c>
      <c r="K271" s="39">
        <f t="shared" si="65"/>
        <v>0</v>
      </c>
      <c r="L271" s="72">
        <f t="shared" si="67"/>
        <v>0</v>
      </c>
      <c r="M271" s="72">
        <f t="shared" si="67"/>
        <v>0</v>
      </c>
      <c r="N271" s="39">
        <f t="shared" si="66"/>
        <v>0</v>
      </c>
    </row>
    <row r="272" spans="1:14" ht="24">
      <c r="A272" s="59" t="s">
        <v>291</v>
      </c>
      <c r="B272" s="131"/>
      <c r="C272" s="139"/>
      <c r="D272" s="133"/>
      <c r="E272" s="47" t="s">
        <v>275</v>
      </c>
      <c r="F272" s="72">
        <v>170000</v>
      </c>
      <c r="G272" s="48">
        <v>0</v>
      </c>
      <c r="H272" s="39">
        <f t="shared" si="58"/>
        <v>170000</v>
      </c>
      <c r="I272" s="48">
        <v>0</v>
      </c>
      <c r="J272" s="48">
        <v>0</v>
      </c>
      <c r="K272" s="39">
        <f t="shared" si="65"/>
        <v>0</v>
      </c>
      <c r="L272" s="48">
        <v>0</v>
      </c>
      <c r="M272" s="48">
        <v>0</v>
      </c>
      <c r="N272" s="39">
        <f t="shared" si="66"/>
        <v>0</v>
      </c>
    </row>
    <row r="273" spans="1:14" ht="24">
      <c r="A273" s="59" t="s">
        <v>278</v>
      </c>
      <c r="B273" s="131"/>
      <c r="C273" s="139"/>
      <c r="D273" s="133"/>
      <c r="E273" s="47" t="s">
        <v>277</v>
      </c>
      <c r="F273" s="72">
        <v>65847</v>
      </c>
      <c r="G273" s="48">
        <v>0</v>
      </c>
      <c r="H273" s="39">
        <f t="shared" si="58"/>
        <v>65847</v>
      </c>
      <c r="I273" s="48">
        <v>0</v>
      </c>
      <c r="J273" s="48">
        <v>0</v>
      </c>
      <c r="K273" s="39">
        <f t="shared" si="65"/>
        <v>0</v>
      </c>
      <c r="L273" s="48">
        <v>0</v>
      </c>
      <c r="M273" s="48">
        <v>0</v>
      </c>
      <c r="N273" s="39">
        <f t="shared" si="66"/>
        <v>0</v>
      </c>
    </row>
    <row r="274" spans="1:14" ht="24">
      <c r="A274" s="46" t="s">
        <v>96</v>
      </c>
      <c r="B274" s="131"/>
      <c r="C274" s="139"/>
      <c r="D274" s="47" t="s">
        <v>97</v>
      </c>
      <c r="E274" s="47"/>
      <c r="F274" s="73">
        <f>F275</f>
        <v>254000</v>
      </c>
      <c r="G274" s="49">
        <f>G275</f>
        <v>0</v>
      </c>
      <c r="H274" s="39">
        <f t="shared" si="58"/>
        <v>254000</v>
      </c>
      <c r="I274" s="49">
        <f>I275</f>
        <v>0</v>
      </c>
      <c r="J274" s="49">
        <f>J275</f>
        <v>0</v>
      </c>
      <c r="K274" s="39">
        <f t="shared" si="65"/>
        <v>0</v>
      </c>
      <c r="L274" s="49">
        <f>L275</f>
        <v>0</v>
      </c>
      <c r="M274" s="49">
        <f>M275</f>
        <v>0</v>
      </c>
      <c r="N274" s="39">
        <f t="shared" si="66"/>
        <v>0</v>
      </c>
    </row>
    <row r="275" spans="1:14" ht="72">
      <c r="A275" s="46" t="s">
        <v>402</v>
      </c>
      <c r="B275" s="131"/>
      <c r="C275" s="139"/>
      <c r="D275" s="133" t="s">
        <v>209</v>
      </c>
      <c r="E275" s="47"/>
      <c r="F275" s="73">
        <f>F276</f>
        <v>254000</v>
      </c>
      <c r="G275" s="49">
        <f>G276</f>
        <v>0</v>
      </c>
      <c r="H275" s="39">
        <f t="shared" si="58"/>
        <v>254000</v>
      </c>
      <c r="I275" s="49">
        <f>I276</f>
        <v>0</v>
      </c>
      <c r="J275" s="49">
        <f>J276</f>
        <v>0</v>
      </c>
      <c r="K275" s="39">
        <f t="shared" si="65"/>
        <v>0</v>
      </c>
      <c r="L275" s="49">
        <f>L276</f>
        <v>0</v>
      </c>
      <c r="M275" s="49">
        <f>M276</f>
        <v>0</v>
      </c>
      <c r="N275" s="39">
        <f t="shared" si="66"/>
        <v>0</v>
      </c>
    </row>
    <row r="276" spans="1:14" ht="24">
      <c r="A276" s="46" t="s">
        <v>294</v>
      </c>
      <c r="B276" s="131"/>
      <c r="C276" s="139"/>
      <c r="D276" s="133"/>
      <c r="E276" s="47" t="s">
        <v>295</v>
      </c>
      <c r="F276" s="73">
        <v>254000</v>
      </c>
      <c r="G276" s="49">
        <v>0</v>
      </c>
      <c r="H276" s="39">
        <f t="shared" si="58"/>
        <v>254000</v>
      </c>
      <c r="I276" s="49">
        <v>0</v>
      </c>
      <c r="J276" s="49">
        <v>0</v>
      </c>
      <c r="K276" s="39">
        <f t="shared" si="65"/>
        <v>0</v>
      </c>
      <c r="L276" s="49">
        <v>0</v>
      </c>
      <c r="M276" s="49">
        <v>0</v>
      </c>
      <c r="N276" s="39">
        <f t="shared" si="66"/>
        <v>0</v>
      </c>
    </row>
    <row r="277" spans="1:14" ht="12.75">
      <c r="A277" s="59" t="s">
        <v>118</v>
      </c>
      <c r="B277" s="131"/>
      <c r="C277" s="107" t="s">
        <v>132</v>
      </c>
      <c r="D277" s="106"/>
      <c r="E277" s="106"/>
      <c r="F277" s="53">
        <f>F278+F282</f>
        <v>175800</v>
      </c>
      <c r="G277" s="39">
        <f>G278+G282</f>
        <v>0</v>
      </c>
      <c r="H277" s="39">
        <f t="shared" si="58"/>
        <v>175800</v>
      </c>
      <c r="I277" s="39">
        <f>I278+I282</f>
        <v>148000</v>
      </c>
      <c r="J277" s="39">
        <f>J278+J282</f>
        <v>0</v>
      </c>
      <c r="K277" s="39">
        <f t="shared" si="65"/>
        <v>148000</v>
      </c>
      <c r="L277" s="39">
        <f>L278+L282</f>
        <v>148000</v>
      </c>
      <c r="M277" s="39">
        <f>M278+M282</f>
        <v>0</v>
      </c>
      <c r="N277" s="39">
        <f t="shared" si="66"/>
        <v>148000</v>
      </c>
    </row>
    <row r="278" spans="1:14" ht="12.75">
      <c r="A278" s="59" t="s">
        <v>116</v>
      </c>
      <c r="B278" s="131"/>
      <c r="C278" s="107"/>
      <c r="D278" s="52" t="s">
        <v>127</v>
      </c>
      <c r="E278" s="52"/>
      <c r="F278" s="53">
        <f aca="true" t="shared" si="68" ref="F278:M280">F279</f>
        <v>148000</v>
      </c>
      <c r="G278" s="39">
        <f t="shared" si="68"/>
        <v>0</v>
      </c>
      <c r="H278" s="39">
        <f t="shared" si="58"/>
        <v>148000</v>
      </c>
      <c r="I278" s="39">
        <f t="shared" si="68"/>
        <v>148000</v>
      </c>
      <c r="J278" s="39">
        <f t="shared" si="68"/>
        <v>0</v>
      </c>
      <c r="K278" s="39">
        <f t="shared" si="65"/>
        <v>148000</v>
      </c>
      <c r="L278" s="39">
        <f t="shared" si="68"/>
        <v>148000</v>
      </c>
      <c r="M278" s="39">
        <f t="shared" si="68"/>
        <v>0</v>
      </c>
      <c r="N278" s="39">
        <f t="shared" si="66"/>
        <v>148000</v>
      </c>
    </row>
    <row r="279" spans="1:14" ht="24">
      <c r="A279" s="59" t="s">
        <v>185</v>
      </c>
      <c r="B279" s="131"/>
      <c r="C279" s="107"/>
      <c r="D279" s="52">
        <v>5221300</v>
      </c>
      <c r="E279" s="52"/>
      <c r="F279" s="53">
        <f t="shared" si="68"/>
        <v>148000</v>
      </c>
      <c r="G279" s="39">
        <f t="shared" si="68"/>
        <v>0</v>
      </c>
      <c r="H279" s="39">
        <f t="shared" si="58"/>
        <v>148000</v>
      </c>
      <c r="I279" s="39">
        <f t="shared" si="68"/>
        <v>148000</v>
      </c>
      <c r="J279" s="39">
        <f t="shared" si="68"/>
        <v>0</v>
      </c>
      <c r="K279" s="39">
        <f t="shared" si="65"/>
        <v>148000</v>
      </c>
      <c r="L279" s="39">
        <f t="shared" si="68"/>
        <v>148000</v>
      </c>
      <c r="M279" s="39">
        <f t="shared" si="68"/>
        <v>0</v>
      </c>
      <c r="N279" s="39">
        <f t="shared" si="66"/>
        <v>148000</v>
      </c>
    </row>
    <row r="280" spans="1:14" ht="36">
      <c r="A280" s="59" t="s">
        <v>351</v>
      </c>
      <c r="B280" s="131"/>
      <c r="C280" s="107"/>
      <c r="D280" s="106" t="s">
        <v>252</v>
      </c>
      <c r="E280" s="52"/>
      <c r="F280" s="53">
        <f t="shared" si="68"/>
        <v>148000</v>
      </c>
      <c r="G280" s="39">
        <f t="shared" si="68"/>
        <v>0</v>
      </c>
      <c r="H280" s="39">
        <f t="shared" si="58"/>
        <v>148000</v>
      </c>
      <c r="I280" s="39">
        <f t="shared" si="68"/>
        <v>148000</v>
      </c>
      <c r="J280" s="39">
        <f t="shared" si="68"/>
        <v>0</v>
      </c>
      <c r="K280" s="39">
        <f t="shared" si="65"/>
        <v>148000</v>
      </c>
      <c r="L280" s="39">
        <f t="shared" si="68"/>
        <v>148000</v>
      </c>
      <c r="M280" s="39">
        <f t="shared" si="68"/>
        <v>0</v>
      </c>
      <c r="N280" s="39">
        <f t="shared" si="66"/>
        <v>148000</v>
      </c>
    </row>
    <row r="281" spans="1:14" ht="24">
      <c r="A281" s="59" t="s">
        <v>306</v>
      </c>
      <c r="B281" s="131"/>
      <c r="C281" s="107"/>
      <c r="D281" s="106"/>
      <c r="E281" s="52" t="s">
        <v>275</v>
      </c>
      <c r="F281" s="51">
        <v>148000</v>
      </c>
      <c r="G281" s="41">
        <v>0</v>
      </c>
      <c r="H281" s="39">
        <f t="shared" si="58"/>
        <v>148000</v>
      </c>
      <c r="I281" s="41">
        <v>148000</v>
      </c>
      <c r="J281" s="41">
        <v>0</v>
      </c>
      <c r="K281" s="39">
        <f t="shared" si="65"/>
        <v>148000</v>
      </c>
      <c r="L281" s="41">
        <v>148000</v>
      </c>
      <c r="M281" s="41">
        <v>0</v>
      </c>
      <c r="N281" s="39">
        <f t="shared" si="66"/>
        <v>148000</v>
      </c>
    </row>
    <row r="282" spans="1:14" ht="24">
      <c r="A282" s="59" t="s">
        <v>96</v>
      </c>
      <c r="B282" s="131"/>
      <c r="C282" s="107"/>
      <c r="D282" s="52" t="s">
        <v>97</v>
      </c>
      <c r="E282" s="52"/>
      <c r="F282" s="51">
        <f>F283</f>
        <v>27800</v>
      </c>
      <c r="G282" s="41">
        <f>G283</f>
        <v>0</v>
      </c>
      <c r="H282" s="39">
        <f t="shared" si="58"/>
        <v>27800</v>
      </c>
      <c r="I282" s="41">
        <f>I283</f>
        <v>0</v>
      </c>
      <c r="J282" s="41">
        <f>J283</f>
        <v>0</v>
      </c>
      <c r="K282" s="39">
        <f t="shared" si="65"/>
        <v>0</v>
      </c>
      <c r="L282" s="41">
        <f>L283</f>
        <v>0</v>
      </c>
      <c r="M282" s="41">
        <f>M283</f>
        <v>0</v>
      </c>
      <c r="N282" s="39">
        <f t="shared" si="66"/>
        <v>0</v>
      </c>
    </row>
    <row r="283" spans="1:14" ht="12.75">
      <c r="A283" s="59" t="s">
        <v>138</v>
      </c>
      <c r="B283" s="131"/>
      <c r="C283" s="107"/>
      <c r="D283" s="52" t="s">
        <v>100</v>
      </c>
      <c r="E283" s="52"/>
      <c r="F283" s="51">
        <f>F284+F286</f>
        <v>27800</v>
      </c>
      <c r="G283" s="41">
        <f>G284+G286</f>
        <v>0</v>
      </c>
      <c r="H283" s="39">
        <f t="shared" si="58"/>
        <v>27800</v>
      </c>
      <c r="I283" s="41">
        <f>I284+I286</f>
        <v>0</v>
      </c>
      <c r="J283" s="41">
        <f>J284+J286</f>
        <v>0</v>
      </c>
      <c r="K283" s="39">
        <f t="shared" si="65"/>
        <v>0</v>
      </c>
      <c r="L283" s="41">
        <f>L284+L286</f>
        <v>0</v>
      </c>
      <c r="M283" s="41">
        <f>M284+M286</f>
        <v>0</v>
      </c>
      <c r="N283" s="39">
        <f t="shared" si="66"/>
        <v>0</v>
      </c>
    </row>
    <row r="284" spans="1:14" ht="24">
      <c r="A284" s="59" t="s">
        <v>140</v>
      </c>
      <c r="B284" s="131"/>
      <c r="C284" s="107"/>
      <c r="D284" s="106" t="s">
        <v>403</v>
      </c>
      <c r="E284" s="52"/>
      <c r="F284" s="51">
        <f>F285</f>
        <v>22000</v>
      </c>
      <c r="G284" s="41">
        <f>G285</f>
        <v>0</v>
      </c>
      <c r="H284" s="39">
        <f t="shared" si="58"/>
        <v>22000</v>
      </c>
      <c r="I284" s="41">
        <f>I285</f>
        <v>0</v>
      </c>
      <c r="J284" s="41">
        <f>J285</f>
        <v>0</v>
      </c>
      <c r="K284" s="39">
        <f t="shared" si="65"/>
        <v>0</v>
      </c>
      <c r="L284" s="41">
        <f>L285</f>
        <v>0</v>
      </c>
      <c r="M284" s="41">
        <f>M285</f>
        <v>0</v>
      </c>
      <c r="N284" s="39">
        <f t="shared" si="66"/>
        <v>0</v>
      </c>
    </row>
    <row r="285" spans="1:14" ht="24">
      <c r="A285" s="59" t="s">
        <v>306</v>
      </c>
      <c r="B285" s="131"/>
      <c r="C285" s="107"/>
      <c r="D285" s="106"/>
      <c r="E285" s="52" t="s">
        <v>275</v>
      </c>
      <c r="F285" s="51">
        <v>22000</v>
      </c>
      <c r="G285" s="41">
        <v>0</v>
      </c>
      <c r="H285" s="39">
        <f aca="true" t="shared" si="69" ref="H285:H348">G285+F285</f>
        <v>22000</v>
      </c>
      <c r="I285" s="41">
        <v>0</v>
      </c>
      <c r="J285" s="41">
        <v>0</v>
      </c>
      <c r="K285" s="39">
        <f t="shared" si="65"/>
        <v>0</v>
      </c>
      <c r="L285" s="41">
        <v>0</v>
      </c>
      <c r="M285" s="41">
        <v>0</v>
      </c>
      <c r="N285" s="39">
        <f t="shared" si="66"/>
        <v>0</v>
      </c>
    </row>
    <row r="286" spans="1:14" ht="24">
      <c r="A286" s="59" t="s">
        <v>186</v>
      </c>
      <c r="B286" s="131"/>
      <c r="C286" s="107"/>
      <c r="D286" s="106" t="s">
        <v>404</v>
      </c>
      <c r="E286" s="52"/>
      <c r="F286" s="51">
        <f>F287</f>
        <v>5800</v>
      </c>
      <c r="G286" s="41">
        <f>G287</f>
        <v>0</v>
      </c>
      <c r="H286" s="39">
        <f t="shared" si="69"/>
        <v>5800</v>
      </c>
      <c r="I286" s="41">
        <f>I287</f>
        <v>0</v>
      </c>
      <c r="J286" s="41">
        <f>J287</f>
        <v>0</v>
      </c>
      <c r="K286" s="39">
        <f t="shared" si="65"/>
        <v>0</v>
      </c>
      <c r="L286" s="41">
        <f>L287</f>
        <v>0</v>
      </c>
      <c r="M286" s="41">
        <f>M287</f>
        <v>0</v>
      </c>
      <c r="N286" s="39">
        <f t="shared" si="66"/>
        <v>0</v>
      </c>
    </row>
    <row r="287" spans="1:14" ht="24">
      <c r="A287" s="59" t="s">
        <v>306</v>
      </c>
      <c r="B287" s="131"/>
      <c r="C287" s="107"/>
      <c r="D287" s="106"/>
      <c r="E287" s="52" t="s">
        <v>275</v>
      </c>
      <c r="F287" s="51">
        <v>5800</v>
      </c>
      <c r="G287" s="41">
        <v>0</v>
      </c>
      <c r="H287" s="39">
        <f t="shared" si="69"/>
        <v>5800</v>
      </c>
      <c r="I287" s="41">
        <v>0</v>
      </c>
      <c r="J287" s="41">
        <v>0</v>
      </c>
      <c r="K287" s="39">
        <f t="shared" si="65"/>
        <v>0</v>
      </c>
      <c r="L287" s="41">
        <v>0</v>
      </c>
      <c r="M287" s="41">
        <v>0</v>
      </c>
      <c r="N287" s="39">
        <f t="shared" si="66"/>
        <v>0</v>
      </c>
    </row>
    <row r="288" spans="1:14" ht="12.75">
      <c r="A288" s="59" t="s">
        <v>69</v>
      </c>
      <c r="B288" s="131"/>
      <c r="C288" s="107" t="s">
        <v>413</v>
      </c>
      <c r="D288" s="106"/>
      <c r="E288" s="106"/>
      <c r="F288" s="53">
        <f>F289+F296</f>
        <v>10000</v>
      </c>
      <c r="G288" s="39">
        <f>G289+G296</f>
        <v>5325000</v>
      </c>
      <c r="H288" s="39">
        <f t="shared" si="69"/>
        <v>5335000</v>
      </c>
      <c r="I288" s="39">
        <f>I289+I296</f>
        <v>0</v>
      </c>
      <c r="J288" s="39">
        <f>J289+J296</f>
        <v>5325000</v>
      </c>
      <c r="K288" s="39">
        <f t="shared" si="65"/>
        <v>5325000</v>
      </c>
      <c r="L288" s="39">
        <f>L289+L296</f>
        <v>0</v>
      </c>
      <c r="M288" s="39">
        <f>M289+M296</f>
        <v>5325000</v>
      </c>
      <c r="N288" s="39">
        <f t="shared" si="66"/>
        <v>5325000</v>
      </c>
    </row>
    <row r="289" spans="1:14" ht="48">
      <c r="A289" s="59" t="s">
        <v>187</v>
      </c>
      <c r="B289" s="131"/>
      <c r="C289" s="107"/>
      <c r="D289" s="52" t="s">
        <v>112</v>
      </c>
      <c r="E289" s="52"/>
      <c r="F289" s="53">
        <f>F290</f>
        <v>0</v>
      </c>
      <c r="G289" s="39">
        <f>G290</f>
        <v>5325000</v>
      </c>
      <c r="H289" s="39">
        <f t="shared" si="69"/>
        <v>5325000</v>
      </c>
      <c r="I289" s="39">
        <f>I290</f>
        <v>0</v>
      </c>
      <c r="J289" s="39">
        <f>J290</f>
        <v>5325000</v>
      </c>
      <c r="K289" s="39">
        <f t="shared" si="65"/>
        <v>5325000</v>
      </c>
      <c r="L289" s="39">
        <f>L290</f>
        <v>0</v>
      </c>
      <c r="M289" s="39">
        <f>M290</f>
        <v>5325000</v>
      </c>
      <c r="N289" s="39">
        <f t="shared" si="66"/>
        <v>5325000</v>
      </c>
    </row>
    <row r="290" spans="1:14" ht="12.75">
      <c r="A290" s="59" t="s">
        <v>113</v>
      </c>
      <c r="B290" s="131"/>
      <c r="C290" s="107"/>
      <c r="D290" s="106" t="s">
        <v>114</v>
      </c>
      <c r="E290" s="52"/>
      <c r="F290" s="53">
        <f>SUM(F291:F295)</f>
        <v>0</v>
      </c>
      <c r="G290" s="39">
        <f>SUM(G291:G295)</f>
        <v>5325000</v>
      </c>
      <c r="H290" s="39">
        <f t="shared" si="69"/>
        <v>5325000</v>
      </c>
      <c r="I290" s="39">
        <f>SUM(I291:I295)</f>
        <v>0</v>
      </c>
      <c r="J290" s="39">
        <f>SUM(J291:J295)</f>
        <v>5325000</v>
      </c>
      <c r="K290" s="39">
        <f t="shared" si="65"/>
        <v>5325000</v>
      </c>
      <c r="L290" s="39">
        <f>SUM(L291:L295)</f>
        <v>0</v>
      </c>
      <c r="M290" s="39">
        <f>SUM(M291:M295)</f>
        <v>5325000</v>
      </c>
      <c r="N290" s="39">
        <f t="shared" si="66"/>
        <v>5325000</v>
      </c>
    </row>
    <row r="291" spans="1:14" ht="12.75">
      <c r="A291" s="59" t="s">
        <v>304</v>
      </c>
      <c r="B291" s="131"/>
      <c r="C291" s="107"/>
      <c r="D291" s="106"/>
      <c r="E291" s="52" t="s">
        <v>299</v>
      </c>
      <c r="F291" s="53">
        <v>0</v>
      </c>
      <c r="G291" s="39">
        <v>4603000</v>
      </c>
      <c r="H291" s="39">
        <f t="shared" si="69"/>
        <v>4603000</v>
      </c>
      <c r="I291" s="53">
        <v>0</v>
      </c>
      <c r="J291" s="39">
        <v>4603000</v>
      </c>
      <c r="K291" s="39">
        <f t="shared" si="65"/>
        <v>4603000</v>
      </c>
      <c r="L291" s="53">
        <v>0</v>
      </c>
      <c r="M291" s="39">
        <v>4603000</v>
      </c>
      <c r="N291" s="39">
        <f t="shared" si="66"/>
        <v>4603000</v>
      </c>
    </row>
    <row r="292" spans="1:14" ht="24">
      <c r="A292" s="26" t="s">
        <v>293</v>
      </c>
      <c r="B292" s="131"/>
      <c r="C292" s="107"/>
      <c r="D292" s="106"/>
      <c r="E292" s="52" t="s">
        <v>292</v>
      </c>
      <c r="F292" s="53">
        <v>0</v>
      </c>
      <c r="G292" s="39">
        <v>313000</v>
      </c>
      <c r="H292" s="39">
        <f t="shared" si="69"/>
        <v>313000</v>
      </c>
      <c r="I292" s="53">
        <v>0</v>
      </c>
      <c r="J292" s="39">
        <v>313000</v>
      </c>
      <c r="K292" s="39">
        <f t="shared" si="65"/>
        <v>313000</v>
      </c>
      <c r="L292" s="53">
        <v>0</v>
      </c>
      <c r="M292" s="39">
        <v>313000</v>
      </c>
      <c r="N292" s="39">
        <f t="shared" si="66"/>
        <v>313000</v>
      </c>
    </row>
    <row r="293" spans="1:14" ht="24">
      <c r="A293" s="59" t="s">
        <v>306</v>
      </c>
      <c r="B293" s="131"/>
      <c r="C293" s="107"/>
      <c r="D293" s="106"/>
      <c r="E293" s="52" t="s">
        <v>275</v>
      </c>
      <c r="F293" s="53">
        <v>0</v>
      </c>
      <c r="G293" s="39">
        <v>400000</v>
      </c>
      <c r="H293" s="39">
        <f t="shared" si="69"/>
        <v>400000</v>
      </c>
      <c r="I293" s="53">
        <v>0</v>
      </c>
      <c r="J293" s="39">
        <v>400000</v>
      </c>
      <c r="K293" s="39">
        <f t="shared" si="65"/>
        <v>400000</v>
      </c>
      <c r="L293" s="53">
        <v>0</v>
      </c>
      <c r="M293" s="39">
        <v>400000</v>
      </c>
      <c r="N293" s="39">
        <f t="shared" si="66"/>
        <v>400000</v>
      </c>
    </row>
    <row r="294" spans="1:14" ht="24">
      <c r="A294" s="59" t="s">
        <v>314</v>
      </c>
      <c r="B294" s="131"/>
      <c r="C294" s="107"/>
      <c r="D294" s="106"/>
      <c r="E294" s="52" t="s">
        <v>301</v>
      </c>
      <c r="F294" s="53">
        <v>0</v>
      </c>
      <c r="G294" s="39">
        <v>6000</v>
      </c>
      <c r="H294" s="39">
        <f t="shared" si="69"/>
        <v>6000</v>
      </c>
      <c r="I294" s="53">
        <v>0</v>
      </c>
      <c r="J294" s="39">
        <v>6000</v>
      </c>
      <c r="K294" s="39">
        <f t="shared" si="65"/>
        <v>6000</v>
      </c>
      <c r="L294" s="53">
        <v>0</v>
      </c>
      <c r="M294" s="39">
        <v>6000</v>
      </c>
      <c r="N294" s="39">
        <f t="shared" si="66"/>
        <v>6000</v>
      </c>
    </row>
    <row r="295" spans="1:14" ht="12.75">
      <c r="A295" s="59" t="s">
        <v>303</v>
      </c>
      <c r="B295" s="131"/>
      <c r="C295" s="107"/>
      <c r="D295" s="106"/>
      <c r="E295" s="52" t="s">
        <v>302</v>
      </c>
      <c r="F295" s="51">
        <v>0</v>
      </c>
      <c r="G295" s="41">
        <v>3000</v>
      </c>
      <c r="H295" s="39">
        <f t="shared" si="69"/>
        <v>3000</v>
      </c>
      <c r="I295" s="51">
        <v>0</v>
      </c>
      <c r="J295" s="41">
        <v>3000</v>
      </c>
      <c r="K295" s="39">
        <f t="shared" si="65"/>
        <v>3000</v>
      </c>
      <c r="L295" s="51">
        <v>0</v>
      </c>
      <c r="M295" s="41">
        <v>3000</v>
      </c>
      <c r="N295" s="39">
        <f t="shared" si="66"/>
        <v>3000</v>
      </c>
    </row>
    <row r="296" spans="1:14" ht="24">
      <c r="A296" s="59" t="s">
        <v>96</v>
      </c>
      <c r="B296" s="139"/>
      <c r="C296" s="139"/>
      <c r="D296" s="52" t="s">
        <v>97</v>
      </c>
      <c r="E296" s="52"/>
      <c r="F296" s="51">
        <f>F297</f>
        <v>10000</v>
      </c>
      <c r="G296" s="41">
        <f>G297</f>
        <v>0</v>
      </c>
      <c r="H296" s="39">
        <f t="shared" si="69"/>
        <v>10000</v>
      </c>
      <c r="I296" s="41">
        <f>I297</f>
        <v>0</v>
      </c>
      <c r="J296" s="41">
        <f>J297</f>
        <v>0</v>
      </c>
      <c r="K296" s="39">
        <f t="shared" si="65"/>
        <v>0</v>
      </c>
      <c r="L296" s="41">
        <f>L297</f>
        <v>0</v>
      </c>
      <c r="M296" s="41">
        <f>M297</f>
        <v>0</v>
      </c>
      <c r="N296" s="39">
        <f t="shared" si="66"/>
        <v>0</v>
      </c>
    </row>
    <row r="297" spans="1:14" ht="24">
      <c r="A297" s="59" t="s">
        <v>253</v>
      </c>
      <c r="B297" s="139"/>
      <c r="C297" s="139"/>
      <c r="D297" s="106" t="s">
        <v>208</v>
      </c>
      <c r="E297" s="52"/>
      <c r="F297" s="51">
        <f>F298</f>
        <v>10000</v>
      </c>
      <c r="G297" s="41">
        <f>G298</f>
        <v>0</v>
      </c>
      <c r="H297" s="39">
        <f t="shared" si="69"/>
        <v>10000</v>
      </c>
      <c r="I297" s="41">
        <f>I298</f>
        <v>0</v>
      </c>
      <c r="J297" s="41">
        <f>J298</f>
        <v>0</v>
      </c>
      <c r="K297" s="39">
        <f t="shared" si="65"/>
        <v>0</v>
      </c>
      <c r="L297" s="41">
        <f>L298</f>
        <v>0</v>
      </c>
      <c r="M297" s="41">
        <f>M298</f>
        <v>0</v>
      </c>
      <c r="N297" s="39">
        <f t="shared" si="66"/>
        <v>0</v>
      </c>
    </row>
    <row r="298" spans="1:14" ht="24">
      <c r="A298" s="59" t="s">
        <v>306</v>
      </c>
      <c r="B298" s="139"/>
      <c r="C298" s="139"/>
      <c r="D298" s="106"/>
      <c r="E298" s="52" t="s">
        <v>275</v>
      </c>
      <c r="F298" s="51">
        <v>10000</v>
      </c>
      <c r="G298" s="41">
        <v>0</v>
      </c>
      <c r="H298" s="39">
        <f t="shared" si="69"/>
        <v>10000</v>
      </c>
      <c r="I298" s="41">
        <v>0</v>
      </c>
      <c r="J298" s="41">
        <v>0</v>
      </c>
      <c r="K298" s="39">
        <f t="shared" si="65"/>
        <v>0</v>
      </c>
      <c r="L298" s="41">
        <v>0</v>
      </c>
      <c r="M298" s="41">
        <v>0</v>
      </c>
      <c r="N298" s="39">
        <f t="shared" si="66"/>
        <v>0</v>
      </c>
    </row>
    <row r="299" spans="1:14" ht="38.25">
      <c r="A299" s="55" t="s">
        <v>188</v>
      </c>
      <c r="B299" s="99" t="s">
        <v>387</v>
      </c>
      <c r="C299" s="141"/>
      <c r="D299" s="141"/>
      <c r="E299" s="141"/>
      <c r="F299" s="39">
        <f>F300+F304+F313+F316+F344+F349+F360+F369+F389+F403+F353+F336+F340+F414+F377+F410+F385+F329+F427+F381</f>
        <v>101356443</v>
      </c>
      <c r="G299" s="39">
        <f aca="true" t="shared" si="70" ref="G299:M299">G300+G304+G313+G316+G344+G349+G360+G369+G389+G403+G353+G336+G340+G414+G377+G410+G385+G329+G427+G381</f>
        <v>3131900</v>
      </c>
      <c r="H299" s="39">
        <f t="shared" si="69"/>
        <v>104488343</v>
      </c>
      <c r="I299" s="39">
        <f t="shared" si="70"/>
        <v>109913166</v>
      </c>
      <c r="J299" s="39">
        <f t="shared" si="70"/>
        <v>2339500</v>
      </c>
      <c r="K299" s="39">
        <f t="shared" si="65"/>
        <v>112252666</v>
      </c>
      <c r="L299" s="39">
        <f t="shared" si="70"/>
        <v>73717566</v>
      </c>
      <c r="M299" s="39">
        <f t="shared" si="70"/>
        <v>2339500</v>
      </c>
      <c r="N299" s="39">
        <f t="shared" si="66"/>
        <v>76057066</v>
      </c>
    </row>
    <row r="300" spans="1:14" ht="24">
      <c r="A300" s="26" t="s">
        <v>11</v>
      </c>
      <c r="B300" s="100"/>
      <c r="C300" s="146" t="s">
        <v>10</v>
      </c>
      <c r="D300" s="124"/>
      <c r="E300" s="124"/>
      <c r="F300" s="39">
        <f aca="true" t="shared" si="71" ref="F300:M302">F301</f>
        <v>1366000</v>
      </c>
      <c r="G300" s="39">
        <f t="shared" si="71"/>
        <v>0</v>
      </c>
      <c r="H300" s="39">
        <f t="shared" si="69"/>
        <v>1366000</v>
      </c>
      <c r="I300" s="39">
        <f t="shared" si="71"/>
        <v>1366000</v>
      </c>
      <c r="J300" s="39">
        <f t="shared" si="71"/>
        <v>0</v>
      </c>
      <c r="K300" s="39">
        <f t="shared" si="65"/>
        <v>1366000</v>
      </c>
      <c r="L300" s="39">
        <f t="shared" si="71"/>
        <v>1366000</v>
      </c>
      <c r="M300" s="39">
        <f t="shared" si="71"/>
        <v>0</v>
      </c>
      <c r="N300" s="39">
        <f t="shared" si="66"/>
        <v>1366000</v>
      </c>
    </row>
    <row r="301" spans="1:14" ht="48">
      <c r="A301" s="26" t="s">
        <v>187</v>
      </c>
      <c r="B301" s="100"/>
      <c r="C301" s="146"/>
      <c r="D301" s="40" t="s">
        <v>112</v>
      </c>
      <c r="E301" s="40"/>
      <c r="F301" s="39">
        <f t="shared" si="71"/>
        <v>1366000</v>
      </c>
      <c r="G301" s="39">
        <f t="shared" si="71"/>
        <v>0</v>
      </c>
      <c r="H301" s="39">
        <f t="shared" si="69"/>
        <v>1366000</v>
      </c>
      <c r="I301" s="39">
        <f t="shared" si="71"/>
        <v>1366000</v>
      </c>
      <c r="J301" s="39">
        <f t="shared" si="71"/>
        <v>0</v>
      </c>
      <c r="K301" s="39">
        <f t="shared" si="65"/>
        <v>1366000</v>
      </c>
      <c r="L301" s="39">
        <f t="shared" si="71"/>
        <v>1366000</v>
      </c>
      <c r="M301" s="39">
        <f t="shared" si="71"/>
        <v>0</v>
      </c>
      <c r="N301" s="39">
        <f t="shared" si="66"/>
        <v>1366000</v>
      </c>
    </row>
    <row r="302" spans="1:14" ht="12.75">
      <c r="A302" s="26" t="s">
        <v>189</v>
      </c>
      <c r="B302" s="100"/>
      <c r="C302" s="146"/>
      <c r="D302" s="124" t="s">
        <v>190</v>
      </c>
      <c r="E302" s="40"/>
      <c r="F302" s="39">
        <f t="shared" si="71"/>
        <v>1366000</v>
      </c>
      <c r="G302" s="39">
        <f t="shared" si="71"/>
        <v>0</v>
      </c>
      <c r="H302" s="39">
        <f t="shared" si="69"/>
        <v>1366000</v>
      </c>
      <c r="I302" s="39">
        <f t="shared" si="71"/>
        <v>1366000</v>
      </c>
      <c r="J302" s="39">
        <f t="shared" si="71"/>
        <v>0</v>
      </c>
      <c r="K302" s="39">
        <f t="shared" si="65"/>
        <v>1366000</v>
      </c>
      <c r="L302" s="39">
        <f t="shared" si="71"/>
        <v>1366000</v>
      </c>
      <c r="M302" s="39">
        <f t="shared" si="71"/>
        <v>0</v>
      </c>
      <c r="N302" s="39">
        <f t="shared" si="66"/>
        <v>1366000</v>
      </c>
    </row>
    <row r="303" spans="1:14" ht="12.75">
      <c r="A303" s="26" t="s">
        <v>304</v>
      </c>
      <c r="B303" s="100"/>
      <c r="C303" s="146"/>
      <c r="D303" s="124"/>
      <c r="E303" s="40" t="s">
        <v>299</v>
      </c>
      <c r="F303" s="41">
        <v>1366000</v>
      </c>
      <c r="G303" s="41">
        <v>0</v>
      </c>
      <c r="H303" s="39">
        <f t="shared" si="69"/>
        <v>1366000</v>
      </c>
      <c r="I303" s="41">
        <v>1366000</v>
      </c>
      <c r="J303" s="41">
        <v>0</v>
      </c>
      <c r="K303" s="39">
        <f t="shared" si="65"/>
        <v>1366000</v>
      </c>
      <c r="L303" s="41">
        <v>1366000</v>
      </c>
      <c r="M303" s="41">
        <v>0</v>
      </c>
      <c r="N303" s="39">
        <f t="shared" si="66"/>
        <v>1366000</v>
      </c>
    </row>
    <row r="304" spans="1:14" ht="36">
      <c r="A304" s="26" t="s">
        <v>191</v>
      </c>
      <c r="B304" s="100"/>
      <c r="C304" s="112" t="s">
        <v>14</v>
      </c>
      <c r="D304" s="124"/>
      <c r="E304" s="124"/>
      <c r="F304" s="39">
        <f>F305</f>
        <v>16436566</v>
      </c>
      <c r="G304" s="39">
        <f>G305</f>
        <v>366000</v>
      </c>
      <c r="H304" s="39">
        <f t="shared" si="69"/>
        <v>16802566</v>
      </c>
      <c r="I304" s="39">
        <f>I305</f>
        <v>16436566</v>
      </c>
      <c r="J304" s="39">
        <f>J305</f>
        <v>366000</v>
      </c>
      <c r="K304" s="39">
        <f t="shared" si="65"/>
        <v>16802566</v>
      </c>
      <c r="L304" s="39">
        <f>L305</f>
        <v>16436566</v>
      </c>
      <c r="M304" s="39">
        <f>M305</f>
        <v>366000</v>
      </c>
      <c r="N304" s="39">
        <f t="shared" si="66"/>
        <v>16802566</v>
      </c>
    </row>
    <row r="305" spans="1:14" ht="48">
      <c r="A305" s="26" t="s">
        <v>192</v>
      </c>
      <c r="B305" s="100"/>
      <c r="C305" s="140"/>
      <c r="D305" s="44" t="s">
        <v>112</v>
      </c>
      <c r="E305" s="44"/>
      <c r="F305" s="65">
        <f>F306</f>
        <v>16436566</v>
      </c>
      <c r="G305" s="39">
        <f>G306</f>
        <v>366000</v>
      </c>
      <c r="H305" s="39">
        <f t="shared" si="69"/>
        <v>16802566</v>
      </c>
      <c r="I305" s="65">
        <f>I306</f>
        <v>16436566</v>
      </c>
      <c r="J305" s="39">
        <f>J306</f>
        <v>366000</v>
      </c>
      <c r="K305" s="39">
        <f t="shared" si="65"/>
        <v>16802566</v>
      </c>
      <c r="L305" s="65">
        <f>L306</f>
        <v>16436566</v>
      </c>
      <c r="M305" s="39">
        <f>M306</f>
        <v>366000</v>
      </c>
      <c r="N305" s="39">
        <f t="shared" si="66"/>
        <v>16802566</v>
      </c>
    </row>
    <row r="306" spans="1:14" ht="12.75">
      <c r="A306" s="26" t="s">
        <v>113</v>
      </c>
      <c r="B306" s="100"/>
      <c r="C306" s="113"/>
      <c r="D306" s="120" t="s">
        <v>114</v>
      </c>
      <c r="E306" s="52"/>
      <c r="F306" s="58">
        <f>SUM(F307:F312)</f>
        <v>16436566</v>
      </c>
      <c r="G306" s="58">
        <f>SUM(G307:G312)</f>
        <v>366000</v>
      </c>
      <c r="H306" s="39">
        <f t="shared" si="69"/>
        <v>16802566</v>
      </c>
      <c r="I306" s="58">
        <f>SUM(I307:I312)</f>
        <v>16436566</v>
      </c>
      <c r="J306" s="58">
        <f>SUM(J307:J312)</f>
        <v>366000</v>
      </c>
      <c r="K306" s="39">
        <f t="shared" si="65"/>
        <v>16802566</v>
      </c>
      <c r="L306" s="58">
        <f>SUM(L307:L312)</f>
        <v>16436566</v>
      </c>
      <c r="M306" s="58">
        <f>SUM(M307:M312)</f>
        <v>366000</v>
      </c>
      <c r="N306" s="39">
        <f t="shared" si="66"/>
        <v>16802566</v>
      </c>
    </row>
    <row r="307" spans="1:14" ht="12.75">
      <c r="A307" s="26" t="s">
        <v>304</v>
      </c>
      <c r="B307" s="100"/>
      <c r="C307" s="113"/>
      <c r="D307" s="121"/>
      <c r="E307" s="52" t="s">
        <v>299</v>
      </c>
      <c r="F307" s="58">
        <f>10456566+3158000</f>
        <v>13614566</v>
      </c>
      <c r="G307" s="53">
        <v>338000</v>
      </c>
      <c r="H307" s="39">
        <f t="shared" si="69"/>
        <v>13952566</v>
      </c>
      <c r="I307" s="58">
        <f>10456566+3158000</f>
        <v>13614566</v>
      </c>
      <c r="J307" s="53">
        <v>338000</v>
      </c>
      <c r="K307" s="39">
        <f t="shared" si="65"/>
        <v>13952566</v>
      </c>
      <c r="L307" s="58">
        <f>10456566+3158000</f>
        <v>13614566</v>
      </c>
      <c r="M307" s="53">
        <v>338000</v>
      </c>
      <c r="N307" s="39">
        <f t="shared" si="66"/>
        <v>13952566</v>
      </c>
    </row>
    <row r="308" spans="1:14" ht="24">
      <c r="A308" s="26" t="s">
        <v>305</v>
      </c>
      <c r="B308" s="100"/>
      <c r="C308" s="113"/>
      <c r="D308" s="121"/>
      <c r="E308" s="52" t="s">
        <v>300</v>
      </c>
      <c r="F308" s="58">
        <v>7000</v>
      </c>
      <c r="G308" s="53">
        <v>200</v>
      </c>
      <c r="H308" s="39">
        <f t="shared" si="69"/>
        <v>7200</v>
      </c>
      <c r="I308" s="58">
        <v>7000</v>
      </c>
      <c r="J308" s="53">
        <v>200</v>
      </c>
      <c r="K308" s="39">
        <f t="shared" si="65"/>
        <v>7200</v>
      </c>
      <c r="L308" s="58">
        <v>7000</v>
      </c>
      <c r="M308" s="53">
        <v>200</v>
      </c>
      <c r="N308" s="39">
        <f t="shared" si="66"/>
        <v>7200</v>
      </c>
    </row>
    <row r="309" spans="1:14" ht="24">
      <c r="A309" s="26" t="s">
        <v>293</v>
      </c>
      <c r="B309" s="100"/>
      <c r="C309" s="113"/>
      <c r="D309" s="121"/>
      <c r="E309" s="52" t="s">
        <v>292</v>
      </c>
      <c r="F309" s="58">
        <f>217800+266000+50000+225000</f>
        <v>758800</v>
      </c>
      <c r="G309" s="53">
        <v>14800</v>
      </c>
      <c r="H309" s="39">
        <f t="shared" si="69"/>
        <v>773600</v>
      </c>
      <c r="I309" s="58">
        <f>217800+266000+50000+225000</f>
        <v>758800</v>
      </c>
      <c r="J309" s="53">
        <v>14800</v>
      </c>
      <c r="K309" s="39">
        <f t="shared" si="65"/>
        <v>773600</v>
      </c>
      <c r="L309" s="58">
        <f>217800+266000+50000+225000</f>
        <v>758800</v>
      </c>
      <c r="M309" s="53">
        <v>14800</v>
      </c>
      <c r="N309" s="39">
        <f t="shared" si="66"/>
        <v>773600</v>
      </c>
    </row>
    <row r="310" spans="1:14" ht="24">
      <c r="A310" s="26" t="s">
        <v>306</v>
      </c>
      <c r="B310" s="100"/>
      <c r="C310" s="113"/>
      <c r="D310" s="121"/>
      <c r="E310" s="52" t="s">
        <v>275</v>
      </c>
      <c r="F310" s="79">
        <f>17200+5000+925000+200000+134000+20000+50000+225000</f>
        <v>1576200</v>
      </c>
      <c r="G310" s="66">
        <v>13000</v>
      </c>
      <c r="H310" s="65">
        <f t="shared" si="69"/>
        <v>1589200</v>
      </c>
      <c r="I310" s="79">
        <f>17200+5000+925000+200000+134000+20000+50000+225000</f>
        <v>1576200</v>
      </c>
      <c r="J310" s="66">
        <v>13000</v>
      </c>
      <c r="K310" s="65">
        <f t="shared" si="65"/>
        <v>1589200</v>
      </c>
      <c r="L310" s="79">
        <f>17200+5000+925000+200000+134000+20000+50000+225000</f>
        <v>1576200</v>
      </c>
      <c r="M310" s="66">
        <v>13000</v>
      </c>
      <c r="N310" s="65">
        <f t="shared" si="66"/>
        <v>1589200</v>
      </c>
    </row>
    <row r="311" spans="1:14" ht="24">
      <c r="A311" s="26" t="s">
        <v>314</v>
      </c>
      <c r="B311" s="100"/>
      <c r="C311" s="144"/>
      <c r="D311" s="118"/>
      <c r="E311" s="83" t="s">
        <v>301</v>
      </c>
      <c r="F311" s="60">
        <v>450000</v>
      </c>
      <c r="G311" s="60">
        <v>0</v>
      </c>
      <c r="H311" s="58">
        <f t="shared" si="69"/>
        <v>450000</v>
      </c>
      <c r="I311" s="60">
        <v>450000</v>
      </c>
      <c r="J311" s="60">
        <v>0</v>
      </c>
      <c r="K311" s="58">
        <f t="shared" si="65"/>
        <v>450000</v>
      </c>
      <c r="L311" s="60">
        <v>450000</v>
      </c>
      <c r="M311" s="60">
        <v>0</v>
      </c>
      <c r="N311" s="58">
        <f t="shared" si="66"/>
        <v>450000</v>
      </c>
    </row>
    <row r="312" spans="1:14" ht="12.75">
      <c r="A312" s="26" t="s">
        <v>303</v>
      </c>
      <c r="B312" s="100"/>
      <c r="C312" s="145"/>
      <c r="D312" s="119"/>
      <c r="E312" s="83" t="s">
        <v>302</v>
      </c>
      <c r="F312" s="60">
        <v>30000</v>
      </c>
      <c r="G312" s="60">
        <v>0</v>
      </c>
      <c r="H312" s="58">
        <f t="shared" si="69"/>
        <v>30000</v>
      </c>
      <c r="I312" s="60">
        <v>30000</v>
      </c>
      <c r="J312" s="60">
        <v>0</v>
      </c>
      <c r="K312" s="58">
        <f t="shared" si="65"/>
        <v>30000</v>
      </c>
      <c r="L312" s="60">
        <v>30000</v>
      </c>
      <c r="M312" s="60">
        <v>0</v>
      </c>
      <c r="N312" s="58">
        <f t="shared" si="66"/>
        <v>30000</v>
      </c>
    </row>
    <row r="313" spans="1:14" ht="12.75">
      <c r="A313" s="26" t="s">
        <v>19</v>
      </c>
      <c r="B313" s="100"/>
      <c r="C313" s="112" t="s">
        <v>18</v>
      </c>
      <c r="D313" s="142"/>
      <c r="E313" s="143"/>
      <c r="F313" s="58">
        <f>F314</f>
        <v>760000</v>
      </c>
      <c r="G313" s="58">
        <f aca="true" t="shared" si="72" ref="G313:M313">G314</f>
        <v>0</v>
      </c>
      <c r="H313" s="58">
        <f t="shared" si="69"/>
        <v>760000</v>
      </c>
      <c r="I313" s="58">
        <f t="shared" si="72"/>
        <v>760000</v>
      </c>
      <c r="J313" s="58">
        <f t="shared" si="72"/>
        <v>0</v>
      </c>
      <c r="K313" s="58">
        <f t="shared" si="65"/>
        <v>760000</v>
      </c>
      <c r="L313" s="58">
        <f t="shared" si="72"/>
        <v>760000</v>
      </c>
      <c r="M313" s="58">
        <f t="shared" si="72"/>
        <v>0</v>
      </c>
      <c r="N313" s="58">
        <f>M313+L313</f>
        <v>760000</v>
      </c>
    </row>
    <row r="314" spans="1:14" ht="12.75">
      <c r="A314" s="26" t="s">
        <v>193</v>
      </c>
      <c r="B314" s="100"/>
      <c r="C314" s="140"/>
      <c r="D314" s="124" t="s">
        <v>194</v>
      </c>
      <c r="E314" s="77"/>
      <c r="F314" s="58">
        <f>F315</f>
        <v>760000</v>
      </c>
      <c r="G314" s="58">
        <f>G315</f>
        <v>0</v>
      </c>
      <c r="H314" s="58">
        <f t="shared" si="69"/>
        <v>760000</v>
      </c>
      <c r="I314" s="58">
        <f>I315</f>
        <v>760000</v>
      </c>
      <c r="J314" s="58">
        <f>J315</f>
        <v>0</v>
      </c>
      <c r="K314" s="58">
        <f t="shared" si="65"/>
        <v>760000</v>
      </c>
      <c r="L314" s="58">
        <f>L315</f>
        <v>760000</v>
      </c>
      <c r="M314" s="58">
        <f>M315</f>
        <v>0</v>
      </c>
      <c r="N314" s="58">
        <f aca="true" t="shared" si="73" ref="N314:N379">M314+L314</f>
        <v>760000</v>
      </c>
    </row>
    <row r="315" spans="1:14" ht="12.75">
      <c r="A315" s="26" t="s">
        <v>328</v>
      </c>
      <c r="B315" s="100"/>
      <c r="C315" s="141"/>
      <c r="D315" s="124"/>
      <c r="E315" s="77" t="s">
        <v>327</v>
      </c>
      <c r="F315" s="60">
        <v>760000</v>
      </c>
      <c r="G315" s="60">
        <v>0</v>
      </c>
      <c r="H315" s="58">
        <f t="shared" si="69"/>
        <v>760000</v>
      </c>
      <c r="I315" s="60">
        <v>760000</v>
      </c>
      <c r="J315" s="60">
        <v>0</v>
      </c>
      <c r="K315" s="58">
        <f aca="true" t="shared" si="74" ref="K315:K379">J315+I315</f>
        <v>760000</v>
      </c>
      <c r="L315" s="60">
        <v>760000</v>
      </c>
      <c r="M315" s="60">
        <v>0</v>
      </c>
      <c r="N315" s="58">
        <f t="shared" si="73"/>
        <v>760000</v>
      </c>
    </row>
    <row r="316" spans="1:14" ht="12.75">
      <c r="A316" s="26" t="s">
        <v>21</v>
      </c>
      <c r="B316" s="100"/>
      <c r="C316" s="112" t="s">
        <v>20</v>
      </c>
      <c r="D316" s="124"/>
      <c r="E316" s="124"/>
      <c r="F316" s="56">
        <f>F317+F323+F320</f>
        <v>1369200</v>
      </c>
      <c r="G316" s="56">
        <f>G317+G323+G320</f>
        <v>1500</v>
      </c>
      <c r="H316" s="56">
        <f t="shared" si="69"/>
        <v>1370700</v>
      </c>
      <c r="I316" s="56">
        <f>I317+I323+I320</f>
        <v>350000</v>
      </c>
      <c r="J316" s="56">
        <f>J317+J323+J320</f>
        <v>1500</v>
      </c>
      <c r="K316" s="56">
        <f t="shared" si="74"/>
        <v>351500</v>
      </c>
      <c r="L316" s="56">
        <f>L317+L323+L320</f>
        <v>350000</v>
      </c>
      <c r="M316" s="56">
        <f>M317+M323+M320</f>
        <v>1500</v>
      </c>
      <c r="N316" s="56">
        <f t="shared" si="73"/>
        <v>351500</v>
      </c>
    </row>
    <row r="317" spans="1:14" ht="36">
      <c r="A317" s="26" t="s">
        <v>198</v>
      </c>
      <c r="B317" s="100"/>
      <c r="C317" s="101"/>
      <c r="D317" s="40" t="s">
        <v>199</v>
      </c>
      <c r="E317" s="40"/>
      <c r="F317" s="39">
        <f>F318</f>
        <v>250000</v>
      </c>
      <c r="G317" s="39">
        <f>G318</f>
        <v>0</v>
      </c>
      <c r="H317" s="39">
        <f t="shared" si="69"/>
        <v>250000</v>
      </c>
      <c r="I317" s="39">
        <f>I318</f>
        <v>250000</v>
      </c>
      <c r="J317" s="39">
        <f>J318</f>
        <v>0</v>
      </c>
      <c r="K317" s="39">
        <f t="shared" si="74"/>
        <v>250000</v>
      </c>
      <c r="L317" s="39">
        <f>L318</f>
        <v>250000</v>
      </c>
      <c r="M317" s="39">
        <f>M318</f>
        <v>0</v>
      </c>
      <c r="N317" s="39">
        <f t="shared" si="73"/>
        <v>250000</v>
      </c>
    </row>
    <row r="318" spans="1:14" ht="36">
      <c r="A318" s="26" t="s">
        <v>200</v>
      </c>
      <c r="B318" s="100"/>
      <c r="C318" s="101"/>
      <c r="D318" s="124" t="s">
        <v>201</v>
      </c>
      <c r="E318" s="40"/>
      <c r="F318" s="39">
        <f>F319</f>
        <v>250000</v>
      </c>
      <c r="G318" s="39">
        <f>G319</f>
        <v>0</v>
      </c>
      <c r="H318" s="39">
        <f t="shared" si="69"/>
        <v>250000</v>
      </c>
      <c r="I318" s="39">
        <f>I319</f>
        <v>250000</v>
      </c>
      <c r="J318" s="39">
        <f>J319</f>
        <v>0</v>
      </c>
      <c r="K318" s="39">
        <f t="shared" si="74"/>
        <v>250000</v>
      </c>
      <c r="L318" s="39">
        <f>L319</f>
        <v>250000</v>
      </c>
      <c r="M318" s="39">
        <f>M319</f>
        <v>0</v>
      </c>
      <c r="N318" s="39">
        <f t="shared" si="73"/>
        <v>250000</v>
      </c>
    </row>
    <row r="319" spans="1:14" ht="24">
      <c r="A319" s="26" t="s">
        <v>306</v>
      </c>
      <c r="B319" s="100"/>
      <c r="C319" s="101"/>
      <c r="D319" s="124"/>
      <c r="E319" s="40" t="s">
        <v>275</v>
      </c>
      <c r="F319" s="41">
        <v>250000</v>
      </c>
      <c r="G319" s="41">
        <v>0</v>
      </c>
      <c r="H319" s="39">
        <f t="shared" si="69"/>
        <v>250000</v>
      </c>
      <c r="I319" s="41">
        <v>250000</v>
      </c>
      <c r="J319" s="41">
        <v>0</v>
      </c>
      <c r="K319" s="39">
        <f t="shared" si="74"/>
        <v>250000</v>
      </c>
      <c r="L319" s="41">
        <v>250000</v>
      </c>
      <c r="M319" s="41">
        <v>0</v>
      </c>
      <c r="N319" s="39">
        <f t="shared" si="73"/>
        <v>250000</v>
      </c>
    </row>
    <row r="320" spans="1:14" ht="24">
      <c r="A320" s="26" t="s">
        <v>145</v>
      </c>
      <c r="B320" s="100"/>
      <c r="C320" s="101"/>
      <c r="D320" s="40" t="s">
        <v>146</v>
      </c>
      <c r="E320" s="40"/>
      <c r="F320" s="41">
        <f>F321</f>
        <v>0</v>
      </c>
      <c r="G320" s="41">
        <f>G321</f>
        <v>1500</v>
      </c>
      <c r="H320" s="39">
        <f t="shared" si="69"/>
        <v>1500</v>
      </c>
      <c r="I320" s="41">
        <f>I321</f>
        <v>0</v>
      </c>
      <c r="J320" s="41">
        <f>J321</f>
        <v>1500</v>
      </c>
      <c r="K320" s="39">
        <f t="shared" si="74"/>
        <v>1500</v>
      </c>
      <c r="L320" s="41">
        <f>L321</f>
        <v>0</v>
      </c>
      <c r="M320" s="41">
        <f>M321</f>
        <v>1500</v>
      </c>
      <c r="N320" s="39">
        <f t="shared" si="73"/>
        <v>1500</v>
      </c>
    </row>
    <row r="321" spans="1:14" ht="12.75">
      <c r="A321" s="26" t="s">
        <v>147</v>
      </c>
      <c r="B321" s="100"/>
      <c r="C321" s="101"/>
      <c r="D321" s="124" t="s">
        <v>148</v>
      </c>
      <c r="E321" s="40"/>
      <c r="F321" s="41">
        <f>F322</f>
        <v>0</v>
      </c>
      <c r="G321" s="41">
        <f>G322</f>
        <v>1500</v>
      </c>
      <c r="H321" s="39">
        <f t="shared" si="69"/>
        <v>1500</v>
      </c>
      <c r="I321" s="41">
        <f>I322</f>
        <v>0</v>
      </c>
      <c r="J321" s="41">
        <f>J322</f>
        <v>1500</v>
      </c>
      <c r="K321" s="39">
        <f t="shared" si="74"/>
        <v>1500</v>
      </c>
      <c r="L321" s="41">
        <f>L322</f>
        <v>0</v>
      </c>
      <c r="M321" s="41">
        <f>M322</f>
        <v>1500</v>
      </c>
      <c r="N321" s="39">
        <f t="shared" si="73"/>
        <v>1500</v>
      </c>
    </row>
    <row r="322" spans="1:14" ht="24">
      <c r="A322" s="26" t="s">
        <v>306</v>
      </c>
      <c r="B322" s="100"/>
      <c r="C322" s="101"/>
      <c r="D322" s="124"/>
      <c r="E322" s="40" t="s">
        <v>275</v>
      </c>
      <c r="F322" s="41">
        <v>0</v>
      </c>
      <c r="G322" s="41">
        <v>1500</v>
      </c>
      <c r="H322" s="39">
        <f t="shared" si="69"/>
        <v>1500</v>
      </c>
      <c r="I322" s="41">
        <v>0</v>
      </c>
      <c r="J322" s="41">
        <v>1500</v>
      </c>
      <c r="K322" s="39">
        <f t="shared" si="74"/>
        <v>1500</v>
      </c>
      <c r="L322" s="41">
        <v>0</v>
      </c>
      <c r="M322" s="41">
        <v>1500</v>
      </c>
      <c r="N322" s="39">
        <f t="shared" si="73"/>
        <v>1500</v>
      </c>
    </row>
    <row r="323" spans="1:14" ht="24">
      <c r="A323" s="26" t="s">
        <v>96</v>
      </c>
      <c r="B323" s="100"/>
      <c r="C323" s="101"/>
      <c r="D323" s="40" t="s">
        <v>97</v>
      </c>
      <c r="E323" s="40"/>
      <c r="F323" s="39">
        <f>F326+F324</f>
        <v>1119200</v>
      </c>
      <c r="G323" s="39">
        <f aca="true" t="shared" si="75" ref="G323:M323">G326+G324</f>
        <v>0</v>
      </c>
      <c r="H323" s="39">
        <f t="shared" si="69"/>
        <v>1119200</v>
      </c>
      <c r="I323" s="39">
        <f t="shared" si="75"/>
        <v>100000</v>
      </c>
      <c r="J323" s="39">
        <f t="shared" si="75"/>
        <v>0</v>
      </c>
      <c r="K323" s="39">
        <f t="shared" si="74"/>
        <v>100000</v>
      </c>
      <c r="L323" s="39">
        <f t="shared" si="75"/>
        <v>100000</v>
      </c>
      <c r="M323" s="39">
        <f t="shared" si="75"/>
        <v>0</v>
      </c>
      <c r="N323" s="39">
        <f t="shared" si="73"/>
        <v>100000</v>
      </c>
    </row>
    <row r="324" spans="1:14" ht="24">
      <c r="A324" s="26" t="s">
        <v>398</v>
      </c>
      <c r="B324" s="100"/>
      <c r="C324" s="101"/>
      <c r="D324" s="147" t="s">
        <v>117</v>
      </c>
      <c r="E324" s="40"/>
      <c r="F324" s="41">
        <f>F325</f>
        <v>100000</v>
      </c>
      <c r="G324" s="41">
        <f aca="true" t="shared" si="76" ref="G324:M324">G325</f>
        <v>0</v>
      </c>
      <c r="H324" s="39">
        <f t="shared" si="69"/>
        <v>100000</v>
      </c>
      <c r="I324" s="41">
        <f t="shared" si="76"/>
        <v>100000</v>
      </c>
      <c r="J324" s="41">
        <f t="shared" si="76"/>
        <v>0</v>
      </c>
      <c r="K324" s="39">
        <f t="shared" si="74"/>
        <v>100000</v>
      </c>
      <c r="L324" s="41">
        <f t="shared" si="76"/>
        <v>100000</v>
      </c>
      <c r="M324" s="41">
        <f t="shared" si="76"/>
        <v>0</v>
      </c>
      <c r="N324" s="39">
        <f>M324+L324</f>
        <v>100000</v>
      </c>
    </row>
    <row r="325" spans="1:14" ht="24">
      <c r="A325" s="26" t="s">
        <v>306</v>
      </c>
      <c r="B325" s="100"/>
      <c r="C325" s="101"/>
      <c r="D325" s="142"/>
      <c r="E325" s="40" t="s">
        <v>275</v>
      </c>
      <c r="F325" s="41">
        <v>100000</v>
      </c>
      <c r="G325" s="41">
        <v>0</v>
      </c>
      <c r="H325" s="39">
        <f t="shared" si="69"/>
        <v>100000</v>
      </c>
      <c r="I325" s="41">
        <v>100000</v>
      </c>
      <c r="J325" s="41">
        <v>0</v>
      </c>
      <c r="K325" s="39">
        <f>J325+I325</f>
        <v>100000</v>
      </c>
      <c r="L325" s="41">
        <v>100000</v>
      </c>
      <c r="M325" s="41">
        <v>0</v>
      </c>
      <c r="N325" s="39">
        <f>M325+L325</f>
        <v>100000</v>
      </c>
    </row>
    <row r="326" spans="1:14" ht="24">
      <c r="A326" s="26" t="s">
        <v>316</v>
      </c>
      <c r="B326" s="100"/>
      <c r="C326" s="101"/>
      <c r="D326" s="147" t="s">
        <v>366</v>
      </c>
      <c r="E326" s="40"/>
      <c r="F326" s="41">
        <f>SUM(F327:F328)</f>
        <v>1019200</v>
      </c>
      <c r="G326" s="41">
        <f>SUM(G327:G328)</f>
        <v>0</v>
      </c>
      <c r="H326" s="39">
        <f t="shared" si="69"/>
        <v>1019200</v>
      </c>
      <c r="I326" s="41">
        <f>SUM(I327:I328)</f>
        <v>0</v>
      </c>
      <c r="J326" s="41">
        <f>SUM(J327:J328)</f>
        <v>0</v>
      </c>
      <c r="K326" s="39">
        <f t="shared" si="74"/>
        <v>0</v>
      </c>
      <c r="L326" s="41">
        <f>SUM(L327:L328)</f>
        <v>0</v>
      </c>
      <c r="M326" s="41">
        <f>SUM(M327:M328)</f>
        <v>0</v>
      </c>
      <c r="N326" s="39">
        <f t="shared" si="73"/>
        <v>0</v>
      </c>
    </row>
    <row r="327" spans="1:14" ht="24">
      <c r="A327" s="26" t="s">
        <v>293</v>
      </c>
      <c r="B327" s="100"/>
      <c r="C327" s="101"/>
      <c r="D327" s="148"/>
      <c r="E327" s="40" t="s">
        <v>292</v>
      </c>
      <c r="F327" s="41">
        <v>983200</v>
      </c>
      <c r="G327" s="41">
        <v>0</v>
      </c>
      <c r="H327" s="39">
        <f t="shared" si="69"/>
        <v>983200</v>
      </c>
      <c r="I327" s="41">
        <v>0</v>
      </c>
      <c r="J327" s="41">
        <v>0</v>
      </c>
      <c r="K327" s="39">
        <f t="shared" si="74"/>
        <v>0</v>
      </c>
      <c r="L327" s="41">
        <v>0</v>
      </c>
      <c r="M327" s="41">
        <v>0</v>
      </c>
      <c r="N327" s="39">
        <f t="shared" si="73"/>
        <v>0</v>
      </c>
    </row>
    <row r="328" spans="1:14" ht="24">
      <c r="A328" s="26" t="s">
        <v>306</v>
      </c>
      <c r="B328" s="100"/>
      <c r="C328" s="102"/>
      <c r="D328" s="142"/>
      <c r="E328" s="40" t="s">
        <v>275</v>
      </c>
      <c r="F328" s="41">
        <v>36000</v>
      </c>
      <c r="G328" s="41">
        <v>0</v>
      </c>
      <c r="H328" s="39">
        <f t="shared" si="69"/>
        <v>36000</v>
      </c>
      <c r="I328" s="41">
        <v>0</v>
      </c>
      <c r="J328" s="41">
        <v>0</v>
      </c>
      <c r="K328" s="39">
        <f t="shared" si="74"/>
        <v>0</v>
      </c>
      <c r="L328" s="41">
        <v>0</v>
      </c>
      <c r="M328" s="41">
        <v>0</v>
      </c>
      <c r="N328" s="39">
        <f t="shared" si="73"/>
        <v>0</v>
      </c>
    </row>
    <row r="329" spans="1:14" ht="12.75">
      <c r="A329" s="26" t="s">
        <v>307</v>
      </c>
      <c r="B329" s="100"/>
      <c r="C329" s="146" t="s">
        <v>298</v>
      </c>
      <c r="D329" s="149"/>
      <c r="E329" s="150"/>
      <c r="F329" s="41">
        <f>F330</f>
        <v>0</v>
      </c>
      <c r="G329" s="41">
        <f>G330</f>
        <v>828000</v>
      </c>
      <c r="H329" s="39">
        <f t="shared" si="69"/>
        <v>828000</v>
      </c>
      <c r="I329" s="41">
        <f>I330</f>
        <v>0</v>
      </c>
      <c r="J329" s="41">
        <f>J330</f>
        <v>878000</v>
      </c>
      <c r="K329" s="39">
        <f t="shared" si="74"/>
        <v>878000</v>
      </c>
      <c r="L329" s="41">
        <f>L330</f>
        <v>0</v>
      </c>
      <c r="M329" s="41">
        <f>M330</f>
        <v>878000</v>
      </c>
      <c r="N329" s="39">
        <f t="shared" si="73"/>
        <v>878000</v>
      </c>
    </row>
    <row r="330" spans="1:14" ht="24">
      <c r="A330" s="26" t="s">
        <v>195</v>
      </c>
      <c r="B330" s="100"/>
      <c r="C330" s="146"/>
      <c r="D330" s="40" t="s">
        <v>196</v>
      </c>
      <c r="E330" s="40"/>
      <c r="F330" s="41">
        <f>F331</f>
        <v>0</v>
      </c>
      <c r="G330" s="41">
        <f>G331</f>
        <v>828000</v>
      </c>
      <c r="H330" s="39">
        <f t="shared" si="69"/>
        <v>828000</v>
      </c>
      <c r="I330" s="41">
        <f>I331</f>
        <v>0</v>
      </c>
      <c r="J330" s="41">
        <f>J331</f>
        <v>878000</v>
      </c>
      <c r="K330" s="39">
        <f t="shared" si="74"/>
        <v>878000</v>
      </c>
      <c r="L330" s="41">
        <f>L331</f>
        <v>0</v>
      </c>
      <c r="M330" s="41">
        <f>M331</f>
        <v>878000</v>
      </c>
      <c r="N330" s="39">
        <f t="shared" si="73"/>
        <v>878000</v>
      </c>
    </row>
    <row r="331" spans="1:14" ht="24">
      <c r="A331" s="26" t="s">
        <v>197</v>
      </c>
      <c r="B331" s="100"/>
      <c r="C331" s="146"/>
      <c r="D331" s="124" t="s">
        <v>259</v>
      </c>
      <c r="E331" s="40"/>
      <c r="F331" s="39">
        <f>SUM(F332:F335)</f>
        <v>0</v>
      </c>
      <c r="G331" s="39">
        <f>SUM(G332:G335)</f>
        <v>828000</v>
      </c>
      <c r="H331" s="39">
        <f t="shared" si="69"/>
        <v>828000</v>
      </c>
      <c r="I331" s="39">
        <f>SUM(I332:I335)</f>
        <v>0</v>
      </c>
      <c r="J331" s="39">
        <f>SUM(J332:J335)</f>
        <v>878000</v>
      </c>
      <c r="K331" s="39">
        <f t="shared" si="74"/>
        <v>878000</v>
      </c>
      <c r="L331" s="39">
        <f>SUM(L332:L335)</f>
        <v>0</v>
      </c>
      <c r="M331" s="39">
        <f>SUM(M332:M335)</f>
        <v>878000</v>
      </c>
      <c r="N331" s="39">
        <f t="shared" si="73"/>
        <v>878000</v>
      </c>
    </row>
    <row r="332" spans="1:14" ht="12.75">
      <c r="A332" s="26" t="s">
        <v>304</v>
      </c>
      <c r="B332" s="100"/>
      <c r="C332" s="146"/>
      <c r="D332" s="124"/>
      <c r="E332" s="40" t="s">
        <v>299</v>
      </c>
      <c r="F332" s="39">
        <v>0</v>
      </c>
      <c r="G332" s="39">
        <v>685300</v>
      </c>
      <c r="H332" s="39">
        <f t="shared" si="69"/>
        <v>685300</v>
      </c>
      <c r="I332" s="39">
        <v>0</v>
      </c>
      <c r="J332" s="39">
        <v>685300</v>
      </c>
      <c r="K332" s="39">
        <f t="shared" si="74"/>
        <v>685300</v>
      </c>
      <c r="L332" s="39">
        <v>0</v>
      </c>
      <c r="M332" s="39">
        <v>685300</v>
      </c>
      <c r="N332" s="39">
        <f t="shared" si="73"/>
        <v>685300</v>
      </c>
    </row>
    <row r="333" spans="1:14" ht="24">
      <c r="A333" s="26" t="s">
        <v>305</v>
      </c>
      <c r="B333" s="100"/>
      <c r="C333" s="146"/>
      <c r="D333" s="124"/>
      <c r="E333" s="40" t="s">
        <v>300</v>
      </c>
      <c r="F333" s="39">
        <v>0</v>
      </c>
      <c r="G333" s="39">
        <v>2200</v>
      </c>
      <c r="H333" s="39">
        <f t="shared" si="69"/>
        <v>2200</v>
      </c>
      <c r="I333" s="39">
        <v>0</v>
      </c>
      <c r="J333" s="39">
        <v>2200</v>
      </c>
      <c r="K333" s="39">
        <f t="shared" si="74"/>
        <v>2200</v>
      </c>
      <c r="L333" s="39">
        <v>0</v>
      </c>
      <c r="M333" s="39">
        <v>2200</v>
      </c>
      <c r="N333" s="39">
        <f t="shared" si="73"/>
        <v>2200</v>
      </c>
    </row>
    <row r="334" spans="1:14" ht="24">
      <c r="A334" s="26" t="s">
        <v>293</v>
      </c>
      <c r="B334" s="100"/>
      <c r="C334" s="146"/>
      <c r="D334" s="124"/>
      <c r="E334" s="40" t="s">
        <v>292</v>
      </c>
      <c r="F334" s="39">
        <v>0</v>
      </c>
      <c r="G334" s="39">
        <v>35000</v>
      </c>
      <c r="H334" s="39">
        <f t="shared" si="69"/>
        <v>35000</v>
      </c>
      <c r="I334" s="39">
        <v>0</v>
      </c>
      <c r="J334" s="39">
        <v>35000</v>
      </c>
      <c r="K334" s="39">
        <f t="shared" si="74"/>
        <v>35000</v>
      </c>
      <c r="L334" s="39">
        <v>0</v>
      </c>
      <c r="M334" s="39">
        <v>35000</v>
      </c>
      <c r="N334" s="39">
        <f t="shared" si="73"/>
        <v>35000</v>
      </c>
    </row>
    <row r="335" spans="1:14" ht="24">
      <c r="A335" s="26" t="s">
        <v>306</v>
      </c>
      <c r="B335" s="100"/>
      <c r="C335" s="146"/>
      <c r="D335" s="124"/>
      <c r="E335" s="40" t="s">
        <v>275</v>
      </c>
      <c r="F335" s="39">
        <v>0</v>
      </c>
      <c r="G335" s="39">
        <f>155500-50000</f>
        <v>105500</v>
      </c>
      <c r="H335" s="39">
        <f t="shared" si="69"/>
        <v>105500</v>
      </c>
      <c r="I335" s="39">
        <v>0</v>
      </c>
      <c r="J335" s="39">
        <v>155500</v>
      </c>
      <c r="K335" s="39">
        <f t="shared" si="74"/>
        <v>155500</v>
      </c>
      <c r="L335" s="39">
        <v>0</v>
      </c>
      <c r="M335" s="39">
        <v>155500</v>
      </c>
      <c r="N335" s="39">
        <f t="shared" si="73"/>
        <v>155500</v>
      </c>
    </row>
    <row r="336" spans="1:14" ht="36">
      <c r="A336" s="26" t="s">
        <v>29</v>
      </c>
      <c r="B336" s="100"/>
      <c r="C336" s="146" t="s">
        <v>28</v>
      </c>
      <c r="D336" s="124"/>
      <c r="E336" s="124"/>
      <c r="F336" s="39">
        <f aca="true" t="shared" si="77" ref="F336:M338">F337</f>
        <v>110000</v>
      </c>
      <c r="G336" s="39">
        <f t="shared" si="77"/>
        <v>0</v>
      </c>
      <c r="H336" s="39">
        <f t="shared" si="69"/>
        <v>110000</v>
      </c>
      <c r="I336" s="39">
        <f t="shared" si="77"/>
        <v>110000</v>
      </c>
      <c r="J336" s="39">
        <f t="shared" si="77"/>
        <v>0</v>
      </c>
      <c r="K336" s="39">
        <f t="shared" si="74"/>
        <v>110000</v>
      </c>
      <c r="L336" s="39">
        <f t="shared" si="77"/>
        <v>110000</v>
      </c>
      <c r="M336" s="39">
        <f t="shared" si="77"/>
        <v>0</v>
      </c>
      <c r="N336" s="39">
        <f t="shared" si="73"/>
        <v>110000</v>
      </c>
    </row>
    <row r="337" spans="1:14" ht="36">
      <c r="A337" s="26" t="s">
        <v>203</v>
      </c>
      <c r="B337" s="100"/>
      <c r="C337" s="146"/>
      <c r="D337" s="40" t="s">
        <v>204</v>
      </c>
      <c r="E337" s="40"/>
      <c r="F337" s="39">
        <f t="shared" si="77"/>
        <v>110000</v>
      </c>
      <c r="G337" s="39">
        <f t="shared" si="77"/>
        <v>0</v>
      </c>
      <c r="H337" s="39">
        <f t="shared" si="69"/>
        <v>110000</v>
      </c>
      <c r="I337" s="39">
        <f t="shared" si="77"/>
        <v>110000</v>
      </c>
      <c r="J337" s="39">
        <f t="shared" si="77"/>
        <v>0</v>
      </c>
      <c r="K337" s="39">
        <f t="shared" si="74"/>
        <v>110000</v>
      </c>
      <c r="L337" s="39">
        <f t="shared" si="77"/>
        <v>110000</v>
      </c>
      <c r="M337" s="39">
        <f t="shared" si="77"/>
        <v>0</v>
      </c>
      <c r="N337" s="39">
        <f t="shared" si="73"/>
        <v>110000</v>
      </c>
    </row>
    <row r="338" spans="1:14" ht="36">
      <c r="A338" s="26" t="s">
        <v>205</v>
      </c>
      <c r="B338" s="100"/>
      <c r="C338" s="146"/>
      <c r="D338" s="124" t="s">
        <v>206</v>
      </c>
      <c r="E338" s="40"/>
      <c r="F338" s="39">
        <f t="shared" si="77"/>
        <v>110000</v>
      </c>
      <c r="G338" s="39">
        <f t="shared" si="77"/>
        <v>0</v>
      </c>
      <c r="H338" s="39">
        <f t="shared" si="69"/>
        <v>110000</v>
      </c>
      <c r="I338" s="39">
        <f t="shared" si="77"/>
        <v>110000</v>
      </c>
      <c r="J338" s="39">
        <f t="shared" si="77"/>
        <v>0</v>
      </c>
      <c r="K338" s="39">
        <f t="shared" si="74"/>
        <v>110000</v>
      </c>
      <c r="L338" s="39">
        <f t="shared" si="77"/>
        <v>110000</v>
      </c>
      <c r="M338" s="39">
        <f t="shared" si="77"/>
        <v>0</v>
      </c>
      <c r="N338" s="39">
        <f t="shared" si="73"/>
        <v>110000</v>
      </c>
    </row>
    <row r="339" spans="1:14" ht="24">
      <c r="A339" s="26" t="s">
        <v>306</v>
      </c>
      <c r="B339" s="100"/>
      <c r="C339" s="146"/>
      <c r="D339" s="124"/>
      <c r="E339" s="40" t="s">
        <v>275</v>
      </c>
      <c r="F339" s="41">
        <v>110000</v>
      </c>
      <c r="G339" s="41">
        <v>0</v>
      </c>
      <c r="H339" s="39">
        <f t="shared" si="69"/>
        <v>110000</v>
      </c>
      <c r="I339" s="41">
        <v>110000</v>
      </c>
      <c r="J339" s="41">
        <v>0</v>
      </c>
      <c r="K339" s="39">
        <f t="shared" si="74"/>
        <v>110000</v>
      </c>
      <c r="L339" s="41">
        <v>110000</v>
      </c>
      <c r="M339" s="41">
        <v>0</v>
      </c>
      <c r="N339" s="39">
        <f t="shared" si="73"/>
        <v>110000</v>
      </c>
    </row>
    <row r="340" spans="1:14" ht="12.75">
      <c r="A340" s="26" t="s">
        <v>33</v>
      </c>
      <c r="B340" s="100"/>
      <c r="C340" s="146" t="s">
        <v>32</v>
      </c>
      <c r="D340" s="124"/>
      <c r="E340" s="124"/>
      <c r="F340" s="41">
        <f aca="true" t="shared" si="78" ref="F340:M342">F341</f>
        <v>425000</v>
      </c>
      <c r="G340" s="41">
        <f t="shared" si="78"/>
        <v>0</v>
      </c>
      <c r="H340" s="39">
        <f t="shared" si="69"/>
        <v>425000</v>
      </c>
      <c r="I340" s="41">
        <f t="shared" si="78"/>
        <v>0</v>
      </c>
      <c r="J340" s="41">
        <f t="shared" si="78"/>
        <v>0</v>
      </c>
      <c r="K340" s="39">
        <f t="shared" si="74"/>
        <v>0</v>
      </c>
      <c r="L340" s="41">
        <f t="shared" si="78"/>
        <v>0</v>
      </c>
      <c r="M340" s="41">
        <f t="shared" si="78"/>
        <v>0</v>
      </c>
      <c r="N340" s="39">
        <f t="shared" si="73"/>
        <v>0</v>
      </c>
    </row>
    <row r="341" spans="1:14" ht="24">
      <c r="A341" s="26" t="s">
        <v>96</v>
      </c>
      <c r="B341" s="100"/>
      <c r="C341" s="146"/>
      <c r="D341" s="40" t="s">
        <v>97</v>
      </c>
      <c r="E341" s="40"/>
      <c r="F341" s="41">
        <f t="shared" si="78"/>
        <v>425000</v>
      </c>
      <c r="G341" s="41">
        <f t="shared" si="78"/>
        <v>0</v>
      </c>
      <c r="H341" s="39">
        <f t="shared" si="69"/>
        <v>425000</v>
      </c>
      <c r="I341" s="41">
        <f t="shared" si="78"/>
        <v>0</v>
      </c>
      <c r="J341" s="41">
        <f t="shared" si="78"/>
        <v>0</v>
      </c>
      <c r="K341" s="39">
        <f t="shared" si="74"/>
        <v>0</v>
      </c>
      <c r="L341" s="41">
        <f t="shared" si="78"/>
        <v>0</v>
      </c>
      <c r="M341" s="41">
        <f t="shared" si="78"/>
        <v>0</v>
      </c>
      <c r="N341" s="39">
        <f t="shared" si="73"/>
        <v>0</v>
      </c>
    </row>
    <row r="342" spans="1:14" ht="24">
      <c r="A342" s="43" t="s">
        <v>207</v>
      </c>
      <c r="B342" s="100"/>
      <c r="C342" s="146"/>
      <c r="D342" s="124" t="s">
        <v>396</v>
      </c>
      <c r="E342" s="40"/>
      <c r="F342" s="41">
        <f t="shared" si="78"/>
        <v>425000</v>
      </c>
      <c r="G342" s="41">
        <f t="shared" si="78"/>
        <v>0</v>
      </c>
      <c r="H342" s="39">
        <f t="shared" si="69"/>
        <v>425000</v>
      </c>
      <c r="I342" s="41">
        <f t="shared" si="78"/>
        <v>0</v>
      </c>
      <c r="J342" s="41">
        <f t="shared" si="78"/>
        <v>0</v>
      </c>
      <c r="K342" s="39">
        <f t="shared" si="74"/>
        <v>0</v>
      </c>
      <c r="L342" s="41">
        <f t="shared" si="78"/>
        <v>0</v>
      </c>
      <c r="M342" s="41">
        <f t="shared" si="78"/>
        <v>0</v>
      </c>
      <c r="N342" s="39">
        <f t="shared" si="73"/>
        <v>0</v>
      </c>
    </row>
    <row r="343" spans="1:14" ht="24">
      <c r="A343" s="26" t="s">
        <v>306</v>
      </c>
      <c r="B343" s="100"/>
      <c r="C343" s="146"/>
      <c r="D343" s="124"/>
      <c r="E343" s="40" t="s">
        <v>275</v>
      </c>
      <c r="F343" s="41">
        <v>425000</v>
      </c>
      <c r="G343" s="41">
        <v>0</v>
      </c>
      <c r="H343" s="39">
        <f t="shared" si="69"/>
        <v>425000</v>
      </c>
      <c r="I343" s="41">
        <v>0</v>
      </c>
      <c r="J343" s="41">
        <v>0</v>
      </c>
      <c r="K343" s="39">
        <f t="shared" si="74"/>
        <v>0</v>
      </c>
      <c r="L343" s="41">
        <v>0</v>
      </c>
      <c r="M343" s="41">
        <v>0</v>
      </c>
      <c r="N343" s="39">
        <f t="shared" si="73"/>
        <v>0</v>
      </c>
    </row>
    <row r="344" spans="1:14" ht="12.75">
      <c r="A344" s="26" t="s">
        <v>35</v>
      </c>
      <c r="B344" s="100"/>
      <c r="C344" s="112" t="s">
        <v>34</v>
      </c>
      <c r="D344" s="124"/>
      <c r="E344" s="124"/>
      <c r="F344" s="39">
        <f>F345</f>
        <v>1330000</v>
      </c>
      <c r="G344" s="39">
        <f>G345</f>
        <v>0</v>
      </c>
      <c r="H344" s="39">
        <f t="shared" si="69"/>
        <v>1330000</v>
      </c>
      <c r="I344" s="39">
        <f>I345</f>
        <v>1530000</v>
      </c>
      <c r="J344" s="39">
        <f>J345</f>
        <v>0</v>
      </c>
      <c r="K344" s="39">
        <f t="shared" si="74"/>
        <v>1530000</v>
      </c>
      <c r="L344" s="39">
        <f>L345</f>
        <v>0</v>
      </c>
      <c r="M344" s="39">
        <f>M345</f>
        <v>0</v>
      </c>
      <c r="N344" s="39">
        <f t="shared" si="73"/>
        <v>0</v>
      </c>
    </row>
    <row r="345" spans="1:14" ht="24">
      <c r="A345" s="26" t="s">
        <v>96</v>
      </c>
      <c r="B345" s="100"/>
      <c r="C345" s="140"/>
      <c r="D345" s="40" t="s">
        <v>97</v>
      </c>
      <c r="E345" s="40"/>
      <c r="F345" s="39">
        <f>F346</f>
        <v>1330000</v>
      </c>
      <c r="G345" s="39">
        <f>G346</f>
        <v>0</v>
      </c>
      <c r="H345" s="39">
        <f t="shared" si="69"/>
        <v>1330000</v>
      </c>
      <c r="I345" s="39">
        <f>I346</f>
        <v>1530000</v>
      </c>
      <c r="J345" s="39">
        <f>J346</f>
        <v>0</v>
      </c>
      <c r="K345" s="39">
        <f t="shared" si="74"/>
        <v>1530000</v>
      </c>
      <c r="L345" s="39">
        <f>L346</f>
        <v>0</v>
      </c>
      <c r="M345" s="39">
        <f>M346</f>
        <v>0</v>
      </c>
      <c r="N345" s="39">
        <f t="shared" si="73"/>
        <v>0</v>
      </c>
    </row>
    <row r="346" spans="1:14" ht="36">
      <c r="A346" s="26" t="s">
        <v>261</v>
      </c>
      <c r="B346" s="100"/>
      <c r="C346" s="101"/>
      <c r="D346" s="124" t="s">
        <v>229</v>
      </c>
      <c r="E346" s="40"/>
      <c r="F346" s="39">
        <f>F348+F347</f>
        <v>1330000</v>
      </c>
      <c r="G346" s="39">
        <f>G348+G347</f>
        <v>0</v>
      </c>
      <c r="H346" s="39">
        <f t="shared" si="69"/>
        <v>1330000</v>
      </c>
      <c r="I346" s="39">
        <f>I348+I347</f>
        <v>1530000</v>
      </c>
      <c r="J346" s="39">
        <f>J348+J347</f>
        <v>0</v>
      </c>
      <c r="K346" s="39">
        <f t="shared" si="74"/>
        <v>1530000</v>
      </c>
      <c r="L346" s="39">
        <f>L348+L347</f>
        <v>0</v>
      </c>
      <c r="M346" s="39">
        <f>M348+M347</f>
        <v>0</v>
      </c>
      <c r="N346" s="39">
        <f t="shared" si="73"/>
        <v>0</v>
      </c>
    </row>
    <row r="347" spans="1:14" ht="24">
      <c r="A347" s="26" t="s">
        <v>306</v>
      </c>
      <c r="B347" s="100"/>
      <c r="C347" s="101"/>
      <c r="D347" s="124"/>
      <c r="E347" s="40" t="s">
        <v>275</v>
      </c>
      <c r="F347" s="39">
        <v>30000</v>
      </c>
      <c r="G347" s="39">
        <v>0</v>
      </c>
      <c r="H347" s="39">
        <f t="shared" si="69"/>
        <v>30000</v>
      </c>
      <c r="I347" s="39">
        <v>30000</v>
      </c>
      <c r="J347" s="39">
        <v>0</v>
      </c>
      <c r="K347" s="39">
        <f t="shared" si="74"/>
        <v>30000</v>
      </c>
      <c r="L347" s="39">
        <v>0</v>
      </c>
      <c r="M347" s="39">
        <v>0</v>
      </c>
      <c r="N347" s="39">
        <f t="shared" si="73"/>
        <v>0</v>
      </c>
    </row>
    <row r="348" spans="1:14" ht="48">
      <c r="A348" s="26" t="s">
        <v>323</v>
      </c>
      <c r="B348" s="100"/>
      <c r="C348" s="102"/>
      <c r="D348" s="124"/>
      <c r="E348" s="40" t="s">
        <v>279</v>
      </c>
      <c r="F348" s="41">
        <v>1300000</v>
      </c>
      <c r="G348" s="41">
        <v>0</v>
      </c>
      <c r="H348" s="39">
        <f t="shared" si="69"/>
        <v>1300000</v>
      </c>
      <c r="I348" s="41">
        <v>1500000</v>
      </c>
      <c r="J348" s="41">
        <v>0</v>
      </c>
      <c r="K348" s="39">
        <f t="shared" si="74"/>
        <v>1500000</v>
      </c>
      <c r="L348" s="41">
        <v>0</v>
      </c>
      <c r="M348" s="41">
        <v>0</v>
      </c>
      <c r="N348" s="39">
        <f t="shared" si="73"/>
        <v>0</v>
      </c>
    </row>
    <row r="349" spans="1:14" ht="12.75">
      <c r="A349" s="26" t="s">
        <v>37</v>
      </c>
      <c r="B349" s="100"/>
      <c r="C349" s="146" t="s">
        <v>36</v>
      </c>
      <c r="D349" s="124"/>
      <c r="E349" s="124"/>
      <c r="F349" s="39">
        <f aca="true" t="shared" si="79" ref="F349:M351">F350</f>
        <v>5930000</v>
      </c>
      <c r="G349" s="39">
        <f t="shared" si="79"/>
        <v>0</v>
      </c>
      <c r="H349" s="39">
        <f aca="true" t="shared" si="80" ref="H349:H392">G349+F349</f>
        <v>5930000</v>
      </c>
      <c r="I349" s="39">
        <f t="shared" si="79"/>
        <v>5930000</v>
      </c>
      <c r="J349" s="39">
        <f t="shared" si="79"/>
        <v>0</v>
      </c>
      <c r="K349" s="39">
        <f t="shared" si="74"/>
        <v>5930000</v>
      </c>
      <c r="L349" s="39">
        <f t="shared" si="79"/>
        <v>5930000</v>
      </c>
      <c r="M349" s="39">
        <f t="shared" si="79"/>
        <v>0</v>
      </c>
      <c r="N349" s="39">
        <f t="shared" si="73"/>
        <v>5930000</v>
      </c>
    </row>
    <row r="350" spans="1:14" ht="12.75">
      <c r="A350" s="26" t="s">
        <v>210</v>
      </c>
      <c r="B350" s="100"/>
      <c r="C350" s="146"/>
      <c r="D350" s="40">
        <v>3170000</v>
      </c>
      <c r="E350" s="40"/>
      <c r="F350" s="39">
        <f t="shared" si="79"/>
        <v>5930000</v>
      </c>
      <c r="G350" s="39">
        <f t="shared" si="79"/>
        <v>0</v>
      </c>
      <c r="H350" s="39">
        <f t="shared" si="80"/>
        <v>5930000</v>
      </c>
      <c r="I350" s="39">
        <f t="shared" si="79"/>
        <v>5930000</v>
      </c>
      <c r="J350" s="39">
        <f t="shared" si="79"/>
        <v>0</v>
      </c>
      <c r="K350" s="39">
        <f t="shared" si="74"/>
        <v>5930000</v>
      </c>
      <c r="L350" s="39">
        <f t="shared" si="79"/>
        <v>5930000</v>
      </c>
      <c r="M350" s="39">
        <f t="shared" si="79"/>
        <v>0</v>
      </c>
      <c r="N350" s="39">
        <f t="shared" si="73"/>
        <v>5930000</v>
      </c>
    </row>
    <row r="351" spans="1:14" ht="24">
      <c r="A351" s="26" t="s">
        <v>211</v>
      </c>
      <c r="B351" s="100"/>
      <c r="C351" s="146"/>
      <c r="D351" s="124">
        <v>3170100</v>
      </c>
      <c r="E351" s="40"/>
      <c r="F351" s="39">
        <f t="shared" si="79"/>
        <v>5930000</v>
      </c>
      <c r="G351" s="39">
        <f t="shared" si="79"/>
        <v>0</v>
      </c>
      <c r="H351" s="39">
        <f t="shared" si="80"/>
        <v>5930000</v>
      </c>
      <c r="I351" s="39">
        <f t="shared" si="79"/>
        <v>5930000</v>
      </c>
      <c r="J351" s="39">
        <f t="shared" si="79"/>
        <v>0</v>
      </c>
      <c r="K351" s="39">
        <f t="shared" si="74"/>
        <v>5930000</v>
      </c>
      <c r="L351" s="39">
        <f t="shared" si="79"/>
        <v>5930000</v>
      </c>
      <c r="M351" s="39">
        <f t="shared" si="79"/>
        <v>0</v>
      </c>
      <c r="N351" s="39">
        <f t="shared" si="73"/>
        <v>5930000</v>
      </c>
    </row>
    <row r="352" spans="1:14" ht="48">
      <c r="A352" s="26" t="s">
        <v>323</v>
      </c>
      <c r="B352" s="100"/>
      <c r="C352" s="146"/>
      <c r="D352" s="124"/>
      <c r="E352" s="40" t="s">
        <v>279</v>
      </c>
      <c r="F352" s="41">
        <v>5930000</v>
      </c>
      <c r="G352" s="41">
        <v>0</v>
      </c>
      <c r="H352" s="39">
        <f t="shared" si="80"/>
        <v>5930000</v>
      </c>
      <c r="I352" s="41">
        <v>5930000</v>
      </c>
      <c r="J352" s="41">
        <v>0</v>
      </c>
      <c r="K352" s="39">
        <f t="shared" si="74"/>
        <v>5930000</v>
      </c>
      <c r="L352" s="41">
        <v>5930000</v>
      </c>
      <c r="M352" s="41">
        <v>0</v>
      </c>
      <c r="N352" s="39">
        <f t="shared" si="73"/>
        <v>5930000</v>
      </c>
    </row>
    <row r="353" spans="1:14" ht="12.75">
      <c r="A353" s="26" t="s">
        <v>39</v>
      </c>
      <c r="B353" s="100"/>
      <c r="C353" s="112" t="s">
        <v>38</v>
      </c>
      <c r="D353" s="124"/>
      <c r="E353" s="124"/>
      <c r="F353" s="41">
        <f>F354+F357</f>
        <v>42094000</v>
      </c>
      <c r="G353" s="41">
        <f aca="true" t="shared" si="81" ref="G353:M353">G354+G357</f>
        <v>0</v>
      </c>
      <c r="H353" s="39">
        <f t="shared" si="80"/>
        <v>42094000</v>
      </c>
      <c r="I353" s="41">
        <f t="shared" si="81"/>
        <v>53031000</v>
      </c>
      <c r="J353" s="41">
        <f t="shared" si="81"/>
        <v>0</v>
      </c>
      <c r="K353" s="39">
        <f t="shared" si="74"/>
        <v>53031000</v>
      </c>
      <c r="L353" s="41">
        <f t="shared" si="81"/>
        <v>45076000</v>
      </c>
      <c r="M353" s="41">
        <f t="shared" si="81"/>
        <v>0</v>
      </c>
      <c r="N353" s="39">
        <f t="shared" si="73"/>
        <v>45076000</v>
      </c>
    </row>
    <row r="354" spans="1:14" ht="12.75">
      <c r="A354" s="26" t="s">
        <v>212</v>
      </c>
      <c r="B354" s="100"/>
      <c r="C354" s="140"/>
      <c r="D354" s="40" t="s">
        <v>213</v>
      </c>
      <c r="E354" s="40"/>
      <c r="F354" s="41">
        <f aca="true" t="shared" si="82" ref="F354:M355">F355</f>
        <v>39989000</v>
      </c>
      <c r="G354" s="41">
        <f t="shared" si="82"/>
        <v>0</v>
      </c>
      <c r="H354" s="39">
        <f t="shared" si="80"/>
        <v>39989000</v>
      </c>
      <c r="I354" s="41">
        <f t="shared" si="82"/>
        <v>50379000</v>
      </c>
      <c r="J354" s="41">
        <f t="shared" si="82"/>
        <v>0</v>
      </c>
      <c r="K354" s="39">
        <f t="shared" si="74"/>
        <v>50379000</v>
      </c>
      <c r="L354" s="41">
        <f t="shared" si="82"/>
        <v>45076000</v>
      </c>
      <c r="M354" s="41">
        <f t="shared" si="82"/>
        <v>0</v>
      </c>
      <c r="N354" s="39">
        <f t="shared" si="73"/>
        <v>45076000</v>
      </c>
    </row>
    <row r="355" spans="1:14" ht="60">
      <c r="A355" s="26" t="s">
        <v>214</v>
      </c>
      <c r="B355" s="100"/>
      <c r="C355" s="140"/>
      <c r="D355" s="124" t="s">
        <v>215</v>
      </c>
      <c r="E355" s="40"/>
      <c r="F355" s="41">
        <f t="shared" si="82"/>
        <v>39989000</v>
      </c>
      <c r="G355" s="41">
        <f t="shared" si="82"/>
        <v>0</v>
      </c>
      <c r="H355" s="39">
        <f t="shared" si="80"/>
        <v>39989000</v>
      </c>
      <c r="I355" s="41">
        <f t="shared" si="82"/>
        <v>50379000</v>
      </c>
      <c r="J355" s="41">
        <f t="shared" si="82"/>
        <v>0</v>
      </c>
      <c r="K355" s="39">
        <f t="shared" si="74"/>
        <v>50379000</v>
      </c>
      <c r="L355" s="41">
        <f t="shared" si="82"/>
        <v>45076000</v>
      </c>
      <c r="M355" s="41">
        <f t="shared" si="82"/>
        <v>0</v>
      </c>
      <c r="N355" s="39">
        <f t="shared" si="73"/>
        <v>45076000</v>
      </c>
    </row>
    <row r="356" spans="1:14" ht="24">
      <c r="A356" s="26" t="s">
        <v>276</v>
      </c>
      <c r="B356" s="100"/>
      <c r="C356" s="140"/>
      <c r="D356" s="124"/>
      <c r="E356" s="40" t="s">
        <v>275</v>
      </c>
      <c r="F356" s="41">
        <v>39989000</v>
      </c>
      <c r="G356" s="41">
        <v>0</v>
      </c>
      <c r="H356" s="39">
        <f t="shared" si="80"/>
        <v>39989000</v>
      </c>
      <c r="I356" s="41">
        <v>50379000</v>
      </c>
      <c r="J356" s="41">
        <v>0</v>
      </c>
      <c r="K356" s="39">
        <f t="shared" si="74"/>
        <v>50379000</v>
      </c>
      <c r="L356" s="41">
        <f>42822000+2254000</f>
        <v>45076000</v>
      </c>
      <c r="M356" s="41">
        <v>0</v>
      </c>
      <c r="N356" s="39">
        <f t="shared" si="73"/>
        <v>45076000</v>
      </c>
    </row>
    <row r="357" spans="1:14" ht="24">
      <c r="A357" s="26" t="s">
        <v>96</v>
      </c>
      <c r="B357" s="100"/>
      <c r="C357" s="101"/>
      <c r="D357" s="40" t="s">
        <v>97</v>
      </c>
      <c r="E357" s="40"/>
      <c r="F357" s="39">
        <f>F358</f>
        <v>2105000</v>
      </c>
      <c r="G357" s="39">
        <f>G358</f>
        <v>0</v>
      </c>
      <c r="H357" s="39">
        <f t="shared" si="80"/>
        <v>2105000</v>
      </c>
      <c r="I357" s="39">
        <f>I358</f>
        <v>2652000</v>
      </c>
      <c r="J357" s="39">
        <f>J358</f>
        <v>0</v>
      </c>
      <c r="K357" s="39">
        <f t="shared" si="74"/>
        <v>2652000</v>
      </c>
      <c r="L357" s="39">
        <f>L358</f>
        <v>0</v>
      </c>
      <c r="M357" s="39">
        <f>M358</f>
        <v>0</v>
      </c>
      <c r="N357" s="39">
        <f>M357+L357</f>
        <v>0</v>
      </c>
    </row>
    <row r="358" spans="1:14" ht="36">
      <c r="A358" s="26" t="s">
        <v>400</v>
      </c>
      <c r="B358" s="100"/>
      <c r="C358" s="101"/>
      <c r="D358" s="124" t="s">
        <v>232</v>
      </c>
      <c r="E358" s="40"/>
      <c r="F358" s="39">
        <f>F359</f>
        <v>2105000</v>
      </c>
      <c r="G358" s="39">
        <f aca="true" t="shared" si="83" ref="G358:M358">G359</f>
        <v>0</v>
      </c>
      <c r="H358" s="39">
        <f t="shared" si="80"/>
        <v>2105000</v>
      </c>
      <c r="I358" s="39">
        <f t="shared" si="83"/>
        <v>2652000</v>
      </c>
      <c r="J358" s="39">
        <f t="shared" si="83"/>
        <v>0</v>
      </c>
      <c r="K358" s="39">
        <f t="shared" si="74"/>
        <v>2652000</v>
      </c>
      <c r="L358" s="39">
        <f t="shared" si="83"/>
        <v>0</v>
      </c>
      <c r="M358" s="39">
        <f t="shared" si="83"/>
        <v>0</v>
      </c>
      <c r="N358" s="39">
        <f>M358+L358</f>
        <v>0</v>
      </c>
    </row>
    <row r="359" spans="1:14" ht="24">
      <c r="A359" s="26" t="s">
        <v>306</v>
      </c>
      <c r="B359" s="100"/>
      <c r="C359" s="102"/>
      <c r="D359" s="124"/>
      <c r="E359" s="40" t="s">
        <v>275</v>
      </c>
      <c r="F359" s="39">
        <v>2105000</v>
      </c>
      <c r="G359" s="39">
        <v>0</v>
      </c>
      <c r="H359" s="39">
        <f t="shared" si="80"/>
        <v>2105000</v>
      </c>
      <c r="I359" s="39">
        <v>2652000</v>
      </c>
      <c r="J359" s="39">
        <v>0</v>
      </c>
      <c r="K359" s="39">
        <f>J359+I359</f>
        <v>2652000</v>
      </c>
      <c r="L359" s="39">
        <v>0</v>
      </c>
      <c r="M359" s="39">
        <v>0</v>
      </c>
      <c r="N359" s="39">
        <f>M359+L359</f>
        <v>0</v>
      </c>
    </row>
    <row r="360" spans="1:14" ht="24">
      <c r="A360" s="26" t="s">
        <v>41</v>
      </c>
      <c r="B360" s="100"/>
      <c r="C360" s="146" t="s">
        <v>40</v>
      </c>
      <c r="D360" s="147"/>
      <c r="E360" s="147"/>
      <c r="F360" s="39">
        <f>F364+F361</f>
        <v>420200</v>
      </c>
      <c r="G360" s="39">
        <f aca="true" t="shared" si="84" ref="G360:M360">G364+G361</f>
        <v>0</v>
      </c>
      <c r="H360" s="39">
        <f t="shared" si="80"/>
        <v>420200</v>
      </c>
      <c r="I360" s="39">
        <f t="shared" si="84"/>
        <v>416600</v>
      </c>
      <c r="J360" s="39">
        <f t="shared" si="84"/>
        <v>0</v>
      </c>
      <c r="K360" s="39">
        <f>J360+I360</f>
        <v>416600</v>
      </c>
      <c r="L360" s="39">
        <f t="shared" si="84"/>
        <v>350000</v>
      </c>
      <c r="M360" s="39">
        <f t="shared" si="84"/>
        <v>0</v>
      </c>
      <c r="N360" s="39">
        <f t="shared" si="73"/>
        <v>350000</v>
      </c>
    </row>
    <row r="361" spans="1:14" ht="24">
      <c r="A361" s="26" t="s">
        <v>216</v>
      </c>
      <c r="B361" s="100"/>
      <c r="C361" s="146"/>
      <c r="D361" s="40" t="s">
        <v>217</v>
      </c>
      <c r="E361" s="45"/>
      <c r="F361" s="39">
        <f>F362</f>
        <v>300000</v>
      </c>
      <c r="G361" s="39">
        <f>G362</f>
        <v>0</v>
      </c>
      <c r="H361" s="39">
        <f t="shared" si="80"/>
        <v>300000</v>
      </c>
      <c r="I361" s="39">
        <f>I362</f>
        <v>300000</v>
      </c>
      <c r="J361" s="39">
        <f>J362</f>
        <v>0</v>
      </c>
      <c r="K361" s="39">
        <f t="shared" si="74"/>
        <v>300000</v>
      </c>
      <c r="L361" s="39">
        <f>L362</f>
        <v>300000</v>
      </c>
      <c r="M361" s="39">
        <f>M362</f>
        <v>0</v>
      </c>
      <c r="N361" s="39">
        <f t="shared" si="73"/>
        <v>300000</v>
      </c>
    </row>
    <row r="362" spans="1:14" ht="36">
      <c r="A362" s="26" t="s">
        <v>218</v>
      </c>
      <c r="B362" s="100"/>
      <c r="C362" s="146"/>
      <c r="D362" s="124" t="s">
        <v>219</v>
      </c>
      <c r="E362" s="45"/>
      <c r="F362" s="39">
        <f>F363</f>
        <v>300000</v>
      </c>
      <c r="G362" s="39">
        <f>G363</f>
        <v>0</v>
      </c>
      <c r="H362" s="39">
        <f t="shared" si="80"/>
        <v>300000</v>
      </c>
      <c r="I362" s="39">
        <f>I363</f>
        <v>300000</v>
      </c>
      <c r="J362" s="39">
        <f>J363</f>
        <v>0</v>
      </c>
      <c r="K362" s="39">
        <f t="shared" si="74"/>
        <v>300000</v>
      </c>
      <c r="L362" s="39">
        <f>L363</f>
        <v>300000</v>
      </c>
      <c r="M362" s="39">
        <f>M363</f>
        <v>0</v>
      </c>
      <c r="N362" s="39">
        <f t="shared" si="73"/>
        <v>300000</v>
      </c>
    </row>
    <row r="363" spans="1:14" ht="36">
      <c r="A363" s="26" t="s">
        <v>280</v>
      </c>
      <c r="B363" s="100"/>
      <c r="C363" s="146"/>
      <c r="D363" s="124"/>
      <c r="E363" s="45" t="s">
        <v>279</v>
      </c>
      <c r="F363" s="39">
        <v>300000</v>
      </c>
      <c r="G363" s="39">
        <v>0</v>
      </c>
      <c r="H363" s="39">
        <f t="shared" si="80"/>
        <v>300000</v>
      </c>
      <c r="I363" s="39">
        <v>300000</v>
      </c>
      <c r="J363" s="39">
        <v>0</v>
      </c>
      <c r="K363" s="39">
        <f t="shared" si="74"/>
        <v>300000</v>
      </c>
      <c r="L363" s="39">
        <v>300000</v>
      </c>
      <c r="M363" s="39">
        <v>0</v>
      </c>
      <c r="N363" s="39">
        <f t="shared" si="73"/>
        <v>300000</v>
      </c>
    </row>
    <row r="364" spans="1:14" ht="24">
      <c r="A364" s="26" t="s">
        <v>96</v>
      </c>
      <c r="B364" s="100"/>
      <c r="C364" s="146"/>
      <c r="D364" s="40" t="s">
        <v>97</v>
      </c>
      <c r="E364" s="40"/>
      <c r="F364" s="39">
        <f>F365+F367</f>
        <v>120200</v>
      </c>
      <c r="G364" s="39">
        <f>G365+G367</f>
        <v>0</v>
      </c>
      <c r="H364" s="39">
        <f t="shared" si="80"/>
        <v>120200</v>
      </c>
      <c r="I364" s="39">
        <f>I365+I367</f>
        <v>116600</v>
      </c>
      <c r="J364" s="39">
        <f>J365+J367</f>
        <v>0</v>
      </c>
      <c r="K364" s="39">
        <f t="shared" si="74"/>
        <v>116600</v>
      </c>
      <c r="L364" s="39">
        <f>L365+L367</f>
        <v>50000</v>
      </c>
      <c r="M364" s="39">
        <f>M365+M367</f>
        <v>0</v>
      </c>
      <c r="N364" s="39">
        <f t="shared" si="73"/>
        <v>50000</v>
      </c>
    </row>
    <row r="365" spans="1:14" ht="24">
      <c r="A365" s="26" t="s">
        <v>326</v>
      </c>
      <c r="B365" s="100"/>
      <c r="C365" s="146"/>
      <c r="D365" s="124" t="s">
        <v>227</v>
      </c>
      <c r="E365" s="40"/>
      <c r="F365" s="39">
        <f>F366</f>
        <v>70200</v>
      </c>
      <c r="G365" s="39">
        <f>G366</f>
        <v>0</v>
      </c>
      <c r="H365" s="39">
        <f t="shared" si="80"/>
        <v>70200</v>
      </c>
      <c r="I365" s="39">
        <f>I366</f>
        <v>66600</v>
      </c>
      <c r="J365" s="39">
        <f>J366</f>
        <v>0</v>
      </c>
      <c r="K365" s="39">
        <f t="shared" si="74"/>
        <v>66600</v>
      </c>
      <c r="L365" s="39">
        <f>L366</f>
        <v>0</v>
      </c>
      <c r="M365" s="39">
        <f>M366</f>
        <v>0</v>
      </c>
      <c r="N365" s="39">
        <f t="shared" si="73"/>
        <v>0</v>
      </c>
    </row>
    <row r="366" spans="1:14" ht="48">
      <c r="A366" s="26" t="s">
        <v>323</v>
      </c>
      <c r="B366" s="100"/>
      <c r="C366" s="146"/>
      <c r="D366" s="124"/>
      <c r="E366" s="40" t="s">
        <v>279</v>
      </c>
      <c r="F366" s="41">
        <v>70200</v>
      </c>
      <c r="G366" s="41">
        <v>0</v>
      </c>
      <c r="H366" s="39">
        <f t="shared" si="80"/>
        <v>70200</v>
      </c>
      <c r="I366" s="41">
        <v>66600</v>
      </c>
      <c r="J366" s="41">
        <v>0</v>
      </c>
      <c r="K366" s="39">
        <f t="shared" si="74"/>
        <v>66600</v>
      </c>
      <c r="L366" s="41">
        <v>0</v>
      </c>
      <c r="M366" s="41">
        <v>0</v>
      </c>
      <c r="N366" s="39">
        <f t="shared" si="73"/>
        <v>0</v>
      </c>
    </row>
    <row r="367" spans="1:14" ht="36">
      <c r="A367" s="26" t="s">
        <v>401</v>
      </c>
      <c r="B367" s="100"/>
      <c r="C367" s="146"/>
      <c r="D367" s="124" t="s">
        <v>119</v>
      </c>
      <c r="E367" s="40"/>
      <c r="F367" s="39">
        <f>F368</f>
        <v>50000</v>
      </c>
      <c r="G367" s="39">
        <f aca="true" t="shared" si="85" ref="G367:M367">G368</f>
        <v>0</v>
      </c>
      <c r="H367" s="39">
        <f t="shared" si="80"/>
        <v>50000</v>
      </c>
      <c r="I367" s="39">
        <f t="shared" si="85"/>
        <v>50000</v>
      </c>
      <c r="J367" s="39">
        <f t="shared" si="85"/>
        <v>0</v>
      </c>
      <c r="K367" s="39">
        <f t="shared" si="74"/>
        <v>50000</v>
      </c>
      <c r="L367" s="39">
        <f t="shared" si="85"/>
        <v>50000</v>
      </c>
      <c r="M367" s="39">
        <f t="shared" si="85"/>
        <v>0</v>
      </c>
      <c r="N367" s="39">
        <f t="shared" si="73"/>
        <v>50000</v>
      </c>
    </row>
    <row r="368" spans="1:14" ht="24">
      <c r="A368" s="26" t="s">
        <v>306</v>
      </c>
      <c r="B368" s="100"/>
      <c r="C368" s="146"/>
      <c r="D368" s="124"/>
      <c r="E368" s="40" t="s">
        <v>275</v>
      </c>
      <c r="F368" s="39">
        <v>50000</v>
      </c>
      <c r="G368" s="39">
        <v>0</v>
      </c>
      <c r="H368" s="39">
        <f t="shared" si="80"/>
        <v>50000</v>
      </c>
      <c r="I368" s="39">
        <v>50000</v>
      </c>
      <c r="J368" s="39">
        <v>0</v>
      </c>
      <c r="K368" s="39">
        <f t="shared" si="74"/>
        <v>50000</v>
      </c>
      <c r="L368" s="39">
        <v>50000</v>
      </c>
      <c r="M368" s="39">
        <v>0</v>
      </c>
      <c r="N368" s="39">
        <f t="shared" si="73"/>
        <v>50000</v>
      </c>
    </row>
    <row r="369" spans="1:14" ht="12.75">
      <c r="A369" s="26" t="s">
        <v>45</v>
      </c>
      <c r="B369" s="100"/>
      <c r="C369" s="112" t="s">
        <v>44</v>
      </c>
      <c r="D369" s="124"/>
      <c r="E369" s="124"/>
      <c r="F369" s="39">
        <f>F370+F374</f>
        <v>9222077</v>
      </c>
      <c r="G369" s="39">
        <f aca="true" t="shared" si="86" ref="G369:M369">G370+G374</f>
        <v>0</v>
      </c>
      <c r="H369" s="39">
        <f t="shared" si="80"/>
        <v>9222077</v>
      </c>
      <c r="I369" s="39">
        <f t="shared" si="86"/>
        <v>1856000</v>
      </c>
      <c r="J369" s="39">
        <f t="shared" si="86"/>
        <v>0</v>
      </c>
      <c r="K369" s="39">
        <f t="shared" si="74"/>
        <v>1856000</v>
      </c>
      <c r="L369" s="39">
        <f t="shared" si="86"/>
        <v>1300000</v>
      </c>
      <c r="M369" s="39">
        <f t="shared" si="86"/>
        <v>0</v>
      </c>
      <c r="N369" s="39">
        <f t="shared" si="73"/>
        <v>1300000</v>
      </c>
    </row>
    <row r="370" spans="1:14" ht="12.75">
      <c r="A370" s="26" t="s">
        <v>222</v>
      </c>
      <c r="B370" s="100"/>
      <c r="C370" s="140"/>
      <c r="D370" s="40">
        <v>3510000</v>
      </c>
      <c r="E370" s="40"/>
      <c r="F370" s="39">
        <f>F371</f>
        <v>9222077</v>
      </c>
      <c r="G370" s="39">
        <f>G371</f>
        <v>0</v>
      </c>
      <c r="H370" s="39">
        <f t="shared" si="80"/>
        <v>9222077</v>
      </c>
      <c r="I370" s="39">
        <f>I371</f>
        <v>1300000</v>
      </c>
      <c r="J370" s="39">
        <f>J371</f>
        <v>0</v>
      </c>
      <c r="K370" s="39">
        <f t="shared" si="74"/>
        <v>1300000</v>
      </c>
      <c r="L370" s="39">
        <f>L371</f>
        <v>1300000</v>
      </c>
      <c r="M370" s="39">
        <f>M371</f>
        <v>0</v>
      </c>
      <c r="N370" s="39">
        <f t="shared" si="73"/>
        <v>1300000</v>
      </c>
    </row>
    <row r="371" spans="1:14" ht="24">
      <c r="A371" s="26" t="s">
        <v>223</v>
      </c>
      <c r="B371" s="100"/>
      <c r="C371" s="140"/>
      <c r="D371" s="147">
        <v>3510500</v>
      </c>
      <c r="E371" s="40"/>
      <c r="F371" s="39">
        <f>F372+F373</f>
        <v>9222077</v>
      </c>
      <c r="G371" s="39">
        <f aca="true" t="shared" si="87" ref="G371:M371">G372+G373</f>
        <v>0</v>
      </c>
      <c r="H371" s="39">
        <f t="shared" si="80"/>
        <v>9222077</v>
      </c>
      <c r="I371" s="39">
        <f t="shared" si="87"/>
        <v>1300000</v>
      </c>
      <c r="J371" s="39">
        <f t="shared" si="87"/>
        <v>0</v>
      </c>
      <c r="K371" s="39">
        <f t="shared" si="74"/>
        <v>1300000</v>
      </c>
      <c r="L371" s="39">
        <f t="shared" si="87"/>
        <v>1300000</v>
      </c>
      <c r="M371" s="39">
        <f t="shared" si="87"/>
        <v>0</v>
      </c>
      <c r="N371" s="39">
        <f t="shared" si="73"/>
        <v>1300000</v>
      </c>
    </row>
    <row r="372" spans="1:14" ht="36">
      <c r="A372" s="26" t="s">
        <v>322</v>
      </c>
      <c r="B372" s="100"/>
      <c r="C372" s="140"/>
      <c r="D372" s="148"/>
      <c r="E372" s="40" t="s">
        <v>321</v>
      </c>
      <c r="F372" s="41">
        <v>1300000</v>
      </c>
      <c r="G372" s="41">
        <v>0</v>
      </c>
      <c r="H372" s="39">
        <f t="shared" si="80"/>
        <v>1300000</v>
      </c>
      <c r="I372" s="41">
        <v>1300000</v>
      </c>
      <c r="J372" s="41">
        <v>0</v>
      </c>
      <c r="K372" s="39">
        <f t="shared" si="74"/>
        <v>1300000</v>
      </c>
      <c r="L372" s="41">
        <v>1300000</v>
      </c>
      <c r="M372" s="41">
        <v>0</v>
      </c>
      <c r="N372" s="39">
        <f t="shared" si="73"/>
        <v>1300000</v>
      </c>
    </row>
    <row r="373" spans="1:14" ht="12.75">
      <c r="A373" s="26" t="s">
        <v>328</v>
      </c>
      <c r="B373" s="100"/>
      <c r="C373" s="140"/>
      <c r="D373" s="102"/>
      <c r="E373" s="40" t="s">
        <v>327</v>
      </c>
      <c r="F373" s="41">
        <v>7922077</v>
      </c>
      <c r="G373" s="41">
        <v>0</v>
      </c>
      <c r="H373" s="39">
        <f t="shared" si="80"/>
        <v>7922077</v>
      </c>
      <c r="I373" s="41">
        <v>0</v>
      </c>
      <c r="J373" s="41">
        <v>0</v>
      </c>
      <c r="K373" s="39">
        <f t="shared" si="74"/>
        <v>0</v>
      </c>
      <c r="L373" s="41">
        <v>0</v>
      </c>
      <c r="M373" s="41">
        <v>0</v>
      </c>
      <c r="N373" s="39">
        <f t="shared" si="73"/>
        <v>0</v>
      </c>
    </row>
    <row r="374" spans="1:14" ht="24" hidden="1">
      <c r="A374" s="26" t="s">
        <v>96</v>
      </c>
      <c r="B374" s="100"/>
      <c r="C374" s="101"/>
      <c r="D374" s="40" t="s">
        <v>97</v>
      </c>
      <c r="E374" s="40"/>
      <c r="F374" s="41">
        <f aca="true" t="shared" si="88" ref="F374:M375">F375</f>
        <v>0</v>
      </c>
      <c r="G374" s="41">
        <f t="shared" si="88"/>
        <v>0</v>
      </c>
      <c r="H374" s="39">
        <f>G374+F374</f>
        <v>0</v>
      </c>
      <c r="I374" s="41">
        <f t="shared" si="88"/>
        <v>556000</v>
      </c>
      <c r="J374" s="41">
        <f t="shared" si="88"/>
        <v>0</v>
      </c>
      <c r="K374" s="39">
        <f>J374+I374</f>
        <v>556000</v>
      </c>
      <c r="L374" s="41">
        <f t="shared" si="88"/>
        <v>0</v>
      </c>
      <c r="M374" s="41">
        <f t="shared" si="88"/>
        <v>0</v>
      </c>
      <c r="N374" s="39">
        <f>M374+L374</f>
        <v>0</v>
      </c>
    </row>
    <row r="375" spans="1:14" ht="36" hidden="1">
      <c r="A375" s="26" t="s">
        <v>397</v>
      </c>
      <c r="B375" s="100"/>
      <c r="C375" s="101"/>
      <c r="D375" s="151" t="s">
        <v>409</v>
      </c>
      <c r="E375" s="40"/>
      <c r="F375" s="41">
        <f t="shared" si="88"/>
        <v>0</v>
      </c>
      <c r="G375" s="41">
        <f t="shared" si="88"/>
        <v>0</v>
      </c>
      <c r="H375" s="39">
        <f>G375+F375</f>
        <v>0</v>
      </c>
      <c r="I375" s="41">
        <f t="shared" si="88"/>
        <v>556000</v>
      </c>
      <c r="J375" s="41">
        <f t="shared" si="88"/>
        <v>0</v>
      </c>
      <c r="K375" s="39">
        <f>J375+I375</f>
        <v>556000</v>
      </c>
      <c r="L375" s="41">
        <f t="shared" si="88"/>
        <v>0</v>
      </c>
      <c r="M375" s="41">
        <f t="shared" si="88"/>
        <v>0</v>
      </c>
      <c r="N375" s="39">
        <f>M375+L375</f>
        <v>0</v>
      </c>
    </row>
    <row r="376" spans="1:14" ht="48" hidden="1">
      <c r="A376" s="26" t="s">
        <v>325</v>
      </c>
      <c r="B376" s="100"/>
      <c r="C376" s="102"/>
      <c r="D376" s="151"/>
      <c r="E376" s="40" t="s">
        <v>324</v>
      </c>
      <c r="F376" s="41">
        <v>0</v>
      </c>
      <c r="G376" s="41">
        <v>0</v>
      </c>
      <c r="H376" s="39">
        <f>G376+F376</f>
        <v>0</v>
      </c>
      <c r="I376" s="41">
        <v>556000</v>
      </c>
      <c r="J376" s="41">
        <v>0</v>
      </c>
      <c r="K376" s="39">
        <f>J376+I376</f>
        <v>556000</v>
      </c>
      <c r="L376" s="41">
        <v>0</v>
      </c>
      <c r="M376" s="41">
        <v>0</v>
      </c>
      <c r="N376" s="39">
        <f>M376+L376</f>
        <v>0</v>
      </c>
    </row>
    <row r="377" spans="1:14" ht="24" hidden="1">
      <c r="A377" s="26" t="s">
        <v>47</v>
      </c>
      <c r="B377" s="100"/>
      <c r="C377" s="146" t="s">
        <v>46</v>
      </c>
      <c r="D377" s="152"/>
      <c r="E377" s="152"/>
      <c r="F377" s="39">
        <f>F378</f>
        <v>0</v>
      </c>
      <c r="G377" s="39">
        <f>G378</f>
        <v>0</v>
      </c>
      <c r="H377" s="39">
        <f t="shared" si="80"/>
        <v>0</v>
      </c>
      <c r="I377" s="39">
        <f>I378</f>
        <v>67000</v>
      </c>
      <c r="J377" s="39">
        <f>J378</f>
        <v>0</v>
      </c>
      <c r="K377" s="39">
        <f t="shared" si="74"/>
        <v>67000</v>
      </c>
      <c r="L377" s="39">
        <f>L378</f>
        <v>0</v>
      </c>
      <c r="M377" s="39">
        <f>M378</f>
        <v>0</v>
      </c>
      <c r="N377" s="39">
        <f t="shared" si="73"/>
        <v>0</v>
      </c>
    </row>
    <row r="378" spans="1:14" ht="24" hidden="1">
      <c r="A378" s="26" t="s">
        <v>96</v>
      </c>
      <c r="B378" s="100"/>
      <c r="C378" s="146"/>
      <c r="D378" s="40" t="s">
        <v>97</v>
      </c>
      <c r="E378" s="40"/>
      <c r="F378" s="41">
        <f aca="true" t="shared" si="89" ref="F378:M379">F379</f>
        <v>0</v>
      </c>
      <c r="G378" s="41">
        <f t="shared" si="89"/>
        <v>0</v>
      </c>
      <c r="H378" s="39">
        <f t="shared" si="80"/>
        <v>0</v>
      </c>
      <c r="I378" s="41">
        <f t="shared" si="89"/>
        <v>67000</v>
      </c>
      <c r="J378" s="41">
        <f t="shared" si="89"/>
        <v>0</v>
      </c>
      <c r="K378" s="39">
        <f t="shared" si="74"/>
        <v>67000</v>
      </c>
      <c r="L378" s="41">
        <f t="shared" si="89"/>
        <v>0</v>
      </c>
      <c r="M378" s="41">
        <f t="shared" si="89"/>
        <v>0</v>
      </c>
      <c r="N378" s="39">
        <f t="shared" si="73"/>
        <v>0</v>
      </c>
    </row>
    <row r="379" spans="1:14" ht="36" hidden="1">
      <c r="A379" s="26" t="s">
        <v>226</v>
      </c>
      <c r="B379" s="100"/>
      <c r="C379" s="146"/>
      <c r="D379" s="151" t="s">
        <v>410</v>
      </c>
      <c r="E379" s="40"/>
      <c r="F379" s="41">
        <f t="shared" si="89"/>
        <v>0</v>
      </c>
      <c r="G379" s="41">
        <f t="shared" si="89"/>
        <v>0</v>
      </c>
      <c r="H379" s="39">
        <f t="shared" si="80"/>
        <v>0</v>
      </c>
      <c r="I379" s="41">
        <f t="shared" si="89"/>
        <v>67000</v>
      </c>
      <c r="J379" s="41">
        <f t="shared" si="89"/>
        <v>0</v>
      </c>
      <c r="K379" s="39">
        <f t="shared" si="74"/>
        <v>67000</v>
      </c>
      <c r="L379" s="41">
        <f t="shared" si="89"/>
        <v>0</v>
      </c>
      <c r="M379" s="41">
        <f t="shared" si="89"/>
        <v>0</v>
      </c>
      <c r="N379" s="39">
        <f t="shared" si="73"/>
        <v>0</v>
      </c>
    </row>
    <row r="380" spans="1:14" ht="48" hidden="1">
      <c r="A380" s="26" t="s">
        <v>325</v>
      </c>
      <c r="B380" s="100"/>
      <c r="C380" s="146"/>
      <c r="D380" s="151"/>
      <c r="E380" s="40" t="s">
        <v>324</v>
      </c>
      <c r="F380" s="41">
        <v>0</v>
      </c>
      <c r="G380" s="41">
        <v>0</v>
      </c>
      <c r="H380" s="39">
        <f t="shared" si="80"/>
        <v>0</v>
      </c>
      <c r="I380" s="41">
        <v>67000</v>
      </c>
      <c r="J380" s="41">
        <v>0</v>
      </c>
      <c r="K380" s="39">
        <f aca="true" t="shared" si="90" ref="K380:K445">J380+I380</f>
        <v>67000</v>
      </c>
      <c r="L380" s="41">
        <v>0</v>
      </c>
      <c r="M380" s="41">
        <v>0</v>
      </c>
      <c r="N380" s="39">
        <f aca="true" t="shared" si="91" ref="N380:N445">M380+L380</f>
        <v>0</v>
      </c>
    </row>
    <row r="381" spans="1:14" ht="12.75" hidden="1">
      <c r="A381" s="26" t="s">
        <v>51</v>
      </c>
      <c r="B381" s="100"/>
      <c r="C381" s="112" t="s">
        <v>50</v>
      </c>
      <c r="D381" s="149"/>
      <c r="E381" s="150"/>
      <c r="F381" s="41">
        <f aca="true" t="shared" si="92" ref="F381:M383">F382</f>
        <v>0</v>
      </c>
      <c r="G381" s="41">
        <f t="shared" si="92"/>
        <v>0</v>
      </c>
      <c r="H381" s="39">
        <f>G381+F381</f>
        <v>0</v>
      </c>
      <c r="I381" s="41">
        <f t="shared" si="92"/>
        <v>1500000</v>
      </c>
      <c r="J381" s="41">
        <f t="shared" si="92"/>
        <v>0</v>
      </c>
      <c r="K381" s="39">
        <f>J381+I381</f>
        <v>1500000</v>
      </c>
      <c r="L381" s="41">
        <f t="shared" si="92"/>
        <v>0</v>
      </c>
      <c r="M381" s="41">
        <f t="shared" si="92"/>
        <v>0</v>
      </c>
      <c r="N381" s="39">
        <f>M381+L381</f>
        <v>0</v>
      </c>
    </row>
    <row r="382" spans="1:14" ht="24" hidden="1">
      <c r="A382" s="26" t="s">
        <v>96</v>
      </c>
      <c r="B382" s="100"/>
      <c r="C382" s="140"/>
      <c r="D382" s="40" t="s">
        <v>97</v>
      </c>
      <c r="E382" s="40"/>
      <c r="F382" s="41">
        <f t="shared" si="92"/>
        <v>0</v>
      </c>
      <c r="G382" s="41">
        <f t="shared" si="92"/>
        <v>0</v>
      </c>
      <c r="H382" s="39">
        <f>G382+F382</f>
        <v>0</v>
      </c>
      <c r="I382" s="41">
        <f t="shared" si="92"/>
        <v>1500000</v>
      </c>
      <c r="J382" s="41">
        <f t="shared" si="92"/>
        <v>0</v>
      </c>
      <c r="K382" s="39">
        <f>J382+I382</f>
        <v>1500000</v>
      </c>
      <c r="L382" s="41">
        <f t="shared" si="92"/>
        <v>0</v>
      </c>
      <c r="M382" s="41">
        <f t="shared" si="92"/>
        <v>0</v>
      </c>
      <c r="N382" s="39">
        <f>M382+L382</f>
        <v>0</v>
      </c>
    </row>
    <row r="383" spans="1:14" ht="36" hidden="1">
      <c r="A383" s="26" t="s">
        <v>261</v>
      </c>
      <c r="B383" s="100"/>
      <c r="C383" s="140"/>
      <c r="D383" s="147" t="s">
        <v>229</v>
      </c>
      <c r="E383" s="40"/>
      <c r="F383" s="41">
        <f t="shared" si="92"/>
        <v>0</v>
      </c>
      <c r="G383" s="41">
        <f t="shared" si="92"/>
        <v>0</v>
      </c>
      <c r="H383" s="39">
        <f>G383+F383</f>
        <v>0</v>
      </c>
      <c r="I383" s="41">
        <f t="shared" si="92"/>
        <v>1500000</v>
      </c>
      <c r="J383" s="41">
        <f t="shared" si="92"/>
        <v>0</v>
      </c>
      <c r="K383" s="39">
        <f>J383+I383</f>
        <v>1500000</v>
      </c>
      <c r="L383" s="41">
        <f t="shared" si="92"/>
        <v>0</v>
      </c>
      <c r="M383" s="41">
        <f t="shared" si="92"/>
        <v>0</v>
      </c>
      <c r="N383" s="39">
        <f>M383+L383</f>
        <v>0</v>
      </c>
    </row>
    <row r="384" spans="1:14" ht="48" hidden="1">
      <c r="A384" s="26" t="s">
        <v>325</v>
      </c>
      <c r="B384" s="100"/>
      <c r="C384" s="140"/>
      <c r="D384" s="148"/>
      <c r="E384" s="40" t="s">
        <v>324</v>
      </c>
      <c r="F384" s="41">
        <v>0</v>
      </c>
      <c r="G384" s="41">
        <v>0</v>
      </c>
      <c r="H384" s="39">
        <f>G384+F384</f>
        <v>0</v>
      </c>
      <c r="I384" s="41">
        <v>1500000</v>
      </c>
      <c r="J384" s="41">
        <v>0</v>
      </c>
      <c r="K384" s="39">
        <f>J384+I384</f>
        <v>1500000</v>
      </c>
      <c r="L384" s="41">
        <v>0</v>
      </c>
      <c r="M384" s="41">
        <v>0</v>
      </c>
      <c r="N384" s="39">
        <f>M384+L384</f>
        <v>0</v>
      </c>
    </row>
    <row r="385" spans="1:14" ht="12.75">
      <c r="A385" s="26" t="s">
        <v>61</v>
      </c>
      <c r="B385" s="100"/>
      <c r="C385" s="112" t="s">
        <v>60</v>
      </c>
      <c r="D385" s="149"/>
      <c r="E385" s="150"/>
      <c r="F385" s="41">
        <f aca="true" t="shared" si="93" ref="F385:M387">F386</f>
        <v>1000000</v>
      </c>
      <c r="G385" s="41">
        <f t="shared" si="93"/>
        <v>0</v>
      </c>
      <c r="H385" s="39">
        <f t="shared" si="80"/>
        <v>1000000</v>
      </c>
      <c r="I385" s="41">
        <f t="shared" si="93"/>
        <v>0</v>
      </c>
      <c r="J385" s="41">
        <f t="shared" si="93"/>
        <v>0</v>
      </c>
      <c r="K385" s="39">
        <f t="shared" si="90"/>
        <v>0</v>
      </c>
      <c r="L385" s="41">
        <f t="shared" si="93"/>
        <v>0</v>
      </c>
      <c r="M385" s="41">
        <f t="shared" si="93"/>
        <v>0</v>
      </c>
      <c r="N385" s="39">
        <f t="shared" si="91"/>
        <v>0</v>
      </c>
    </row>
    <row r="386" spans="1:14" ht="24">
      <c r="A386" s="26" t="s">
        <v>96</v>
      </c>
      <c r="B386" s="100"/>
      <c r="C386" s="140"/>
      <c r="D386" s="40" t="s">
        <v>97</v>
      </c>
      <c r="E386" s="40"/>
      <c r="F386" s="41">
        <f t="shared" si="93"/>
        <v>1000000</v>
      </c>
      <c r="G386" s="41">
        <f t="shared" si="93"/>
        <v>0</v>
      </c>
      <c r="H386" s="39">
        <f t="shared" si="80"/>
        <v>1000000</v>
      </c>
      <c r="I386" s="41">
        <f t="shared" si="93"/>
        <v>0</v>
      </c>
      <c r="J386" s="41">
        <f t="shared" si="93"/>
        <v>0</v>
      </c>
      <c r="K386" s="39">
        <f t="shared" si="90"/>
        <v>0</v>
      </c>
      <c r="L386" s="41">
        <f t="shared" si="93"/>
        <v>0</v>
      </c>
      <c r="M386" s="41">
        <f t="shared" si="93"/>
        <v>0</v>
      </c>
      <c r="N386" s="39">
        <f t="shared" si="91"/>
        <v>0</v>
      </c>
    </row>
    <row r="387" spans="1:14" ht="36">
      <c r="A387" s="26" t="s">
        <v>261</v>
      </c>
      <c r="B387" s="100"/>
      <c r="C387" s="140"/>
      <c r="D387" s="147" t="s">
        <v>229</v>
      </c>
      <c r="E387" s="40"/>
      <c r="F387" s="41">
        <f t="shared" si="93"/>
        <v>1000000</v>
      </c>
      <c r="G387" s="41">
        <f t="shared" si="93"/>
        <v>0</v>
      </c>
      <c r="H387" s="39">
        <f t="shared" si="80"/>
        <v>1000000</v>
      </c>
      <c r="I387" s="41">
        <f t="shared" si="93"/>
        <v>0</v>
      </c>
      <c r="J387" s="41">
        <f t="shared" si="93"/>
        <v>0</v>
      </c>
      <c r="K387" s="39">
        <f t="shared" si="90"/>
        <v>0</v>
      </c>
      <c r="L387" s="41">
        <f t="shared" si="93"/>
        <v>0</v>
      </c>
      <c r="M387" s="41">
        <f t="shared" si="93"/>
        <v>0</v>
      </c>
      <c r="N387" s="39">
        <f t="shared" si="91"/>
        <v>0</v>
      </c>
    </row>
    <row r="388" spans="1:14" ht="48">
      <c r="A388" s="26" t="s">
        <v>325</v>
      </c>
      <c r="B388" s="100"/>
      <c r="C388" s="140"/>
      <c r="D388" s="148"/>
      <c r="E388" s="40" t="s">
        <v>324</v>
      </c>
      <c r="F388" s="41">
        <v>1000000</v>
      </c>
      <c r="G388" s="41">
        <v>0</v>
      </c>
      <c r="H388" s="39">
        <f t="shared" si="80"/>
        <v>1000000</v>
      </c>
      <c r="I388" s="41">
        <v>0</v>
      </c>
      <c r="J388" s="41">
        <v>0</v>
      </c>
      <c r="K388" s="39">
        <f t="shared" si="90"/>
        <v>0</v>
      </c>
      <c r="L388" s="41">
        <v>0</v>
      </c>
      <c r="M388" s="41">
        <v>0</v>
      </c>
      <c r="N388" s="39">
        <f t="shared" si="91"/>
        <v>0</v>
      </c>
    </row>
    <row r="389" spans="1:14" ht="12.75">
      <c r="A389" s="26" t="s">
        <v>67</v>
      </c>
      <c r="B389" s="100"/>
      <c r="C389" s="112" t="s">
        <v>271</v>
      </c>
      <c r="D389" s="124"/>
      <c r="E389" s="124"/>
      <c r="F389" s="39">
        <f>F393+F396+F399+F390</f>
        <v>1273400</v>
      </c>
      <c r="G389" s="39">
        <f aca="true" t="shared" si="94" ref="G389:M389">G393+G396+G399+G390</f>
        <v>14000</v>
      </c>
      <c r="H389" s="39">
        <f t="shared" si="80"/>
        <v>1287400</v>
      </c>
      <c r="I389" s="39">
        <f t="shared" si="94"/>
        <v>1266000</v>
      </c>
      <c r="J389" s="39">
        <f t="shared" si="94"/>
        <v>14000</v>
      </c>
      <c r="K389" s="39">
        <f t="shared" si="90"/>
        <v>1280000</v>
      </c>
      <c r="L389" s="39">
        <f t="shared" si="94"/>
        <v>1266000</v>
      </c>
      <c r="M389" s="39">
        <f t="shared" si="94"/>
        <v>14000</v>
      </c>
      <c r="N389" s="39">
        <f t="shared" si="91"/>
        <v>1280000</v>
      </c>
    </row>
    <row r="390" spans="1:14" ht="72">
      <c r="A390" s="64" t="s">
        <v>341</v>
      </c>
      <c r="B390" s="100"/>
      <c r="C390" s="140"/>
      <c r="D390" s="61" t="s">
        <v>339</v>
      </c>
      <c r="E390" s="61"/>
      <c r="F390" s="62">
        <f>F391</f>
        <v>1200000</v>
      </c>
      <c r="G390" s="62">
        <f aca="true" t="shared" si="95" ref="G390:M391">G391</f>
        <v>0</v>
      </c>
      <c r="H390" s="39">
        <f t="shared" si="80"/>
        <v>1200000</v>
      </c>
      <c r="I390" s="62">
        <f t="shared" si="95"/>
        <v>1200000</v>
      </c>
      <c r="J390" s="62">
        <f t="shared" si="95"/>
        <v>0</v>
      </c>
      <c r="K390" s="53">
        <f t="shared" si="90"/>
        <v>1200000</v>
      </c>
      <c r="L390" s="62">
        <f t="shared" si="95"/>
        <v>1200000</v>
      </c>
      <c r="M390" s="62">
        <f t="shared" si="95"/>
        <v>0</v>
      </c>
      <c r="N390" s="53">
        <f t="shared" si="91"/>
        <v>1200000</v>
      </c>
    </row>
    <row r="391" spans="1:14" ht="60">
      <c r="A391" s="64" t="s">
        <v>342</v>
      </c>
      <c r="B391" s="100"/>
      <c r="C391" s="140"/>
      <c r="D391" s="125" t="s">
        <v>340</v>
      </c>
      <c r="E391" s="61"/>
      <c r="F391" s="62">
        <f>F392</f>
        <v>1200000</v>
      </c>
      <c r="G391" s="62">
        <f t="shared" si="95"/>
        <v>0</v>
      </c>
      <c r="H391" s="39">
        <f t="shared" si="80"/>
        <v>1200000</v>
      </c>
      <c r="I391" s="62">
        <f t="shared" si="95"/>
        <v>1200000</v>
      </c>
      <c r="J391" s="62">
        <f t="shared" si="95"/>
        <v>0</v>
      </c>
      <c r="K391" s="53">
        <f t="shared" si="90"/>
        <v>1200000</v>
      </c>
      <c r="L391" s="62">
        <f t="shared" si="95"/>
        <v>1200000</v>
      </c>
      <c r="M391" s="62">
        <f t="shared" si="95"/>
        <v>0</v>
      </c>
      <c r="N391" s="53">
        <f t="shared" si="91"/>
        <v>1200000</v>
      </c>
    </row>
    <row r="392" spans="1:14" ht="12.75">
      <c r="A392" s="64" t="s">
        <v>408</v>
      </c>
      <c r="B392" s="100"/>
      <c r="C392" s="140"/>
      <c r="D392" s="138"/>
      <c r="E392" s="61" t="s">
        <v>407</v>
      </c>
      <c r="F392" s="62">
        <v>1200000</v>
      </c>
      <c r="G392" s="62">
        <v>0</v>
      </c>
      <c r="H392" s="39">
        <f t="shared" si="80"/>
        <v>1200000</v>
      </c>
      <c r="I392" s="62">
        <v>1200000</v>
      </c>
      <c r="J392" s="62">
        <v>0</v>
      </c>
      <c r="K392" s="53">
        <f t="shared" si="90"/>
        <v>1200000</v>
      </c>
      <c r="L392" s="62">
        <v>1200000</v>
      </c>
      <c r="M392" s="62">
        <v>0</v>
      </c>
      <c r="N392" s="53">
        <f t="shared" si="91"/>
        <v>1200000</v>
      </c>
    </row>
    <row r="393" spans="1:14" ht="12.75">
      <c r="A393" s="26" t="s">
        <v>133</v>
      </c>
      <c r="B393" s="100"/>
      <c r="C393" s="140"/>
      <c r="D393" s="40">
        <v>5050000</v>
      </c>
      <c r="E393" s="40"/>
      <c r="F393" s="39">
        <f>F394</f>
        <v>0</v>
      </c>
      <c r="G393" s="39">
        <f>G394</f>
        <v>14000</v>
      </c>
      <c r="H393" s="39">
        <f aca="true" t="shared" si="96" ref="H393:H445">G393+F393</f>
        <v>14000</v>
      </c>
      <c r="I393" s="39">
        <f>I394</f>
        <v>0</v>
      </c>
      <c r="J393" s="39">
        <f>J394</f>
        <v>14000</v>
      </c>
      <c r="K393" s="39">
        <f t="shared" si="90"/>
        <v>14000</v>
      </c>
      <c r="L393" s="39">
        <f>L394</f>
        <v>0</v>
      </c>
      <c r="M393" s="39">
        <f>M394</f>
        <v>14000</v>
      </c>
      <c r="N393" s="39">
        <f t="shared" si="91"/>
        <v>14000</v>
      </c>
    </row>
    <row r="394" spans="1:14" ht="12.75">
      <c r="A394" s="26" t="s">
        <v>120</v>
      </c>
      <c r="B394" s="100"/>
      <c r="C394" s="140"/>
      <c r="D394" s="124" t="s">
        <v>228</v>
      </c>
      <c r="E394" s="40"/>
      <c r="F394" s="39">
        <f>F395</f>
        <v>0</v>
      </c>
      <c r="G394" s="39">
        <f>G395</f>
        <v>14000</v>
      </c>
      <c r="H394" s="39">
        <f t="shared" si="96"/>
        <v>14000</v>
      </c>
      <c r="I394" s="39">
        <f>I395</f>
        <v>0</v>
      </c>
      <c r="J394" s="39">
        <f>J395</f>
        <v>14000</v>
      </c>
      <c r="K394" s="39">
        <f t="shared" si="90"/>
        <v>14000</v>
      </c>
      <c r="L394" s="39">
        <f>L395</f>
        <v>0</v>
      </c>
      <c r="M394" s="39">
        <f>M395</f>
        <v>14000</v>
      </c>
      <c r="N394" s="39">
        <f t="shared" si="91"/>
        <v>14000</v>
      </c>
    </row>
    <row r="395" spans="1:14" ht="36">
      <c r="A395" s="26" t="s">
        <v>287</v>
      </c>
      <c r="B395" s="100"/>
      <c r="C395" s="140"/>
      <c r="D395" s="124"/>
      <c r="E395" s="40" t="s">
        <v>288</v>
      </c>
      <c r="F395" s="39">
        <v>0</v>
      </c>
      <c r="G395" s="39">
        <v>14000</v>
      </c>
      <c r="H395" s="39">
        <f t="shared" si="96"/>
        <v>14000</v>
      </c>
      <c r="I395" s="39">
        <v>0</v>
      </c>
      <c r="J395" s="39">
        <v>14000</v>
      </c>
      <c r="K395" s="39">
        <f t="shared" si="90"/>
        <v>14000</v>
      </c>
      <c r="L395" s="39">
        <v>0</v>
      </c>
      <c r="M395" s="39">
        <v>14000</v>
      </c>
      <c r="N395" s="39">
        <f t="shared" si="91"/>
        <v>14000</v>
      </c>
    </row>
    <row r="396" spans="1:14" ht="12.75">
      <c r="A396" s="26" t="s">
        <v>116</v>
      </c>
      <c r="B396" s="100"/>
      <c r="C396" s="140"/>
      <c r="D396" s="40">
        <v>5220000</v>
      </c>
      <c r="E396" s="40"/>
      <c r="F396" s="39">
        <f>F397</f>
        <v>66000</v>
      </c>
      <c r="G396" s="39">
        <f>G397</f>
        <v>0</v>
      </c>
      <c r="H396" s="39">
        <f t="shared" si="96"/>
        <v>66000</v>
      </c>
      <c r="I396" s="39">
        <f>I397</f>
        <v>66000</v>
      </c>
      <c r="J396" s="39">
        <f>J397</f>
        <v>0</v>
      </c>
      <c r="K396" s="39">
        <f t="shared" si="90"/>
        <v>66000</v>
      </c>
      <c r="L396" s="39">
        <f>L397</f>
        <v>66000</v>
      </c>
      <c r="M396" s="39">
        <f>M397</f>
        <v>0</v>
      </c>
      <c r="N396" s="39">
        <f t="shared" si="91"/>
        <v>66000</v>
      </c>
    </row>
    <row r="397" spans="1:14" ht="75" customHeight="1">
      <c r="A397" s="26" t="s">
        <v>285</v>
      </c>
      <c r="B397" s="100"/>
      <c r="C397" s="140"/>
      <c r="D397" s="147" t="s">
        <v>286</v>
      </c>
      <c r="E397" s="40"/>
      <c r="F397" s="39">
        <f>F398</f>
        <v>66000</v>
      </c>
      <c r="G397" s="39">
        <f>G398</f>
        <v>0</v>
      </c>
      <c r="H397" s="39">
        <f t="shared" si="96"/>
        <v>66000</v>
      </c>
      <c r="I397" s="39">
        <f>I398</f>
        <v>66000</v>
      </c>
      <c r="J397" s="39">
        <f>J398</f>
        <v>0</v>
      </c>
      <c r="K397" s="39">
        <f t="shared" si="90"/>
        <v>66000</v>
      </c>
      <c r="L397" s="39">
        <f>L398</f>
        <v>66000</v>
      </c>
      <c r="M397" s="39">
        <f>M398</f>
        <v>0</v>
      </c>
      <c r="N397" s="39">
        <f t="shared" si="91"/>
        <v>66000</v>
      </c>
    </row>
    <row r="398" spans="1:14" ht="36">
      <c r="A398" s="26" t="s">
        <v>287</v>
      </c>
      <c r="B398" s="100"/>
      <c r="C398" s="140"/>
      <c r="D398" s="142"/>
      <c r="E398" s="40" t="s">
        <v>288</v>
      </c>
      <c r="F398" s="39">
        <v>66000</v>
      </c>
      <c r="G398" s="39">
        <v>0</v>
      </c>
      <c r="H398" s="39">
        <f t="shared" si="96"/>
        <v>66000</v>
      </c>
      <c r="I398" s="39">
        <v>66000</v>
      </c>
      <c r="J398" s="39">
        <v>0</v>
      </c>
      <c r="K398" s="39">
        <f t="shared" si="90"/>
        <v>66000</v>
      </c>
      <c r="L398" s="39">
        <v>66000</v>
      </c>
      <c r="M398" s="39">
        <v>0</v>
      </c>
      <c r="N398" s="39">
        <f t="shared" si="91"/>
        <v>66000</v>
      </c>
    </row>
    <row r="399" spans="1:14" ht="20.25" customHeight="1">
      <c r="A399" s="26" t="s">
        <v>96</v>
      </c>
      <c r="B399" s="100"/>
      <c r="C399" s="101"/>
      <c r="D399" s="40" t="s">
        <v>97</v>
      </c>
      <c r="E399" s="40"/>
      <c r="F399" s="39">
        <f>F400</f>
        <v>7400</v>
      </c>
      <c r="G399" s="39">
        <f aca="true" t="shared" si="97" ref="G399:M401">G400</f>
        <v>0</v>
      </c>
      <c r="H399" s="39">
        <f t="shared" si="96"/>
        <v>7400</v>
      </c>
      <c r="I399" s="39">
        <f t="shared" si="97"/>
        <v>0</v>
      </c>
      <c r="J399" s="39">
        <f t="shared" si="97"/>
        <v>0</v>
      </c>
      <c r="K399" s="39">
        <f t="shared" si="90"/>
        <v>0</v>
      </c>
      <c r="L399" s="39">
        <f t="shared" si="97"/>
        <v>0</v>
      </c>
      <c r="M399" s="39">
        <f t="shared" si="97"/>
        <v>0</v>
      </c>
      <c r="N399" s="39">
        <f t="shared" si="91"/>
        <v>0</v>
      </c>
    </row>
    <row r="400" spans="1:14" ht="12.75">
      <c r="A400" s="26" t="s">
        <v>395</v>
      </c>
      <c r="B400" s="100"/>
      <c r="C400" s="101"/>
      <c r="D400" s="40" t="s">
        <v>100</v>
      </c>
      <c r="E400" s="40"/>
      <c r="F400" s="39">
        <f>F401</f>
        <v>7400</v>
      </c>
      <c r="G400" s="39">
        <f t="shared" si="97"/>
        <v>0</v>
      </c>
      <c r="H400" s="39">
        <f t="shared" si="96"/>
        <v>7400</v>
      </c>
      <c r="I400" s="39">
        <f t="shared" si="97"/>
        <v>0</v>
      </c>
      <c r="J400" s="39">
        <f t="shared" si="97"/>
        <v>0</v>
      </c>
      <c r="K400" s="39">
        <f t="shared" si="90"/>
        <v>0</v>
      </c>
      <c r="L400" s="39">
        <f t="shared" si="97"/>
        <v>0</v>
      </c>
      <c r="M400" s="39">
        <f t="shared" si="97"/>
        <v>0</v>
      </c>
      <c r="N400" s="39">
        <f t="shared" si="91"/>
        <v>0</v>
      </c>
    </row>
    <row r="401" spans="1:14" ht="24">
      <c r="A401" s="26" t="s">
        <v>140</v>
      </c>
      <c r="B401" s="100"/>
      <c r="C401" s="101"/>
      <c r="D401" s="147" t="s">
        <v>403</v>
      </c>
      <c r="E401" s="40"/>
      <c r="F401" s="39">
        <f>F402</f>
        <v>7400</v>
      </c>
      <c r="G401" s="39">
        <f t="shared" si="97"/>
        <v>0</v>
      </c>
      <c r="H401" s="39">
        <f t="shared" si="96"/>
        <v>7400</v>
      </c>
      <c r="I401" s="39">
        <f t="shared" si="97"/>
        <v>0</v>
      </c>
      <c r="J401" s="39">
        <f t="shared" si="97"/>
        <v>0</v>
      </c>
      <c r="K401" s="39">
        <f t="shared" si="90"/>
        <v>0</v>
      </c>
      <c r="L401" s="39">
        <f t="shared" si="97"/>
        <v>0</v>
      </c>
      <c r="M401" s="39">
        <f t="shared" si="97"/>
        <v>0</v>
      </c>
      <c r="N401" s="39">
        <f t="shared" si="91"/>
        <v>0</v>
      </c>
    </row>
    <row r="402" spans="1:14" ht="36">
      <c r="A402" s="26" t="s">
        <v>287</v>
      </c>
      <c r="B402" s="100"/>
      <c r="C402" s="102"/>
      <c r="D402" s="142"/>
      <c r="E402" s="40" t="s">
        <v>288</v>
      </c>
      <c r="F402" s="41">
        <v>7400</v>
      </c>
      <c r="G402" s="41">
        <v>0</v>
      </c>
      <c r="H402" s="39">
        <f t="shared" si="96"/>
        <v>7400</v>
      </c>
      <c r="I402" s="41">
        <v>0</v>
      </c>
      <c r="J402" s="41">
        <v>0</v>
      </c>
      <c r="K402" s="39">
        <f t="shared" si="90"/>
        <v>0</v>
      </c>
      <c r="L402" s="41">
        <v>0</v>
      </c>
      <c r="M402" s="41">
        <v>0</v>
      </c>
      <c r="N402" s="39">
        <f t="shared" si="91"/>
        <v>0</v>
      </c>
    </row>
    <row r="403" spans="1:14" ht="12.75">
      <c r="A403" s="26" t="s">
        <v>118</v>
      </c>
      <c r="B403" s="100"/>
      <c r="C403" s="146" t="s">
        <v>132</v>
      </c>
      <c r="D403" s="124"/>
      <c r="E403" s="124"/>
      <c r="F403" s="39">
        <f>F407+F404</f>
        <v>19000</v>
      </c>
      <c r="G403" s="39">
        <f>G407+G404</f>
        <v>1922400</v>
      </c>
      <c r="H403" s="39">
        <f t="shared" si="96"/>
        <v>1941400</v>
      </c>
      <c r="I403" s="39">
        <f>I407+I404</f>
        <v>21000</v>
      </c>
      <c r="J403" s="39">
        <f>J407+J404</f>
        <v>1080000</v>
      </c>
      <c r="K403" s="39">
        <f t="shared" si="90"/>
        <v>1101000</v>
      </c>
      <c r="L403" s="39">
        <f>L407+L404</f>
        <v>0</v>
      </c>
      <c r="M403" s="39">
        <f>M407+M404</f>
        <v>1080000</v>
      </c>
      <c r="N403" s="39">
        <f t="shared" si="91"/>
        <v>1080000</v>
      </c>
    </row>
    <row r="404" spans="1:14" ht="12.75">
      <c r="A404" s="26" t="s">
        <v>133</v>
      </c>
      <c r="B404" s="100"/>
      <c r="C404" s="146"/>
      <c r="D404" s="40" t="s">
        <v>312</v>
      </c>
      <c r="E404" s="40"/>
      <c r="F404" s="39">
        <f>F405</f>
        <v>0</v>
      </c>
      <c r="G404" s="39">
        <f>G405</f>
        <v>1922400</v>
      </c>
      <c r="H404" s="39">
        <f t="shared" si="96"/>
        <v>1922400</v>
      </c>
      <c r="I404" s="39">
        <f>I405</f>
        <v>0</v>
      </c>
      <c r="J404" s="39">
        <f>J405</f>
        <v>1080000</v>
      </c>
      <c r="K404" s="39">
        <f t="shared" si="90"/>
        <v>1080000</v>
      </c>
      <c r="L404" s="39">
        <f>L405</f>
        <v>0</v>
      </c>
      <c r="M404" s="39">
        <f>M405</f>
        <v>1080000</v>
      </c>
      <c r="N404" s="39">
        <f t="shared" si="91"/>
        <v>1080000</v>
      </c>
    </row>
    <row r="405" spans="1:14" ht="60">
      <c r="A405" s="26" t="s">
        <v>268</v>
      </c>
      <c r="B405" s="100"/>
      <c r="C405" s="146"/>
      <c r="D405" s="147" t="s">
        <v>374</v>
      </c>
      <c r="E405" s="40"/>
      <c r="F405" s="39">
        <f>F406</f>
        <v>0</v>
      </c>
      <c r="G405" s="39">
        <f>G406</f>
        <v>1922400</v>
      </c>
      <c r="H405" s="39">
        <f t="shared" si="96"/>
        <v>1922400</v>
      </c>
      <c r="I405" s="39">
        <f>I406</f>
        <v>0</v>
      </c>
      <c r="J405" s="39">
        <f>J406</f>
        <v>1080000</v>
      </c>
      <c r="K405" s="39">
        <f t="shared" si="90"/>
        <v>1080000</v>
      </c>
      <c r="L405" s="39">
        <f>L406</f>
        <v>0</v>
      </c>
      <c r="M405" s="39">
        <f>M406</f>
        <v>1080000</v>
      </c>
      <c r="N405" s="39">
        <f t="shared" si="91"/>
        <v>1080000</v>
      </c>
    </row>
    <row r="406" spans="1:14" ht="30" customHeight="1">
      <c r="A406" s="26" t="s">
        <v>428</v>
      </c>
      <c r="B406" s="100"/>
      <c r="C406" s="146"/>
      <c r="D406" s="142"/>
      <c r="E406" s="40" t="s">
        <v>427</v>
      </c>
      <c r="F406" s="39">
        <v>0</v>
      </c>
      <c r="G406" s="39">
        <v>1922400</v>
      </c>
      <c r="H406" s="39">
        <f t="shared" si="96"/>
        <v>1922400</v>
      </c>
      <c r="I406" s="39">
        <v>0</v>
      </c>
      <c r="J406" s="39">
        <v>1080000</v>
      </c>
      <c r="K406" s="39">
        <f t="shared" si="90"/>
        <v>1080000</v>
      </c>
      <c r="L406" s="39">
        <v>0</v>
      </c>
      <c r="M406" s="39">
        <v>1080000</v>
      </c>
      <c r="N406" s="39">
        <f t="shared" si="91"/>
        <v>1080000</v>
      </c>
    </row>
    <row r="407" spans="1:14" ht="18" customHeight="1">
      <c r="A407" s="26" t="s">
        <v>96</v>
      </c>
      <c r="B407" s="100"/>
      <c r="C407" s="146"/>
      <c r="D407" s="40" t="s">
        <v>97</v>
      </c>
      <c r="E407" s="40"/>
      <c r="F407" s="39">
        <f>F408</f>
        <v>19000</v>
      </c>
      <c r="G407" s="39">
        <f>G408</f>
        <v>0</v>
      </c>
      <c r="H407" s="39">
        <f t="shared" si="96"/>
        <v>19000</v>
      </c>
      <c r="I407" s="39">
        <f>I408</f>
        <v>21000</v>
      </c>
      <c r="J407" s="39">
        <f>J408</f>
        <v>0</v>
      </c>
      <c r="K407" s="39">
        <f t="shared" si="90"/>
        <v>21000</v>
      </c>
      <c r="L407" s="39">
        <f>L408</f>
        <v>0</v>
      </c>
      <c r="M407" s="39">
        <f>M408</f>
        <v>0</v>
      </c>
      <c r="N407" s="39">
        <f t="shared" si="91"/>
        <v>0</v>
      </c>
    </row>
    <row r="408" spans="1:14" ht="36">
      <c r="A408" s="26" t="s">
        <v>315</v>
      </c>
      <c r="B408" s="100"/>
      <c r="C408" s="146"/>
      <c r="D408" s="124" t="s">
        <v>220</v>
      </c>
      <c r="E408" s="40"/>
      <c r="F408" s="39">
        <f>F409</f>
        <v>19000</v>
      </c>
      <c r="G408" s="39">
        <f>G409</f>
        <v>0</v>
      </c>
      <c r="H408" s="39">
        <f t="shared" si="96"/>
        <v>19000</v>
      </c>
      <c r="I408" s="39">
        <f>I409</f>
        <v>21000</v>
      </c>
      <c r="J408" s="39">
        <f>J409</f>
        <v>0</v>
      </c>
      <c r="K408" s="39">
        <f t="shared" si="90"/>
        <v>21000</v>
      </c>
      <c r="L408" s="39">
        <f>L409</f>
        <v>0</v>
      </c>
      <c r="M408" s="39">
        <f>M409</f>
        <v>0</v>
      </c>
      <c r="N408" s="39">
        <f t="shared" si="91"/>
        <v>0</v>
      </c>
    </row>
    <row r="409" spans="1:14" ht="24">
      <c r="A409" s="26" t="s">
        <v>306</v>
      </c>
      <c r="B409" s="100"/>
      <c r="C409" s="146"/>
      <c r="D409" s="124"/>
      <c r="E409" s="40" t="s">
        <v>275</v>
      </c>
      <c r="F409" s="41">
        <v>19000</v>
      </c>
      <c r="G409" s="41">
        <v>0</v>
      </c>
      <c r="H409" s="39">
        <f t="shared" si="96"/>
        <v>19000</v>
      </c>
      <c r="I409" s="41">
        <v>21000</v>
      </c>
      <c r="J409" s="41">
        <v>0</v>
      </c>
      <c r="K409" s="39">
        <f t="shared" si="90"/>
        <v>21000</v>
      </c>
      <c r="L409" s="41">
        <v>0</v>
      </c>
      <c r="M409" s="41">
        <v>0</v>
      </c>
      <c r="N409" s="39">
        <f t="shared" si="91"/>
        <v>0</v>
      </c>
    </row>
    <row r="410" spans="1:14" ht="12.75">
      <c r="A410" s="26" t="s">
        <v>69</v>
      </c>
      <c r="B410" s="100"/>
      <c r="C410" s="146" t="s">
        <v>413</v>
      </c>
      <c r="D410" s="124"/>
      <c r="E410" s="124"/>
      <c r="F410" s="39">
        <f aca="true" t="shared" si="98" ref="F410:M412">F411</f>
        <v>45000</v>
      </c>
      <c r="G410" s="39">
        <f t="shared" si="98"/>
        <v>0</v>
      </c>
      <c r="H410" s="39">
        <f t="shared" si="96"/>
        <v>45000</v>
      </c>
      <c r="I410" s="39">
        <f t="shared" si="98"/>
        <v>0</v>
      </c>
      <c r="J410" s="39">
        <f t="shared" si="98"/>
        <v>0</v>
      </c>
      <c r="K410" s="39">
        <f t="shared" si="90"/>
        <v>0</v>
      </c>
      <c r="L410" s="39">
        <f t="shared" si="98"/>
        <v>0</v>
      </c>
      <c r="M410" s="39">
        <f t="shared" si="98"/>
        <v>0</v>
      </c>
      <c r="N410" s="39">
        <f t="shared" si="91"/>
        <v>0</v>
      </c>
    </row>
    <row r="411" spans="1:14" ht="24">
      <c r="A411" s="26" t="s">
        <v>96</v>
      </c>
      <c r="B411" s="100"/>
      <c r="C411" s="146"/>
      <c r="D411" s="40" t="s">
        <v>97</v>
      </c>
      <c r="E411" s="40"/>
      <c r="F411" s="39">
        <f t="shared" si="98"/>
        <v>45000</v>
      </c>
      <c r="G411" s="39">
        <f t="shared" si="98"/>
        <v>0</v>
      </c>
      <c r="H411" s="39">
        <f t="shared" si="96"/>
        <v>45000</v>
      </c>
      <c r="I411" s="39">
        <f t="shared" si="98"/>
        <v>0</v>
      </c>
      <c r="J411" s="39">
        <f t="shared" si="98"/>
        <v>0</v>
      </c>
      <c r="K411" s="39">
        <f t="shared" si="90"/>
        <v>0</v>
      </c>
      <c r="L411" s="39">
        <f t="shared" si="98"/>
        <v>0</v>
      </c>
      <c r="M411" s="39">
        <f t="shared" si="98"/>
        <v>0</v>
      </c>
      <c r="N411" s="39">
        <f t="shared" si="91"/>
        <v>0</v>
      </c>
    </row>
    <row r="412" spans="1:14" ht="48">
      <c r="A412" s="26" t="s">
        <v>230</v>
      </c>
      <c r="B412" s="100"/>
      <c r="C412" s="146"/>
      <c r="D412" s="124" t="s">
        <v>202</v>
      </c>
      <c r="E412" s="40"/>
      <c r="F412" s="39">
        <f t="shared" si="98"/>
        <v>45000</v>
      </c>
      <c r="G412" s="39">
        <f t="shared" si="98"/>
        <v>0</v>
      </c>
      <c r="H412" s="39">
        <f t="shared" si="96"/>
        <v>45000</v>
      </c>
      <c r="I412" s="39">
        <f t="shared" si="98"/>
        <v>0</v>
      </c>
      <c r="J412" s="39">
        <f t="shared" si="98"/>
        <v>0</v>
      </c>
      <c r="K412" s="39">
        <f t="shared" si="90"/>
        <v>0</v>
      </c>
      <c r="L412" s="39">
        <f t="shared" si="98"/>
        <v>0</v>
      </c>
      <c r="M412" s="39">
        <f t="shared" si="98"/>
        <v>0</v>
      </c>
      <c r="N412" s="39">
        <f t="shared" si="91"/>
        <v>0</v>
      </c>
    </row>
    <row r="413" spans="1:14" ht="48">
      <c r="A413" s="26" t="s">
        <v>323</v>
      </c>
      <c r="B413" s="100"/>
      <c r="C413" s="146"/>
      <c r="D413" s="124"/>
      <c r="E413" s="40" t="s">
        <v>279</v>
      </c>
      <c r="F413" s="41">
        <v>45000</v>
      </c>
      <c r="G413" s="41">
        <v>0</v>
      </c>
      <c r="H413" s="39">
        <f t="shared" si="96"/>
        <v>45000</v>
      </c>
      <c r="I413" s="41">
        <v>0</v>
      </c>
      <c r="J413" s="41">
        <v>0</v>
      </c>
      <c r="K413" s="39">
        <f t="shared" si="90"/>
        <v>0</v>
      </c>
      <c r="L413" s="41">
        <v>0</v>
      </c>
      <c r="M413" s="41">
        <v>0</v>
      </c>
      <c r="N413" s="39">
        <f t="shared" si="91"/>
        <v>0</v>
      </c>
    </row>
    <row r="414" spans="1:14" ht="12.75">
      <c r="A414" s="26" t="s">
        <v>72</v>
      </c>
      <c r="B414" s="100"/>
      <c r="C414" s="112" t="s">
        <v>71</v>
      </c>
      <c r="D414" s="124"/>
      <c r="E414" s="124"/>
      <c r="F414" s="39">
        <f>F419+F415</f>
        <v>18783000</v>
      </c>
      <c r="G414" s="39">
        <f aca="true" t="shared" si="99" ref="G414:M414">G419+G415</f>
        <v>0</v>
      </c>
      <c r="H414" s="39">
        <f t="shared" si="96"/>
        <v>18783000</v>
      </c>
      <c r="I414" s="39">
        <f t="shared" si="99"/>
        <v>24500000</v>
      </c>
      <c r="J414" s="39">
        <f t="shared" si="99"/>
        <v>0</v>
      </c>
      <c r="K414" s="39">
        <f t="shared" si="90"/>
        <v>24500000</v>
      </c>
      <c r="L414" s="39">
        <f t="shared" si="99"/>
        <v>0</v>
      </c>
      <c r="M414" s="39">
        <f t="shared" si="99"/>
        <v>0</v>
      </c>
      <c r="N414" s="39">
        <f t="shared" si="91"/>
        <v>0</v>
      </c>
    </row>
    <row r="415" spans="1:14" ht="12.75">
      <c r="A415" s="26" t="s">
        <v>378</v>
      </c>
      <c r="B415" s="100"/>
      <c r="C415" s="140"/>
      <c r="D415" s="40" t="s">
        <v>375</v>
      </c>
      <c r="E415" s="40"/>
      <c r="F415" s="39">
        <f>F416</f>
        <v>15000000</v>
      </c>
      <c r="G415" s="39">
        <f aca="true" t="shared" si="100" ref="G415:M417">G416</f>
        <v>0</v>
      </c>
      <c r="H415" s="39">
        <f t="shared" si="96"/>
        <v>15000000</v>
      </c>
      <c r="I415" s="39">
        <f t="shared" si="100"/>
        <v>24500000</v>
      </c>
      <c r="J415" s="39">
        <f t="shared" si="100"/>
        <v>0</v>
      </c>
      <c r="K415" s="39">
        <f t="shared" si="90"/>
        <v>24500000</v>
      </c>
      <c r="L415" s="39">
        <f t="shared" si="100"/>
        <v>0</v>
      </c>
      <c r="M415" s="39">
        <f t="shared" si="100"/>
        <v>0</v>
      </c>
      <c r="N415" s="39">
        <f t="shared" si="91"/>
        <v>0</v>
      </c>
    </row>
    <row r="416" spans="1:14" ht="36">
      <c r="A416" s="26" t="s">
        <v>379</v>
      </c>
      <c r="B416" s="100"/>
      <c r="C416" s="140"/>
      <c r="D416" s="40" t="s">
        <v>376</v>
      </c>
      <c r="E416" s="40"/>
      <c r="F416" s="39">
        <f>F417</f>
        <v>15000000</v>
      </c>
      <c r="G416" s="39">
        <f t="shared" si="100"/>
        <v>0</v>
      </c>
      <c r="H416" s="39">
        <f t="shared" si="96"/>
        <v>15000000</v>
      </c>
      <c r="I416" s="39">
        <f t="shared" si="100"/>
        <v>24500000</v>
      </c>
      <c r="J416" s="39">
        <f t="shared" si="100"/>
        <v>0</v>
      </c>
      <c r="K416" s="39">
        <f t="shared" si="90"/>
        <v>24500000</v>
      </c>
      <c r="L416" s="39">
        <f t="shared" si="100"/>
        <v>0</v>
      </c>
      <c r="M416" s="39">
        <f t="shared" si="100"/>
        <v>0</v>
      </c>
      <c r="N416" s="39">
        <f t="shared" si="91"/>
        <v>0</v>
      </c>
    </row>
    <row r="417" spans="1:14" ht="72">
      <c r="A417" s="26" t="s">
        <v>380</v>
      </c>
      <c r="B417" s="100"/>
      <c r="C417" s="140"/>
      <c r="D417" s="124" t="s">
        <v>377</v>
      </c>
      <c r="E417" s="40"/>
      <c r="F417" s="39">
        <f>F418</f>
        <v>15000000</v>
      </c>
      <c r="G417" s="39">
        <f t="shared" si="100"/>
        <v>0</v>
      </c>
      <c r="H417" s="39">
        <f t="shared" si="96"/>
        <v>15000000</v>
      </c>
      <c r="I417" s="39">
        <f t="shared" si="100"/>
        <v>24500000</v>
      </c>
      <c r="J417" s="39">
        <f t="shared" si="100"/>
        <v>0</v>
      </c>
      <c r="K417" s="39">
        <f t="shared" si="90"/>
        <v>24500000</v>
      </c>
      <c r="L417" s="39">
        <f t="shared" si="100"/>
        <v>0</v>
      </c>
      <c r="M417" s="39">
        <f t="shared" si="100"/>
        <v>0</v>
      </c>
      <c r="N417" s="39">
        <f t="shared" si="91"/>
        <v>0</v>
      </c>
    </row>
    <row r="418" spans="1:14" ht="48">
      <c r="A418" s="26" t="s">
        <v>325</v>
      </c>
      <c r="B418" s="100"/>
      <c r="C418" s="140"/>
      <c r="D418" s="124"/>
      <c r="E418" s="40" t="s">
        <v>324</v>
      </c>
      <c r="F418" s="39">
        <v>15000000</v>
      </c>
      <c r="G418" s="39">
        <v>0</v>
      </c>
      <c r="H418" s="39">
        <f t="shared" si="96"/>
        <v>15000000</v>
      </c>
      <c r="I418" s="39">
        <f>20000000+4500000</f>
        <v>24500000</v>
      </c>
      <c r="J418" s="39">
        <v>0</v>
      </c>
      <c r="K418" s="39">
        <f t="shared" si="90"/>
        <v>24500000</v>
      </c>
      <c r="L418" s="39">
        <v>0</v>
      </c>
      <c r="M418" s="39">
        <v>0</v>
      </c>
      <c r="N418" s="39">
        <f t="shared" si="91"/>
        <v>0</v>
      </c>
    </row>
    <row r="419" spans="1:14" ht="15.75" customHeight="1">
      <c r="A419" s="26" t="s">
        <v>96</v>
      </c>
      <c r="B419" s="100"/>
      <c r="C419" s="140"/>
      <c r="D419" s="40" t="s">
        <v>97</v>
      </c>
      <c r="E419" s="40"/>
      <c r="F419" s="39">
        <f>F420+F425</f>
        <v>3783000</v>
      </c>
      <c r="G419" s="39">
        <f>G420+G425</f>
        <v>0</v>
      </c>
      <c r="H419" s="39">
        <f t="shared" si="96"/>
        <v>3783000</v>
      </c>
      <c r="I419" s="39">
        <f>I420+I425</f>
        <v>0</v>
      </c>
      <c r="J419" s="39">
        <f>J420+J425</f>
        <v>0</v>
      </c>
      <c r="K419" s="39">
        <f t="shared" si="90"/>
        <v>0</v>
      </c>
      <c r="L419" s="39">
        <f>L420+L425</f>
        <v>0</v>
      </c>
      <c r="M419" s="39">
        <f>M420+M425</f>
        <v>0</v>
      </c>
      <c r="N419" s="39">
        <f t="shared" si="91"/>
        <v>0</v>
      </c>
    </row>
    <row r="420" spans="1:14" ht="24">
      <c r="A420" s="26" t="s">
        <v>231</v>
      </c>
      <c r="B420" s="100"/>
      <c r="C420" s="140"/>
      <c r="D420" s="147" t="s">
        <v>221</v>
      </c>
      <c r="E420" s="40"/>
      <c r="F420" s="39">
        <f>SUM(F421:F424)</f>
        <v>3693000</v>
      </c>
      <c r="G420" s="39">
        <f aca="true" t="shared" si="101" ref="G420:M420">SUM(G421:G424)</f>
        <v>0</v>
      </c>
      <c r="H420" s="39">
        <f t="shared" si="96"/>
        <v>3693000</v>
      </c>
      <c r="I420" s="39">
        <f t="shared" si="101"/>
        <v>0</v>
      </c>
      <c r="J420" s="39">
        <f t="shared" si="101"/>
        <v>0</v>
      </c>
      <c r="K420" s="39">
        <f t="shared" si="90"/>
        <v>0</v>
      </c>
      <c r="L420" s="39">
        <f t="shared" si="101"/>
        <v>0</v>
      </c>
      <c r="M420" s="39">
        <f t="shared" si="101"/>
        <v>0</v>
      </c>
      <c r="N420" s="39">
        <f t="shared" si="91"/>
        <v>0</v>
      </c>
    </row>
    <row r="421" spans="1:14" ht="24">
      <c r="A421" s="26" t="s">
        <v>306</v>
      </c>
      <c r="B421" s="100"/>
      <c r="C421" s="140"/>
      <c r="D421" s="148"/>
      <c r="E421" s="40" t="s">
        <v>275</v>
      </c>
      <c r="F421" s="39">
        <v>120000</v>
      </c>
      <c r="G421" s="39">
        <v>0</v>
      </c>
      <c r="H421" s="39">
        <f t="shared" si="96"/>
        <v>120000</v>
      </c>
      <c r="I421" s="39">
        <v>0</v>
      </c>
      <c r="J421" s="39">
        <v>0</v>
      </c>
      <c r="K421" s="39">
        <f t="shared" si="90"/>
        <v>0</v>
      </c>
      <c r="L421" s="39">
        <v>0</v>
      </c>
      <c r="M421" s="39">
        <v>0</v>
      </c>
      <c r="N421" s="39">
        <f t="shared" si="91"/>
        <v>0</v>
      </c>
    </row>
    <row r="422" spans="1:14" ht="36">
      <c r="A422" s="26" t="s">
        <v>287</v>
      </c>
      <c r="B422" s="100"/>
      <c r="C422" s="140"/>
      <c r="D422" s="148"/>
      <c r="E422" s="40" t="s">
        <v>288</v>
      </c>
      <c r="F422" s="39">
        <v>43000</v>
      </c>
      <c r="G422" s="39">
        <v>0</v>
      </c>
      <c r="H422" s="39">
        <f t="shared" si="96"/>
        <v>43000</v>
      </c>
      <c r="I422" s="39">
        <v>0</v>
      </c>
      <c r="J422" s="39">
        <v>0</v>
      </c>
      <c r="K422" s="39">
        <f t="shared" si="90"/>
        <v>0</v>
      </c>
      <c r="L422" s="39">
        <v>0</v>
      </c>
      <c r="M422" s="39">
        <v>0</v>
      </c>
      <c r="N422" s="39">
        <f t="shared" si="91"/>
        <v>0</v>
      </c>
    </row>
    <row r="423" spans="1:14" ht="12.75">
      <c r="A423" s="26" t="s">
        <v>394</v>
      </c>
      <c r="B423" s="100"/>
      <c r="C423" s="140"/>
      <c r="D423" s="148"/>
      <c r="E423" s="40" t="s">
        <v>393</v>
      </c>
      <c r="F423" s="39">
        <v>80000</v>
      </c>
      <c r="G423" s="39">
        <v>0</v>
      </c>
      <c r="H423" s="39">
        <f t="shared" si="96"/>
        <v>80000</v>
      </c>
      <c r="I423" s="39">
        <v>0</v>
      </c>
      <c r="J423" s="39">
        <v>0</v>
      </c>
      <c r="K423" s="39">
        <f t="shared" si="90"/>
        <v>0</v>
      </c>
      <c r="L423" s="39">
        <v>0</v>
      </c>
      <c r="M423" s="39">
        <v>0</v>
      </c>
      <c r="N423" s="39">
        <f t="shared" si="91"/>
        <v>0</v>
      </c>
    </row>
    <row r="424" spans="1:14" ht="48">
      <c r="A424" s="26" t="s">
        <v>325</v>
      </c>
      <c r="B424" s="100"/>
      <c r="C424" s="140"/>
      <c r="D424" s="142"/>
      <c r="E424" s="40" t="s">
        <v>324</v>
      </c>
      <c r="F424" s="41">
        <f>1667000-1667000+3450000</f>
        <v>3450000</v>
      </c>
      <c r="G424" s="41">
        <v>0</v>
      </c>
      <c r="H424" s="39">
        <f t="shared" si="96"/>
        <v>3450000</v>
      </c>
      <c r="I424" s="41">
        <v>0</v>
      </c>
      <c r="J424" s="41">
        <v>0</v>
      </c>
      <c r="K424" s="39">
        <f t="shared" si="90"/>
        <v>0</v>
      </c>
      <c r="L424" s="41">
        <v>0</v>
      </c>
      <c r="M424" s="41">
        <v>0</v>
      </c>
      <c r="N424" s="39">
        <f t="shared" si="91"/>
        <v>0</v>
      </c>
    </row>
    <row r="425" spans="1:14" ht="36">
      <c r="A425" s="26" t="s">
        <v>261</v>
      </c>
      <c r="B425" s="100"/>
      <c r="C425" s="101"/>
      <c r="D425" s="147" t="s">
        <v>229</v>
      </c>
      <c r="E425" s="40"/>
      <c r="F425" s="41">
        <f>F426</f>
        <v>90000</v>
      </c>
      <c r="G425" s="41">
        <f>G426</f>
        <v>0</v>
      </c>
      <c r="H425" s="39">
        <f t="shared" si="96"/>
        <v>90000</v>
      </c>
      <c r="I425" s="41">
        <f>I426</f>
        <v>0</v>
      </c>
      <c r="J425" s="41">
        <f>J426</f>
        <v>0</v>
      </c>
      <c r="K425" s="39">
        <f t="shared" si="90"/>
        <v>0</v>
      </c>
      <c r="L425" s="41">
        <f>L426</f>
        <v>0</v>
      </c>
      <c r="M425" s="41">
        <f>M426</f>
        <v>0</v>
      </c>
      <c r="N425" s="39">
        <f t="shared" si="91"/>
        <v>0</v>
      </c>
    </row>
    <row r="426" spans="1:14" ht="48">
      <c r="A426" s="26" t="s">
        <v>325</v>
      </c>
      <c r="B426" s="100"/>
      <c r="C426" s="102"/>
      <c r="D426" s="142"/>
      <c r="E426" s="40" t="s">
        <v>324</v>
      </c>
      <c r="F426" s="41">
        <v>90000</v>
      </c>
      <c r="G426" s="41">
        <v>0</v>
      </c>
      <c r="H426" s="39">
        <f t="shared" si="96"/>
        <v>90000</v>
      </c>
      <c r="I426" s="41">
        <v>0</v>
      </c>
      <c r="J426" s="41">
        <v>0</v>
      </c>
      <c r="K426" s="39">
        <f t="shared" si="90"/>
        <v>0</v>
      </c>
      <c r="L426" s="41">
        <v>0</v>
      </c>
      <c r="M426" s="41">
        <v>0</v>
      </c>
      <c r="N426" s="39">
        <f t="shared" si="91"/>
        <v>0</v>
      </c>
    </row>
    <row r="427" spans="1:14" ht="12.75">
      <c r="A427" s="26" t="s">
        <v>76</v>
      </c>
      <c r="B427" s="101"/>
      <c r="C427" s="112" t="s">
        <v>75</v>
      </c>
      <c r="D427" s="114"/>
      <c r="E427" s="115"/>
      <c r="F427" s="41">
        <f aca="true" t="shared" si="102" ref="F427:G429">F428</f>
        <v>773000</v>
      </c>
      <c r="G427" s="41">
        <f t="shared" si="102"/>
        <v>0</v>
      </c>
      <c r="H427" s="39">
        <f>G427+F427</f>
        <v>773000</v>
      </c>
      <c r="I427" s="41">
        <f aca="true" t="shared" si="103" ref="I427:J429">I428</f>
        <v>773000</v>
      </c>
      <c r="J427" s="41">
        <f t="shared" si="103"/>
        <v>0</v>
      </c>
      <c r="K427" s="39">
        <f>J427+I427</f>
        <v>773000</v>
      </c>
      <c r="L427" s="41">
        <f aca="true" t="shared" si="104" ref="L427:M429">L428</f>
        <v>773000</v>
      </c>
      <c r="M427" s="41">
        <f t="shared" si="104"/>
        <v>0</v>
      </c>
      <c r="N427" s="39">
        <f>M427+L427</f>
        <v>773000</v>
      </c>
    </row>
    <row r="428" spans="1:14" ht="24">
      <c r="A428" s="26" t="s">
        <v>391</v>
      </c>
      <c r="B428" s="101"/>
      <c r="C428" s="113"/>
      <c r="D428" s="52" t="s">
        <v>388</v>
      </c>
      <c r="E428" s="89"/>
      <c r="F428" s="51">
        <f t="shared" si="102"/>
        <v>773000</v>
      </c>
      <c r="G428" s="51">
        <f t="shared" si="102"/>
        <v>0</v>
      </c>
      <c r="H428" s="39">
        <f>G428+F428</f>
        <v>773000</v>
      </c>
      <c r="I428" s="51">
        <f t="shared" si="103"/>
        <v>773000</v>
      </c>
      <c r="J428" s="51">
        <f t="shared" si="103"/>
        <v>0</v>
      </c>
      <c r="K428" s="39">
        <f>J428+I428</f>
        <v>773000</v>
      </c>
      <c r="L428" s="51">
        <f t="shared" si="104"/>
        <v>773000</v>
      </c>
      <c r="M428" s="51">
        <f t="shared" si="104"/>
        <v>0</v>
      </c>
      <c r="N428" s="39">
        <f>M428+L428</f>
        <v>773000</v>
      </c>
    </row>
    <row r="429" spans="1:14" ht="24">
      <c r="A429" s="26" t="s">
        <v>95</v>
      </c>
      <c r="B429" s="101"/>
      <c r="C429" s="113"/>
      <c r="D429" s="106" t="s">
        <v>389</v>
      </c>
      <c r="E429" s="52"/>
      <c r="F429" s="51">
        <f t="shared" si="102"/>
        <v>773000</v>
      </c>
      <c r="G429" s="41">
        <f t="shared" si="102"/>
        <v>0</v>
      </c>
      <c r="H429" s="39">
        <f>G429+F429</f>
        <v>773000</v>
      </c>
      <c r="I429" s="51">
        <f t="shared" si="103"/>
        <v>773000</v>
      </c>
      <c r="J429" s="41">
        <f t="shared" si="103"/>
        <v>0</v>
      </c>
      <c r="K429" s="39">
        <f>J429+I429</f>
        <v>773000</v>
      </c>
      <c r="L429" s="51">
        <f t="shared" si="104"/>
        <v>773000</v>
      </c>
      <c r="M429" s="41">
        <f t="shared" si="104"/>
        <v>0</v>
      </c>
      <c r="N429" s="39">
        <f>M429+L429</f>
        <v>773000</v>
      </c>
    </row>
    <row r="430" spans="1:14" ht="54.75" customHeight="1">
      <c r="A430" s="26" t="s">
        <v>392</v>
      </c>
      <c r="B430" s="102"/>
      <c r="C430" s="113"/>
      <c r="D430" s="106"/>
      <c r="E430" s="52" t="s">
        <v>390</v>
      </c>
      <c r="F430" s="51">
        <v>773000</v>
      </c>
      <c r="G430" s="41">
        <v>0</v>
      </c>
      <c r="H430" s="39">
        <f>G430+F430</f>
        <v>773000</v>
      </c>
      <c r="I430" s="51">
        <v>773000</v>
      </c>
      <c r="J430" s="41">
        <v>0</v>
      </c>
      <c r="K430" s="39">
        <f>J430+I430</f>
        <v>773000</v>
      </c>
      <c r="L430" s="51">
        <v>773000</v>
      </c>
      <c r="M430" s="41">
        <v>0</v>
      </c>
      <c r="N430" s="39">
        <f>M430+L430</f>
        <v>773000</v>
      </c>
    </row>
    <row r="431" spans="1:14" ht="25.5">
      <c r="A431" s="37" t="s">
        <v>235</v>
      </c>
      <c r="B431" s="154">
        <v>825</v>
      </c>
      <c r="C431" s="146"/>
      <c r="D431" s="146"/>
      <c r="E431" s="146"/>
      <c r="F431" s="39">
        <f>F432</f>
        <v>31000</v>
      </c>
      <c r="G431" s="39">
        <f>G432</f>
        <v>0</v>
      </c>
      <c r="H431" s="39">
        <f t="shared" si="96"/>
        <v>31000</v>
      </c>
      <c r="I431" s="39">
        <f>I432</f>
        <v>31000</v>
      </c>
      <c r="J431" s="39">
        <f>J432</f>
        <v>0</v>
      </c>
      <c r="K431" s="39">
        <f t="shared" si="90"/>
        <v>31000</v>
      </c>
      <c r="L431" s="39">
        <f>L432</f>
        <v>31000</v>
      </c>
      <c r="M431" s="39">
        <f>M432</f>
        <v>0</v>
      </c>
      <c r="N431" s="39">
        <f t="shared" si="91"/>
        <v>31000</v>
      </c>
    </row>
    <row r="432" spans="1:14" ht="48">
      <c r="A432" s="26" t="s">
        <v>13</v>
      </c>
      <c r="B432" s="154"/>
      <c r="C432" s="146" t="s">
        <v>12</v>
      </c>
      <c r="D432" s="124"/>
      <c r="E432" s="124"/>
      <c r="F432" s="39">
        <f>F433</f>
        <v>31000</v>
      </c>
      <c r="G432" s="39">
        <f>G433</f>
        <v>0</v>
      </c>
      <c r="H432" s="39">
        <f t="shared" si="96"/>
        <v>31000</v>
      </c>
      <c r="I432" s="39">
        <f>I433</f>
        <v>31000</v>
      </c>
      <c r="J432" s="39">
        <f>J433</f>
        <v>0</v>
      </c>
      <c r="K432" s="39">
        <f t="shared" si="90"/>
        <v>31000</v>
      </c>
      <c r="L432" s="39">
        <f>L433</f>
        <v>31000</v>
      </c>
      <c r="M432" s="39">
        <f>M433</f>
        <v>0</v>
      </c>
      <c r="N432" s="39">
        <f t="shared" si="91"/>
        <v>31000</v>
      </c>
    </row>
    <row r="433" spans="1:14" ht="48">
      <c r="A433" s="26" t="s">
        <v>236</v>
      </c>
      <c r="B433" s="154"/>
      <c r="C433" s="146"/>
      <c r="D433" s="40" t="s">
        <v>112</v>
      </c>
      <c r="E433" s="40"/>
      <c r="F433" s="39">
        <f>F434+F436</f>
        <v>31000</v>
      </c>
      <c r="G433" s="39">
        <f>G434+G436</f>
        <v>0</v>
      </c>
      <c r="H433" s="39">
        <f t="shared" si="96"/>
        <v>31000</v>
      </c>
      <c r="I433" s="39">
        <f>I434+I436</f>
        <v>31000</v>
      </c>
      <c r="J433" s="39">
        <f>J434+J436</f>
        <v>0</v>
      </c>
      <c r="K433" s="39">
        <f t="shared" si="90"/>
        <v>31000</v>
      </c>
      <c r="L433" s="39">
        <f>L434+L436</f>
        <v>31000</v>
      </c>
      <c r="M433" s="39">
        <f>M434+M436</f>
        <v>0</v>
      </c>
      <c r="N433" s="39">
        <f t="shared" si="91"/>
        <v>31000</v>
      </c>
    </row>
    <row r="434" spans="1:14" ht="24">
      <c r="A434" s="26" t="s">
        <v>237</v>
      </c>
      <c r="B434" s="154"/>
      <c r="C434" s="146"/>
      <c r="D434" s="124" t="s">
        <v>238</v>
      </c>
      <c r="E434" s="40"/>
      <c r="F434" s="39">
        <f>F435</f>
        <v>9000</v>
      </c>
      <c r="G434" s="39">
        <f>G435</f>
        <v>0</v>
      </c>
      <c r="H434" s="39">
        <f t="shared" si="96"/>
        <v>9000</v>
      </c>
      <c r="I434" s="39">
        <f>I435</f>
        <v>9000</v>
      </c>
      <c r="J434" s="39">
        <f>J435</f>
        <v>0</v>
      </c>
      <c r="K434" s="39">
        <f t="shared" si="90"/>
        <v>9000</v>
      </c>
      <c r="L434" s="39">
        <f>L435</f>
        <v>9000</v>
      </c>
      <c r="M434" s="39">
        <f>M435</f>
        <v>0</v>
      </c>
      <c r="N434" s="39">
        <f t="shared" si="91"/>
        <v>9000</v>
      </c>
    </row>
    <row r="435" spans="1:14" ht="24">
      <c r="A435" s="26" t="s">
        <v>305</v>
      </c>
      <c r="B435" s="154"/>
      <c r="C435" s="146"/>
      <c r="D435" s="124"/>
      <c r="E435" s="40" t="s">
        <v>300</v>
      </c>
      <c r="F435" s="41">
        <v>9000</v>
      </c>
      <c r="G435" s="41">
        <v>0</v>
      </c>
      <c r="H435" s="39">
        <f t="shared" si="96"/>
        <v>9000</v>
      </c>
      <c r="I435" s="41">
        <v>9000</v>
      </c>
      <c r="J435" s="41">
        <v>0</v>
      </c>
      <c r="K435" s="39">
        <f t="shared" si="90"/>
        <v>9000</v>
      </c>
      <c r="L435" s="41">
        <v>9000</v>
      </c>
      <c r="M435" s="41">
        <v>0</v>
      </c>
      <c r="N435" s="39">
        <f t="shared" si="91"/>
        <v>9000</v>
      </c>
    </row>
    <row r="436" spans="1:14" ht="24">
      <c r="A436" s="26" t="s">
        <v>239</v>
      </c>
      <c r="B436" s="154"/>
      <c r="C436" s="146"/>
      <c r="D436" s="124" t="s">
        <v>240</v>
      </c>
      <c r="E436" s="42"/>
      <c r="F436" s="39">
        <f>F437</f>
        <v>22000</v>
      </c>
      <c r="G436" s="39">
        <f>G437</f>
        <v>0</v>
      </c>
      <c r="H436" s="39">
        <f t="shared" si="96"/>
        <v>22000</v>
      </c>
      <c r="I436" s="39">
        <f>I437</f>
        <v>22000</v>
      </c>
      <c r="J436" s="39">
        <f>J437</f>
        <v>0</v>
      </c>
      <c r="K436" s="39">
        <f t="shared" si="90"/>
        <v>22000</v>
      </c>
      <c r="L436" s="39">
        <f>L437</f>
        <v>22000</v>
      </c>
      <c r="M436" s="39">
        <f>M437</f>
        <v>0</v>
      </c>
      <c r="N436" s="39">
        <f t="shared" si="91"/>
        <v>22000</v>
      </c>
    </row>
    <row r="437" spans="1:14" ht="24">
      <c r="A437" s="26" t="s">
        <v>305</v>
      </c>
      <c r="B437" s="154"/>
      <c r="C437" s="146"/>
      <c r="D437" s="124"/>
      <c r="E437" s="40" t="s">
        <v>300</v>
      </c>
      <c r="F437" s="41">
        <v>22000</v>
      </c>
      <c r="G437" s="41">
        <v>0</v>
      </c>
      <c r="H437" s="39">
        <f t="shared" si="96"/>
        <v>22000</v>
      </c>
      <c r="I437" s="41">
        <v>22000</v>
      </c>
      <c r="J437" s="41">
        <v>0</v>
      </c>
      <c r="K437" s="39">
        <f t="shared" si="90"/>
        <v>22000</v>
      </c>
      <c r="L437" s="41">
        <v>22000</v>
      </c>
      <c r="M437" s="41">
        <v>0</v>
      </c>
      <c r="N437" s="39">
        <f t="shared" si="91"/>
        <v>22000</v>
      </c>
    </row>
    <row r="438" spans="1:14" ht="25.5">
      <c r="A438" s="37" t="s">
        <v>241</v>
      </c>
      <c r="B438" s="154">
        <v>826</v>
      </c>
      <c r="C438" s="155"/>
      <c r="D438" s="155"/>
      <c r="E438" s="155"/>
      <c r="F438" s="39">
        <f>F439</f>
        <v>592000</v>
      </c>
      <c r="G438" s="39">
        <f>G439</f>
        <v>0</v>
      </c>
      <c r="H438" s="39">
        <f t="shared" si="96"/>
        <v>592000</v>
      </c>
      <c r="I438" s="39">
        <f>I439</f>
        <v>592000</v>
      </c>
      <c r="J438" s="39">
        <f>J439</f>
        <v>0</v>
      </c>
      <c r="K438" s="39">
        <f t="shared" si="90"/>
        <v>592000</v>
      </c>
      <c r="L438" s="39">
        <f>L439</f>
        <v>592000</v>
      </c>
      <c r="M438" s="39">
        <f>M439</f>
        <v>0</v>
      </c>
      <c r="N438" s="39">
        <f t="shared" si="91"/>
        <v>592000</v>
      </c>
    </row>
    <row r="439" spans="1:14" ht="36">
      <c r="A439" s="26" t="s">
        <v>17</v>
      </c>
      <c r="B439" s="154"/>
      <c r="C439" s="146" t="s">
        <v>16</v>
      </c>
      <c r="D439" s="124"/>
      <c r="E439" s="124"/>
      <c r="F439" s="39">
        <f>F440+F444</f>
        <v>592000</v>
      </c>
      <c r="G439" s="39">
        <f>G440+G444</f>
        <v>0</v>
      </c>
      <c r="H439" s="39">
        <f t="shared" si="96"/>
        <v>592000</v>
      </c>
      <c r="I439" s="39">
        <f>I440+I444</f>
        <v>592000</v>
      </c>
      <c r="J439" s="39">
        <f>J440+J444</f>
        <v>0</v>
      </c>
      <c r="K439" s="39">
        <f t="shared" si="90"/>
        <v>592000</v>
      </c>
      <c r="L439" s="39">
        <f>L440+L444</f>
        <v>592000</v>
      </c>
      <c r="M439" s="39">
        <f>M440+M444</f>
        <v>0</v>
      </c>
      <c r="N439" s="39">
        <f t="shared" si="91"/>
        <v>592000</v>
      </c>
    </row>
    <row r="440" spans="1:14" ht="12.75">
      <c r="A440" s="26" t="s">
        <v>113</v>
      </c>
      <c r="B440" s="154"/>
      <c r="C440" s="146"/>
      <c r="D440" s="124" t="s">
        <v>114</v>
      </c>
      <c r="E440" s="40"/>
      <c r="F440" s="39">
        <f>SUM(F441:F443)</f>
        <v>14000</v>
      </c>
      <c r="G440" s="39">
        <f>SUM(G441:G443)</f>
        <v>0</v>
      </c>
      <c r="H440" s="39">
        <f t="shared" si="96"/>
        <v>14000</v>
      </c>
      <c r="I440" s="39">
        <f>SUM(I441:I443)</f>
        <v>14000</v>
      </c>
      <c r="J440" s="39">
        <f>SUM(J441:J443)</f>
        <v>0</v>
      </c>
      <c r="K440" s="39">
        <f t="shared" si="90"/>
        <v>14000</v>
      </c>
      <c r="L440" s="39">
        <f>SUM(L441:L443)</f>
        <v>14000</v>
      </c>
      <c r="M440" s="39">
        <f>SUM(M441:M443)</f>
        <v>0</v>
      </c>
      <c r="N440" s="39">
        <f t="shared" si="91"/>
        <v>14000</v>
      </c>
    </row>
    <row r="441" spans="1:14" ht="24">
      <c r="A441" s="26" t="s">
        <v>293</v>
      </c>
      <c r="B441" s="154"/>
      <c r="C441" s="146"/>
      <c r="D441" s="124"/>
      <c r="E441" s="40" t="s">
        <v>292</v>
      </c>
      <c r="F441" s="39">
        <f>3500+4000</f>
        <v>7500</v>
      </c>
      <c r="G441" s="39">
        <v>0</v>
      </c>
      <c r="H441" s="39">
        <f t="shared" si="96"/>
        <v>7500</v>
      </c>
      <c r="I441" s="39">
        <f>3500+4000</f>
        <v>7500</v>
      </c>
      <c r="J441" s="39">
        <v>0</v>
      </c>
      <c r="K441" s="39">
        <f t="shared" si="90"/>
        <v>7500</v>
      </c>
      <c r="L441" s="39">
        <f>3500+4000</f>
        <v>7500</v>
      </c>
      <c r="M441" s="39">
        <v>0</v>
      </c>
      <c r="N441" s="39">
        <f t="shared" si="91"/>
        <v>7500</v>
      </c>
    </row>
    <row r="442" spans="1:14" ht="24">
      <c r="A442" s="26" t="s">
        <v>306</v>
      </c>
      <c r="B442" s="154"/>
      <c r="C442" s="146"/>
      <c r="D442" s="124"/>
      <c r="E442" s="40" t="s">
        <v>275</v>
      </c>
      <c r="F442" s="39">
        <f>2000+4000</f>
        <v>6000</v>
      </c>
      <c r="G442" s="39">
        <v>0</v>
      </c>
      <c r="H442" s="39">
        <f t="shared" si="96"/>
        <v>6000</v>
      </c>
      <c r="I442" s="39">
        <f>2000+4000</f>
        <v>6000</v>
      </c>
      <c r="J442" s="39">
        <v>0</v>
      </c>
      <c r="K442" s="39">
        <f t="shared" si="90"/>
        <v>6000</v>
      </c>
      <c r="L442" s="39">
        <f>2000+4000</f>
        <v>6000</v>
      </c>
      <c r="M442" s="39">
        <v>0</v>
      </c>
      <c r="N442" s="39">
        <f t="shared" si="91"/>
        <v>6000</v>
      </c>
    </row>
    <row r="443" spans="1:14" ht="24">
      <c r="A443" s="26" t="s">
        <v>314</v>
      </c>
      <c r="B443" s="154"/>
      <c r="C443" s="146"/>
      <c r="D443" s="124"/>
      <c r="E443" s="40" t="s">
        <v>301</v>
      </c>
      <c r="F443" s="39">
        <v>500</v>
      </c>
      <c r="G443" s="39">
        <v>0</v>
      </c>
      <c r="H443" s="39">
        <f t="shared" si="96"/>
        <v>500</v>
      </c>
      <c r="I443" s="39">
        <v>500</v>
      </c>
      <c r="J443" s="39">
        <v>0</v>
      </c>
      <c r="K443" s="39">
        <f t="shared" si="90"/>
        <v>500</v>
      </c>
      <c r="L443" s="39">
        <v>500</v>
      </c>
      <c r="M443" s="39">
        <v>0</v>
      </c>
      <c r="N443" s="39">
        <f t="shared" si="91"/>
        <v>500</v>
      </c>
    </row>
    <row r="444" spans="1:14" ht="24">
      <c r="A444" s="26" t="s">
        <v>242</v>
      </c>
      <c r="B444" s="154"/>
      <c r="C444" s="146"/>
      <c r="D444" s="124" t="s">
        <v>243</v>
      </c>
      <c r="E444" s="40"/>
      <c r="F444" s="39">
        <f>F445</f>
        <v>578000</v>
      </c>
      <c r="G444" s="39">
        <f>G445</f>
        <v>0</v>
      </c>
      <c r="H444" s="39">
        <f t="shared" si="96"/>
        <v>578000</v>
      </c>
      <c r="I444" s="39">
        <f>I445</f>
        <v>578000</v>
      </c>
      <c r="J444" s="39">
        <f>J445</f>
        <v>0</v>
      </c>
      <c r="K444" s="39">
        <f t="shared" si="90"/>
        <v>578000</v>
      </c>
      <c r="L444" s="39">
        <f>L445</f>
        <v>578000</v>
      </c>
      <c r="M444" s="39">
        <f>M445</f>
        <v>0</v>
      </c>
      <c r="N444" s="39">
        <f t="shared" si="91"/>
        <v>578000</v>
      </c>
    </row>
    <row r="445" spans="1:14" ht="12.75">
      <c r="A445" s="26" t="s">
        <v>304</v>
      </c>
      <c r="B445" s="154"/>
      <c r="C445" s="146"/>
      <c r="D445" s="124"/>
      <c r="E445" s="40" t="s">
        <v>299</v>
      </c>
      <c r="F445" s="41">
        <f>444000+134000</f>
        <v>578000</v>
      </c>
      <c r="G445" s="41">
        <v>0</v>
      </c>
      <c r="H445" s="39">
        <f t="shared" si="96"/>
        <v>578000</v>
      </c>
      <c r="I445" s="41">
        <f>444000+134000</f>
        <v>578000</v>
      </c>
      <c r="J445" s="41">
        <v>0</v>
      </c>
      <c r="K445" s="39">
        <f t="shared" si="90"/>
        <v>578000</v>
      </c>
      <c r="L445" s="41">
        <f>444000+134000</f>
        <v>578000</v>
      </c>
      <c r="M445" s="41">
        <v>0</v>
      </c>
      <c r="N445" s="39">
        <f t="shared" si="91"/>
        <v>578000</v>
      </c>
    </row>
    <row r="446" spans="1:14" ht="15.75">
      <c r="A446" s="153" t="s">
        <v>244</v>
      </c>
      <c r="B446" s="153"/>
      <c r="C446" s="153"/>
      <c r="D446" s="153"/>
      <c r="E446" s="153"/>
      <c r="F446" s="84">
        <f aca="true" t="shared" si="105" ref="F446:N446">F438+F431+F299+F219+F167+F74+F10</f>
        <v>244599198</v>
      </c>
      <c r="G446" s="84">
        <f t="shared" si="105"/>
        <v>207583314</v>
      </c>
      <c r="H446" s="84">
        <f t="shared" si="105"/>
        <v>452182512</v>
      </c>
      <c r="I446" s="84">
        <f t="shared" si="105"/>
        <v>253983666</v>
      </c>
      <c r="J446" s="84">
        <f t="shared" si="105"/>
        <v>222254867.88</v>
      </c>
      <c r="K446" s="84">
        <f t="shared" si="105"/>
        <v>476238533.88</v>
      </c>
      <c r="L446" s="84">
        <f t="shared" si="105"/>
        <v>224796658</v>
      </c>
      <c r="M446" s="84">
        <f t="shared" si="105"/>
        <v>238134076.88</v>
      </c>
      <c r="N446" s="84">
        <f t="shared" si="105"/>
        <v>462930734.88</v>
      </c>
    </row>
    <row r="447" spans="1:14" ht="15.75">
      <c r="A447" s="157" t="s">
        <v>399</v>
      </c>
      <c r="B447" s="157"/>
      <c r="C447" s="157"/>
      <c r="D447" s="157"/>
      <c r="E447" s="157"/>
      <c r="F447" s="84">
        <v>0</v>
      </c>
      <c r="G447" s="84">
        <v>0</v>
      </c>
      <c r="H447" s="84">
        <f>G447+F447</f>
        <v>0</v>
      </c>
      <c r="I447" s="84">
        <f>'[1]проект бюдж.2013-15'!$D$166</f>
        <v>20716134</v>
      </c>
      <c r="J447" s="84">
        <v>0</v>
      </c>
      <c r="K447" s="84">
        <f>J447+I447</f>
        <v>20716134</v>
      </c>
      <c r="L447" s="84">
        <f>'[1]проект бюдж.2013-15'!$E$166</f>
        <v>31671734</v>
      </c>
      <c r="M447" s="84">
        <v>0</v>
      </c>
      <c r="N447" s="84">
        <f>M447+L447</f>
        <v>31671734</v>
      </c>
    </row>
    <row r="448" spans="1:14" ht="15.75">
      <c r="A448" s="156" t="s">
        <v>245</v>
      </c>
      <c r="B448" s="156"/>
      <c r="C448" s="156"/>
      <c r="D448" s="156"/>
      <c r="E448" s="156"/>
      <c r="F448" s="84">
        <f aca="true" t="shared" si="106" ref="F448:N448">F446+F447</f>
        <v>244599198</v>
      </c>
      <c r="G448" s="84">
        <f t="shared" si="106"/>
        <v>207583314</v>
      </c>
      <c r="H448" s="84">
        <f t="shared" si="106"/>
        <v>452182512</v>
      </c>
      <c r="I448" s="84">
        <f t="shared" si="106"/>
        <v>274699800</v>
      </c>
      <c r="J448" s="84">
        <f t="shared" si="106"/>
        <v>222254867.88</v>
      </c>
      <c r="K448" s="84">
        <f t="shared" si="106"/>
        <v>496954667.88</v>
      </c>
      <c r="L448" s="84">
        <f t="shared" si="106"/>
        <v>256468392</v>
      </c>
      <c r="M448" s="84">
        <f t="shared" si="106"/>
        <v>238134076.88</v>
      </c>
      <c r="N448" s="84">
        <f t="shared" si="106"/>
        <v>494602468.88</v>
      </c>
    </row>
    <row r="449" spans="5:14" ht="12.75" hidden="1">
      <c r="E449" s="91"/>
      <c r="F449" s="67">
        <f>H449-G449</f>
        <v>244599198</v>
      </c>
      <c r="G449" s="67">
        <f>'[1]Свод фин.пом.2013-15 - ПМР'!$B$63</f>
        <v>207583314</v>
      </c>
      <c r="H449" s="67">
        <f>'[1]проект бюдж.2013-15'!$C$167</f>
        <v>452182512</v>
      </c>
      <c r="I449" s="67">
        <f>K449-J449</f>
        <v>274699800</v>
      </c>
      <c r="J449" s="67">
        <f>'[1]Свод фин.пом.2013-15 - ПМР'!$C$63</f>
        <v>222254867.88</v>
      </c>
      <c r="K449" s="67">
        <f>'[1]проект бюдж.2013-15'!$D$167</f>
        <v>496954667.88</v>
      </c>
      <c r="L449" s="67">
        <f>N449-M449</f>
        <v>256468392</v>
      </c>
      <c r="M449" s="67">
        <f>'[1]Свод фин.пом.2013-15 - ПМР'!$D$63</f>
        <v>238134076.88</v>
      </c>
      <c r="N449" s="67">
        <f>'[1]проект бюдж.2013-15'!$E$167</f>
        <v>494602468.88</v>
      </c>
    </row>
    <row r="450" spans="1:14" ht="12.75" hidden="1">
      <c r="A450" s="2"/>
      <c r="C450" s="92"/>
      <c r="D450" s="92"/>
      <c r="E450" s="92"/>
      <c r="F450" s="67">
        <f aca="true" t="shared" si="107" ref="F450:N450">F449-F448</f>
        <v>0</v>
      </c>
      <c r="G450" s="67">
        <f t="shared" si="107"/>
        <v>0</v>
      </c>
      <c r="H450" s="67">
        <f t="shared" si="107"/>
        <v>0</v>
      </c>
      <c r="I450" s="67">
        <f t="shared" si="107"/>
        <v>0</v>
      </c>
      <c r="J450" s="67">
        <f t="shared" si="107"/>
        <v>0</v>
      </c>
      <c r="K450" s="67">
        <f t="shared" si="107"/>
        <v>0</v>
      </c>
      <c r="L450" s="67">
        <f t="shared" si="107"/>
        <v>0</v>
      </c>
      <c r="M450" s="67">
        <f t="shared" si="107"/>
        <v>0</v>
      </c>
      <c r="N450" s="67">
        <f t="shared" si="107"/>
        <v>0</v>
      </c>
    </row>
    <row r="451" spans="1:14" s="32" customFormat="1" ht="12.75">
      <c r="A451" s="33"/>
      <c r="B451" s="90"/>
      <c r="C451" s="90"/>
      <c r="D451" s="90"/>
      <c r="E451" s="90"/>
      <c r="F451" s="2"/>
      <c r="G451" s="31"/>
      <c r="H451" s="31"/>
      <c r="I451" s="2"/>
      <c r="J451" s="31"/>
      <c r="K451" s="31"/>
      <c r="L451" s="2"/>
      <c r="M451" s="31"/>
      <c r="N451" s="31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ht="12.75">
      <c r="A605" s="2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  <row r="610" ht="12.75">
      <c r="A610" s="2"/>
    </row>
    <row r="611" ht="12.75">
      <c r="A611" s="2"/>
    </row>
    <row r="612" ht="12.75">
      <c r="A612" s="2"/>
    </row>
    <row r="613" ht="12.75">
      <c r="A613" s="2"/>
    </row>
    <row r="614" ht="12.75">
      <c r="A614" s="2"/>
    </row>
    <row r="615" ht="12.75">
      <c r="A615" s="2"/>
    </row>
    <row r="616" ht="12.75">
      <c r="A616" s="2"/>
    </row>
    <row r="617" ht="12.75">
      <c r="A617" s="2"/>
    </row>
    <row r="618" ht="12.75">
      <c r="A618" s="2"/>
    </row>
    <row r="619" ht="12.75">
      <c r="A619" s="2"/>
    </row>
    <row r="620" ht="12.75">
      <c r="A620" s="2"/>
    </row>
    <row r="621" ht="12.75">
      <c r="A621" s="2"/>
    </row>
    <row r="622" ht="12.75">
      <c r="A622" s="2"/>
    </row>
    <row r="623" ht="12.75">
      <c r="A623" s="2"/>
    </row>
    <row r="624" ht="12.75">
      <c r="A624" s="2"/>
    </row>
    <row r="625" ht="12.75">
      <c r="A625" s="2"/>
    </row>
    <row r="626" ht="12.75">
      <c r="A626" s="2"/>
    </row>
    <row r="627" ht="12.75">
      <c r="A627" s="2"/>
    </row>
    <row r="628" ht="12.75">
      <c r="A628" s="2"/>
    </row>
    <row r="629" ht="12.75">
      <c r="A629" s="2"/>
    </row>
    <row r="630" ht="12.75">
      <c r="A630" s="2"/>
    </row>
    <row r="631" ht="12.75">
      <c r="A631" s="2"/>
    </row>
    <row r="632" ht="12.75">
      <c r="A632" s="2"/>
    </row>
    <row r="633" ht="12.75">
      <c r="A633" s="2"/>
    </row>
    <row r="634" ht="12.75">
      <c r="A634" s="2"/>
    </row>
    <row r="635" ht="12.75">
      <c r="A635" s="2"/>
    </row>
    <row r="636" ht="12.75">
      <c r="A636" s="2"/>
    </row>
    <row r="637" ht="12.75">
      <c r="A637" s="2"/>
    </row>
    <row r="638" ht="12.75">
      <c r="A638" s="2"/>
    </row>
    <row r="639" ht="12.75">
      <c r="A639" s="2"/>
    </row>
    <row r="640" ht="12.75">
      <c r="A640" s="2"/>
    </row>
    <row r="641" ht="12.75">
      <c r="A641" s="2"/>
    </row>
    <row r="642" ht="12.75">
      <c r="A642" s="2"/>
    </row>
    <row r="643" ht="12.75">
      <c r="A643" s="2"/>
    </row>
    <row r="644" ht="12.75">
      <c r="A644" s="2"/>
    </row>
    <row r="645" ht="12.75">
      <c r="A645" s="2"/>
    </row>
    <row r="646" ht="12.75">
      <c r="A646" s="2"/>
    </row>
    <row r="647" ht="12.75">
      <c r="A647" s="2"/>
    </row>
    <row r="648" ht="12.75">
      <c r="A648" s="2"/>
    </row>
    <row r="649" ht="12.75">
      <c r="A649" s="2"/>
    </row>
    <row r="650" ht="12.75">
      <c r="A650" s="2"/>
    </row>
    <row r="651" ht="12.75">
      <c r="A651" s="2"/>
    </row>
    <row r="652" ht="12.75">
      <c r="A652" s="2"/>
    </row>
    <row r="653" ht="12.75">
      <c r="A653" s="2"/>
    </row>
    <row r="654" ht="12.75">
      <c r="A654" s="2"/>
    </row>
    <row r="655" ht="12.75">
      <c r="A655" s="2"/>
    </row>
    <row r="656" ht="12.75">
      <c r="A656" s="2"/>
    </row>
    <row r="657" ht="12.75">
      <c r="A657" s="2"/>
    </row>
    <row r="658" ht="12.75">
      <c r="A658" s="2"/>
    </row>
    <row r="659" ht="12.75">
      <c r="A659" s="2"/>
    </row>
    <row r="660" ht="12.75">
      <c r="A660" s="2"/>
    </row>
    <row r="661" ht="12.75">
      <c r="A661" s="2"/>
    </row>
    <row r="662" ht="12.75">
      <c r="A662" s="2"/>
    </row>
    <row r="663" ht="12.75">
      <c r="A663" s="2"/>
    </row>
    <row r="664" ht="12.75">
      <c r="A664" s="2"/>
    </row>
    <row r="665" ht="12.75">
      <c r="A665" s="2"/>
    </row>
    <row r="666" ht="12.75">
      <c r="A666" s="2"/>
    </row>
    <row r="667" ht="12.75">
      <c r="A667" s="2"/>
    </row>
    <row r="668" ht="12.75">
      <c r="A668" s="2"/>
    </row>
    <row r="669" ht="12.75">
      <c r="A669" s="2"/>
    </row>
    <row r="670" ht="12.75">
      <c r="A670" s="2"/>
    </row>
    <row r="671" ht="12.75">
      <c r="A671" s="2"/>
    </row>
    <row r="672" ht="12.75">
      <c r="A672" s="2"/>
    </row>
    <row r="673" ht="12.75">
      <c r="A673" s="2"/>
    </row>
    <row r="674" ht="12.75">
      <c r="A674" s="2"/>
    </row>
    <row r="675" ht="12.75">
      <c r="A675" s="2"/>
    </row>
    <row r="676" ht="12.75">
      <c r="A676" s="2"/>
    </row>
    <row r="677" ht="12.75">
      <c r="A677" s="2"/>
    </row>
    <row r="678" ht="12.75">
      <c r="A678" s="2"/>
    </row>
    <row r="679" ht="12.75">
      <c r="A679" s="2"/>
    </row>
    <row r="680" ht="12.75">
      <c r="A680" s="2"/>
    </row>
    <row r="681" ht="12.75">
      <c r="A681" s="2"/>
    </row>
    <row r="682" ht="12.75">
      <c r="A682" s="2"/>
    </row>
    <row r="683" ht="12.75">
      <c r="A683" s="2"/>
    </row>
    <row r="684" ht="12.75">
      <c r="A684" s="2"/>
    </row>
    <row r="685" ht="12.75">
      <c r="A685" s="2"/>
    </row>
    <row r="686" ht="12.75">
      <c r="A686" s="2"/>
    </row>
    <row r="687" ht="12.75">
      <c r="A687" s="2"/>
    </row>
    <row r="688" ht="12.75">
      <c r="A688" s="2"/>
    </row>
    <row r="689" ht="12.75">
      <c r="A689" s="2"/>
    </row>
    <row r="690" ht="12.75">
      <c r="A690" s="2"/>
    </row>
    <row r="691" ht="12.75">
      <c r="A691" s="2"/>
    </row>
    <row r="692" ht="12.75">
      <c r="A692" s="2"/>
    </row>
    <row r="693" ht="12.75">
      <c r="A693" s="2"/>
    </row>
    <row r="694" ht="12.75">
      <c r="A694" s="2"/>
    </row>
    <row r="695" ht="12.75">
      <c r="A695" s="2"/>
    </row>
    <row r="696" ht="12.75">
      <c r="A696" s="2"/>
    </row>
    <row r="697" ht="12.75">
      <c r="A697" s="2"/>
    </row>
    <row r="698" ht="12.75">
      <c r="A698" s="2"/>
    </row>
    <row r="699" ht="12.75">
      <c r="A699" s="2"/>
    </row>
    <row r="700" ht="12.75">
      <c r="A700" s="2"/>
    </row>
    <row r="701" ht="12.75">
      <c r="A701" s="2"/>
    </row>
    <row r="702" ht="12.75">
      <c r="A702" s="2"/>
    </row>
    <row r="703" ht="12.75">
      <c r="A703" s="2"/>
    </row>
    <row r="704" ht="12.75">
      <c r="A704" s="2"/>
    </row>
    <row r="705" ht="12.75">
      <c r="A705" s="2"/>
    </row>
    <row r="706" ht="12.75">
      <c r="A706" s="2"/>
    </row>
    <row r="707" ht="12.75">
      <c r="A707" s="2"/>
    </row>
    <row r="708" ht="12.75">
      <c r="A708" s="2"/>
    </row>
    <row r="709" ht="12.75">
      <c r="A709" s="2"/>
    </row>
    <row r="710" ht="12.75">
      <c r="A710" s="2"/>
    </row>
    <row r="711" ht="12.75">
      <c r="A711" s="2"/>
    </row>
    <row r="712" ht="12.75">
      <c r="A712" s="2"/>
    </row>
    <row r="713" ht="12.75">
      <c r="A713" s="2"/>
    </row>
    <row r="714" ht="12.75">
      <c r="A714" s="2"/>
    </row>
    <row r="715" ht="12.75">
      <c r="A715" s="2"/>
    </row>
    <row r="716" ht="12.75">
      <c r="A716" s="2"/>
    </row>
    <row r="717" ht="12.75">
      <c r="A717" s="2"/>
    </row>
    <row r="718" ht="12.75">
      <c r="A718" s="2"/>
    </row>
    <row r="719" ht="12.75">
      <c r="A719" s="2"/>
    </row>
    <row r="720" ht="12.75">
      <c r="A720" s="2"/>
    </row>
    <row r="721" ht="12.75">
      <c r="A721" s="2"/>
    </row>
    <row r="722" ht="12.75">
      <c r="A722" s="2"/>
    </row>
    <row r="723" ht="12.75">
      <c r="A723" s="2"/>
    </row>
    <row r="724" ht="12.75">
      <c r="A724" s="2"/>
    </row>
    <row r="725" ht="12.75">
      <c r="A725" s="2"/>
    </row>
    <row r="726" ht="12.75">
      <c r="A726" s="2"/>
    </row>
    <row r="727" ht="12.75">
      <c r="A727" s="2"/>
    </row>
    <row r="728" ht="12.75">
      <c r="A728" s="2"/>
    </row>
    <row r="729" ht="12.75">
      <c r="A729" s="2"/>
    </row>
    <row r="730" ht="12.75">
      <c r="A730" s="2"/>
    </row>
    <row r="731" ht="12.75">
      <c r="A731" s="2"/>
    </row>
    <row r="732" ht="12.75">
      <c r="A732" s="2"/>
    </row>
    <row r="733" ht="12.75">
      <c r="A733" s="2"/>
    </row>
    <row r="734" ht="12.75">
      <c r="A734" s="2"/>
    </row>
    <row r="735" ht="12.75">
      <c r="A735" s="2"/>
    </row>
    <row r="736" ht="12.75">
      <c r="A736" s="2"/>
    </row>
    <row r="737" ht="12.75">
      <c r="A737" s="2"/>
    </row>
    <row r="738" ht="12.75">
      <c r="A738" s="2"/>
    </row>
    <row r="739" ht="12.75">
      <c r="A739" s="2"/>
    </row>
    <row r="740" ht="12.75">
      <c r="A740" s="2"/>
    </row>
    <row r="741" ht="12.75">
      <c r="A741" s="2"/>
    </row>
    <row r="742" ht="12.75">
      <c r="A742" s="2"/>
    </row>
    <row r="743" ht="12.75">
      <c r="A743" s="2"/>
    </row>
    <row r="744" ht="12.75">
      <c r="A744" s="2"/>
    </row>
    <row r="745" ht="12.75">
      <c r="A745" s="2"/>
    </row>
    <row r="746" ht="12.75">
      <c r="A746" s="2"/>
    </row>
    <row r="747" ht="12.75">
      <c r="A747" s="2"/>
    </row>
    <row r="748" ht="12.75">
      <c r="A748" s="2"/>
    </row>
    <row r="749" ht="12.75">
      <c r="A749" s="2"/>
    </row>
    <row r="750" ht="12.75">
      <c r="A750" s="2"/>
    </row>
    <row r="751" ht="12.75">
      <c r="A751" s="2"/>
    </row>
    <row r="752" ht="12.75">
      <c r="A752" s="2"/>
    </row>
    <row r="753" ht="12.75">
      <c r="A753" s="2"/>
    </row>
    <row r="754" ht="12.75">
      <c r="A754" s="2"/>
    </row>
    <row r="755" ht="12.75">
      <c r="A755" s="2"/>
    </row>
    <row r="756" ht="12.75">
      <c r="A756" s="2"/>
    </row>
    <row r="757" ht="12.75">
      <c r="A757" s="2"/>
    </row>
    <row r="758" ht="12.75">
      <c r="A758" s="2"/>
    </row>
    <row r="759" ht="12.75">
      <c r="A759" s="2"/>
    </row>
    <row r="760" ht="12.75">
      <c r="A760" s="2"/>
    </row>
    <row r="761" ht="12.75">
      <c r="A761" s="2"/>
    </row>
    <row r="762" ht="12.75">
      <c r="A762" s="2"/>
    </row>
    <row r="763" ht="12.75">
      <c r="A763" s="2"/>
    </row>
    <row r="764" ht="12.75">
      <c r="A764" s="2"/>
    </row>
    <row r="765" ht="12.75">
      <c r="A765" s="2"/>
    </row>
    <row r="766" ht="12.75">
      <c r="A766" s="2"/>
    </row>
    <row r="767" ht="12.75">
      <c r="A767" s="2"/>
    </row>
    <row r="768" ht="12.75">
      <c r="A768" s="2"/>
    </row>
    <row r="769" ht="12.75">
      <c r="A769" s="2"/>
    </row>
    <row r="770" ht="12.75">
      <c r="A770" s="2"/>
    </row>
    <row r="771" ht="12.75">
      <c r="A771" s="2"/>
    </row>
    <row r="772" ht="12.75">
      <c r="A772" s="2"/>
    </row>
    <row r="773" ht="12.75">
      <c r="A773" s="2"/>
    </row>
    <row r="774" ht="12.75">
      <c r="A774" s="2"/>
    </row>
    <row r="775" ht="12.75">
      <c r="A775" s="2"/>
    </row>
    <row r="776" ht="12.75">
      <c r="A776" s="2"/>
    </row>
    <row r="777" ht="12.75">
      <c r="A777" s="2"/>
    </row>
    <row r="778" ht="12.75">
      <c r="A778" s="2"/>
    </row>
    <row r="779" ht="12.75">
      <c r="A779" s="2"/>
    </row>
    <row r="780" ht="12.75">
      <c r="A780" s="2"/>
    </row>
    <row r="781" ht="12.75">
      <c r="A781" s="2"/>
    </row>
    <row r="782" ht="12.75">
      <c r="A782" s="2"/>
    </row>
    <row r="783" ht="12.75">
      <c r="A783" s="2"/>
    </row>
    <row r="784" ht="12.75">
      <c r="A784" s="2"/>
    </row>
    <row r="785" ht="12.75">
      <c r="A785" s="2"/>
    </row>
    <row r="786" ht="12.75">
      <c r="A786" s="2"/>
    </row>
    <row r="787" ht="12.75">
      <c r="A787" s="2"/>
    </row>
    <row r="788" ht="12.75">
      <c r="A788" s="2"/>
    </row>
    <row r="789" ht="12.75">
      <c r="A789" s="2"/>
    </row>
    <row r="790" ht="12.75">
      <c r="A790" s="2"/>
    </row>
    <row r="791" ht="12.75">
      <c r="A791" s="2"/>
    </row>
  </sheetData>
  <sheetProtection selectLockedCells="1" selectUnlockedCells="1"/>
  <autoFilter ref="A9:H450"/>
  <mergeCells count="244">
    <mergeCell ref="C389:C402"/>
    <mergeCell ref="D375:D376"/>
    <mergeCell ref="C369:C376"/>
    <mergeCell ref="D324:D325"/>
    <mergeCell ref="D401:D402"/>
    <mergeCell ref="D371:D373"/>
    <mergeCell ref="D391:D392"/>
    <mergeCell ref="D387:D388"/>
    <mergeCell ref="C385:C388"/>
    <mergeCell ref="D369:E369"/>
    <mergeCell ref="D271:D273"/>
    <mergeCell ref="D288:E288"/>
    <mergeCell ref="D290:D295"/>
    <mergeCell ref="F1:H3"/>
    <mergeCell ref="D220:E220"/>
    <mergeCell ref="D222:D223"/>
    <mergeCell ref="D267:D268"/>
    <mergeCell ref="D225:D226"/>
    <mergeCell ref="D264:D266"/>
    <mergeCell ref="D246:D247"/>
    <mergeCell ref="D229:D230"/>
    <mergeCell ref="D236:E236"/>
    <mergeCell ref="D252:D253"/>
    <mergeCell ref="D249:D250"/>
    <mergeCell ref="D240:D241"/>
    <mergeCell ref="B167:B218"/>
    <mergeCell ref="C215:C218"/>
    <mergeCell ref="D199:D200"/>
    <mergeCell ref="C187:C190"/>
    <mergeCell ref="D187:E187"/>
    <mergeCell ref="D189:D190"/>
    <mergeCell ref="D179:D180"/>
    <mergeCell ref="C80:C95"/>
    <mergeCell ref="D43:D45"/>
    <mergeCell ref="D47:D48"/>
    <mergeCell ref="D55:E55"/>
    <mergeCell ref="L7:N7"/>
    <mergeCell ref="D27:D28"/>
    <mergeCell ref="D215:E215"/>
    <mergeCell ref="D184:E184"/>
    <mergeCell ref="D185:D186"/>
    <mergeCell ref="D87:D88"/>
    <mergeCell ref="D53:D54"/>
    <mergeCell ref="C381:C384"/>
    <mergeCell ref="D381:E381"/>
    <mergeCell ref="C377:C380"/>
    <mergeCell ref="D351:D352"/>
    <mergeCell ref="D355:D356"/>
    <mergeCell ref="C360:C368"/>
    <mergeCell ref="D360:E360"/>
    <mergeCell ref="D362:D363"/>
    <mergeCell ref="D367:D368"/>
    <mergeCell ref="D353:E353"/>
    <mergeCell ref="D420:D424"/>
    <mergeCell ref="D383:D384"/>
    <mergeCell ref="D275:D276"/>
    <mergeCell ref="C39:C54"/>
    <mergeCell ref="C168:C176"/>
    <mergeCell ref="D170:D176"/>
    <mergeCell ref="D94:D95"/>
    <mergeCell ref="C113:C134"/>
    <mergeCell ref="D113:E113"/>
    <mergeCell ref="D115:D120"/>
    <mergeCell ref="D153:D154"/>
    <mergeCell ref="D98:D99"/>
    <mergeCell ref="D147:D148"/>
    <mergeCell ref="C96:C112"/>
    <mergeCell ref="D101:D102"/>
    <mergeCell ref="D103:D104"/>
    <mergeCell ref="D151:D152"/>
    <mergeCell ref="D135:E135"/>
    <mergeCell ref="D125:D131"/>
    <mergeCell ref="D145:D146"/>
    <mergeCell ref="C167:E167"/>
    <mergeCell ref="D109:D110"/>
    <mergeCell ref="D82:D85"/>
    <mergeCell ref="D205:E205"/>
    <mergeCell ref="D157:D158"/>
    <mergeCell ref="D177:E177"/>
    <mergeCell ref="D106:D108"/>
    <mergeCell ref="D111:D112"/>
    <mergeCell ref="D168:E168"/>
    <mergeCell ref="D182:D183"/>
    <mergeCell ref="D439:E439"/>
    <mergeCell ref="A448:E448"/>
    <mergeCell ref="D440:D443"/>
    <mergeCell ref="D444:D445"/>
    <mergeCell ref="A447:E447"/>
    <mergeCell ref="B431:B437"/>
    <mergeCell ref="D209:E209"/>
    <mergeCell ref="D191:E191"/>
    <mergeCell ref="D412:D413"/>
    <mergeCell ref="D389:E389"/>
    <mergeCell ref="C410:C413"/>
    <mergeCell ref="D385:E385"/>
    <mergeCell ref="D436:D437"/>
    <mergeCell ref="D211:D212"/>
    <mergeCell ref="D213:D214"/>
    <mergeCell ref="C414:C426"/>
    <mergeCell ref="D425:D426"/>
    <mergeCell ref="D414:E414"/>
    <mergeCell ref="A446:E446"/>
    <mergeCell ref="B438:B445"/>
    <mergeCell ref="C438:E438"/>
    <mergeCell ref="C439:C445"/>
    <mergeCell ref="C431:E431"/>
    <mergeCell ref="C432:C437"/>
    <mergeCell ref="D432:E432"/>
    <mergeCell ref="D434:D435"/>
    <mergeCell ref="B219:B298"/>
    <mergeCell ref="D242:D243"/>
    <mergeCell ref="D244:D245"/>
    <mergeCell ref="D417:D418"/>
    <mergeCell ref="D410:E410"/>
    <mergeCell ref="C403:C409"/>
    <mergeCell ref="D403:E403"/>
    <mergeCell ref="D408:D409"/>
    <mergeCell ref="D394:D395"/>
    <mergeCell ref="D379:D380"/>
    <mergeCell ref="D405:D406"/>
    <mergeCell ref="D397:D398"/>
    <mergeCell ref="D377:E377"/>
    <mergeCell ref="D365:D366"/>
    <mergeCell ref="D344:E344"/>
    <mergeCell ref="C349:C352"/>
    <mergeCell ref="D349:E349"/>
    <mergeCell ref="C344:C348"/>
    <mergeCell ref="D346:D348"/>
    <mergeCell ref="C353:C359"/>
    <mergeCell ref="D358:D359"/>
    <mergeCell ref="C340:C343"/>
    <mergeCell ref="D340:E340"/>
    <mergeCell ref="D342:D343"/>
    <mergeCell ref="D318:D319"/>
    <mergeCell ref="D321:D322"/>
    <mergeCell ref="C336:C339"/>
    <mergeCell ref="D336:E336"/>
    <mergeCell ref="D338:D339"/>
    <mergeCell ref="D326:D328"/>
    <mergeCell ref="D329:E329"/>
    <mergeCell ref="D331:D335"/>
    <mergeCell ref="C316:C328"/>
    <mergeCell ref="C329:C335"/>
    <mergeCell ref="D316:E316"/>
    <mergeCell ref="C299:E299"/>
    <mergeCell ref="D300:E300"/>
    <mergeCell ref="D302:D303"/>
    <mergeCell ref="D304:E304"/>
    <mergeCell ref="C304:C312"/>
    <mergeCell ref="C300:C303"/>
    <mergeCell ref="D306:D312"/>
    <mergeCell ref="C219:E219"/>
    <mergeCell ref="D284:D285"/>
    <mergeCell ref="D286:D287"/>
    <mergeCell ref="D256:D257"/>
    <mergeCell ref="C231:C235"/>
    <mergeCell ref="D233:D235"/>
    <mergeCell ref="C220:C226"/>
    <mergeCell ref="D262:D263"/>
    <mergeCell ref="D258:D260"/>
    <mergeCell ref="D227:E227"/>
    <mergeCell ref="D314:D315"/>
    <mergeCell ref="D297:D298"/>
    <mergeCell ref="C288:C298"/>
    <mergeCell ref="C236:C276"/>
    <mergeCell ref="D254:D255"/>
    <mergeCell ref="C313:C315"/>
    <mergeCell ref="D313:E313"/>
    <mergeCell ref="C277:C287"/>
    <mergeCell ref="D277:E277"/>
    <mergeCell ref="D280:D281"/>
    <mergeCell ref="D163:D164"/>
    <mergeCell ref="D165:D166"/>
    <mergeCell ref="C205:C208"/>
    <mergeCell ref="C177:C183"/>
    <mergeCell ref="C184:C186"/>
    <mergeCell ref="C135:C166"/>
    <mergeCell ref="D207:D208"/>
    <mergeCell ref="C201:C204"/>
    <mergeCell ref="D201:E201"/>
    <mergeCell ref="D203:D204"/>
    <mergeCell ref="D217:D218"/>
    <mergeCell ref="D122:D123"/>
    <mergeCell ref="B74:B166"/>
    <mergeCell ref="C74:E74"/>
    <mergeCell ref="C75:C79"/>
    <mergeCell ref="D75:E75"/>
    <mergeCell ref="D90:D92"/>
    <mergeCell ref="D142:D143"/>
    <mergeCell ref="D96:E96"/>
    <mergeCell ref="D80:E80"/>
    <mergeCell ref="D77:D79"/>
    <mergeCell ref="D57:D61"/>
    <mergeCell ref="C55:C69"/>
    <mergeCell ref="C70:C73"/>
    <mergeCell ref="D193:D194"/>
    <mergeCell ref="B10:B73"/>
    <mergeCell ref="C10:E10"/>
    <mergeCell ref="D16:E16"/>
    <mergeCell ref="D18:D19"/>
    <mergeCell ref="C16:C19"/>
    <mergeCell ref="D24:D25"/>
    <mergeCell ref="D70:E70"/>
    <mergeCell ref="D72:D73"/>
    <mergeCell ref="D41:D42"/>
    <mergeCell ref="D50:D51"/>
    <mergeCell ref="L1:N3"/>
    <mergeCell ref="A7:A8"/>
    <mergeCell ref="B7:B8"/>
    <mergeCell ref="C7:C8"/>
    <mergeCell ref="D7:D8"/>
    <mergeCell ref="E7:E8"/>
    <mergeCell ref="F7:H7"/>
    <mergeCell ref="A5:N5"/>
    <mergeCell ref="I1:K3"/>
    <mergeCell ref="I7:K7"/>
    <mergeCell ref="D63:D69"/>
    <mergeCell ref="D39:E39"/>
    <mergeCell ref="C197:C200"/>
    <mergeCell ref="D195:D196"/>
    <mergeCell ref="D133:D134"/>
    <mergeCell ref="D137:D138"/>
    <mergeCell ref="D139:D140"/>
    <mergeCell ref="D197:E197"/>
    <mergeCell ref="D149:D150"/>
    <mergeCell ref="C11:C15"/>
    <mergeCell ref="D11:E11"/>
    <mergeCell ref="D13:D15"/>
    <mergeCell ref="C20:C38"/>
    <mergeCell ref="D36:D38"/>
    <mergeCell ref="D30:D32"/>
    <mergeCell ref="D33:D35"/>
    <mergeCell ref="D22:D23"/>
    <mergeCell ref="D20:E20"/>
    <mergeCell ref="B299:B430"/>
    <mergeCell ref="D160:D161"/>
    <mergeCell ref="C227:C230"/>
    <mergeCell ref="D238:D239"/>
    <mergeCell ref="C209:C214"/>
    <mergeCell ref="D231:E231"/>
    <mergeCell ref="C191:C196"/>
    <mergeCell ref="C427:C430"/>
    <mergeCell ref="D427:E427"/>
    <mergeCell ref="D429:D430"/>
  </mergeCells>
  <printOptions horizontalCentered="1"/>
  <pageMargins left="0.3937007874015748" right="0.3937007874015748" top="0.5905511811023623" bottom="0.3937007874015748" header="0.3937007874015748" footer="0.1968503937007874"/>
  <pageSetup horizontalDpi="600" verticalDpi="600" orientation="portrait" paperSize="9" scale="8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zoomScalePageLayoutView="0" workbookViewId="0" topLeftCell="A1">
      <selection activeCell="G11" sqref="G11"/>
    </sheetView>
  </sheetViews>
  <sheetFormatPr defaultColWidth="9.00390625" defaultRowHeight="12.75"/>
  <cols>
    <col min="1" max="1" width="6.25390625" style="1" customWidth="1"/>
    <col min="2" max="2" width="37.375" style="2" customWidth="1"/>
    <col min="3" max="4" width="14.25390625" style="2" hidden="1" customWidth="1"/>
    <col min="5" max="5" width="15.00390625" style="2" hidden="1" customWidth="1"/>
    <col min="6" max="7" width="14.25390625" style="2" customWidth="1"/>
    <col min="8" max="8" width="14.125" style="2" customWidth="1"/>
    <col min="9" max="10" width="14.25390625" style="2" customWidth="1"/>
    <col min="11" max="11" width="14.125" style="2" customWidth="1"/>
    <col min="12" max="12" width="1.00390625" style="2" customWidth="1"/>
    <col min="13" max="16384" width="9.125" style="2" customWidth="1"/>
  </cols>
  <sheetData>
    <row r="1" spans="1:11" s="7" customFormat="1" ht="30" customHeight="1">
      <c r="A1" s="3"/>
      <c r="B1" s="4"/>
      <c r="F1" s="5"/>
      <c r="G1" s="6"/>
      <c r="I1" s="103" t="s">
        <v>420</v>
      </c>
      <c r="J1" s="103"/>
      <c r="K1" s="103"/>
    </row>
    <row r="2" spans="1:11" s="7" customFormat="1" ht="30" customHeight="1">
      <c r="A2" s="3"/>
      <c r="B2" s="4"/>
      <c r="F2" s="4"/>
      <c r="G2" s="4"/>
      <c r="H2" s="9"/>
      <c r="I2" s="103"/>
      <c r="J2" s="103"/>
      <c r="K2" s="103"/>
    </row>
    <row r="3" spans="1:11" s="7" customFormat="1" ht="30" customHeight="1">
      <c r="A3" s="10"/>
      <c r="B3" s="4"/>
      <c r="F3" s="11"/>
      <c r="G3" s="11"/>
      <c r="H3" s="12"/>
      <c r="I3" s="103"/>
      <c r="J3" s="103"/>
      <c r="K3" s="103"/>
    </row>
    <row r="4" spans="1:11" s="7" customFormat="1" ht="10.5" customHeight="1">
      <c r="A4" s="10"/>
      <c r="B4" s="4"/>
      <c r="C4" s="8"/>
      <c r="D4" s="8"/>
      <c r="E4" s="8"/>
      <c r="F4" s="11"/>
      <c r="G4" s="11"/>
      <c r="H4" s="12"/>
      <c r="I4" s="8"/>
      <c r="J4" s="8"/>
      <c r="K4" s="8"/>
    </row>
    <row r="5" spans="1:11" s="7" customFormat="1" ht="45" customHeight="1">
      <c r="A5" s="94" t="s">
        <v>417</v>
      </c>
      <c r="B5" s="94"/>
      <c r="C5" s="94"/>
      <c r="D5" s="94"/>
      <c r="E5" s="94"/>
      <c r="F5" s="95"/>
      <c r="G5" s="95"/>
      <c r="H5" s="95"/>
      <c r="I5" s="95"/>
      <c r="J5" s="95"/>
      <c r="K5" s="95"/>
    </row>
    <row r="6" s="14" customFormat="1" ht="12.75" customHeight="1">
      <c r="A6" s="13"/>
    </row>
    <row r="7" spans="1:11" ht="15.75">
      <c r="A7" s="104" t="s">
        <v>0</v>
      </c>
      <c r="B7" s="104" t="s">
        <v>1</v>
      </c>
      <c r="C7" s="105" t="s">
        <v>2</v>
      </c>
      <c r="D7" s="105"/>
      <c r="E7" s="105"/>
      <c r="F7" s="105" t="s">
        <v>329</v>
      </c>
      <c r="G7" s="105"/>
      <c r="H7" s="105"/>
      <c r="I7" s="105" t="s">
        <v>330</v>
      </c>
      <c r="J7" s="105"/>
      <c r="K7" s="105"/>
    </row>
    <row r="8" spans="1:11" ht="72">
      <c r="A8" s="104"/>
      <c r="B8" s="104"/>
      <c r="C8" s="15" t="s">
        <v>3</v>
      </c>
      <c r="D8" s="15" t="s">
        <v>4</v>
      </c>
      <c r="E8" s="16" t="s">
        <v>5</v>
      </c>
      <c r="F8" s="15" t="s">
        <v>3</v>
      </c>
      <c r="G8" s="15" t="s">
        <v>4</v>
      </c>
      <c r="H8" s="16" t="s">
        <v>5</v>
      </c>
      <c r="I8" s="15" t="s">
        <v>3</v>
      </c>
      <c r="J8" s="15" t="s">
        <v>4</v>
      </c>
      <c r="K8" s="16" t="s">
        <v>5</v>
      </c>
    </row>
    <row r="9" spans="1:11" s="19" customFormat="1" ht="11.25">
      <c r="A9" s="17" t="s">
        <v>6</v>
      </c>
      <c r="B9" s="17" t="s">
        <v>7</v>
      </c>
      <c r="C9" s="18">
        <v>1</v>
      </c>
      <c r="D9" s="18">
        <v>2</v>
      </c>
      <c r="E9" s="18">
        <v>3</v>
      </c>
      <c r="F9" s="18">
        <v>1</v>
      </c>
      <c r="G9" s="18">
        <v>2</v>
      </c>
      <c r="H9" s="18">
        <v>3</v>
      </c>
      <c r="I9" s="18">
        <v>4</v>
      </c>
      <c r="J9" s="18">
        <v>5</v>
      </c>
      <c r="K9" s="18">
        <v>6</v>
      </c>
    </row>
    <row r="10" spans="1:11" ht="14.25">
      <c r="A10" s="20" t="s">
        <v>8</v>
      </c>
      <c r="B10" s="21" t="s">
        <v>9</v>
      </c>
      <c r="C10" s="22">
        <f>SUM(C11:C16)</f>
        <v>27199766</v>
      </c>
      <c r="D10" s="22">
        <f aca="true" t="shared" si="0" ref="D10:K10">SUM(D11:D16)</f>
        <v>367500</v>
      </c>
      <c r="E10" s="22">
        <f t="shared" si="0"/>
        <v>27567266</v>
      </c>
      <c r="F10" s="22">
        <f t="shared" si="0"/>
        <v>25620566</v>
      </c>
      <c r="G10" s="22">
        <f t="shared" si="0"/>
        <v>367500</v>
      </c>
      <c r="H10" s="22">
        <f t="shared" si="0"/>
        <v>25988066</v>
      </c>
      <c r="I10" s="22">
        <f t="shared" si="0"/>
        <v>25620566</v>
      </c>
      <c r="J10" s="22">
        <f t="shared" si="0"/>
        <v>367500</v>
      </c>
      <c r="K10" s="22">
        <f t="shared" si="0"/>
        <v>25988066</v>
      </c>
    </row>
    <row r="11" spans="1:11" ht="38.25">
      <c r="A11" s="23" t="s">
        <v>10</v>
      </c>
      <c r="B11" s="24" t="s">
        <v>11</v>
      </c>
      <c r="C11" s="25">
        <f>'прил.5'!F300</f>
        <v>1366000</v>
      </c>
      <c r="D11" s="25">
        <f>'прил.5'!G300</f>
        <v>0</v>
      </c>
      <c r="E11" s="25">
        <f>'прил.5'!H300</f>
        <v>1366000</v>
      </c>
      <c r="F11" s="25">
        <f>'прил.5'!I300</f>
        <v>1366000</v>
      </c>
      <c r="G11" s="25">
        <f>'прил.5'!J300</f>
        <v>0</v>
      </c>
      <c r="H11" s="25">
        <f>'прил.5'!K300</f>
        <v>1366000</v>
      </c>
      <c r="I11" s="25">
        <f>'прил.5'!L300</f>
        <v>1366000</v>
      </c>
      <c r="J11" s="25">
        <f>'прил.5'!M300</f>
        <v>0</v>
      </c>
      <c r="K11" s="25">
        <f>'прил.5'!N300</f>
        <v>1366000</v>
      </c>
    </row>
    <row r="12" spans="1:11" ht="63.75">
      <c r="A12" s="23" t="s">
        <v>12</v>
      </c>
      <c r="B12" s="24" t="s">
        <v>13</v>
      </c>
      <c r="C12" s="25">
        <f>'прил.5'!F432</f>
        <v>31000</v>
      </c>
      <c r="D12" s="25">
        <f>'прил.5'!G432</f>
        <v>0</v>
      </c>
      <c r="E12" s="25">
        <f>'прил.5'!H432</f>
        <v>31000</v>
      </c>
      <c r="F12" s="25">
        <f>'прил.5'!I432</f>
        <v>31000</v>
      </c>
      <c r="G12" s="25">
        <f>'прил.5'!J432</f>
        <v>0</v>
      </c>
      <c r="H12" s="25">
        <f>'прил.5'!K432</f>
        <v>31000</v>
      </c>
      <c r="I12" s="25">
        <f>'прил.5'!L432</f>
        <v>31000</v>
      </c>
      <c r="J12" s="25">
        <f>'прил.5'!M432</f>
        <v>0</v>
      </c>
      <c r="K12" s="25">
        <f>'прил.5'!N432</f>
        <v>31000</v>
      </c>
    </row>
    <row r="13" spans="1:11" ht="51">
      <c r="A13" s="23" t="s">
        <v>14</v>
      </c>
      <c r="B13" s="24" t="s">
        <v>15</v>
      </c>
      <c r="C13" s="25">
        <f>'прил.5'!F304</f>
        <v>16436566</v>
      </c>
      <c r="D13" s="25">
        <f>'прил.5'!G304</f>
        <v>366000</v>
      </c>
      <c r="E13" s="25">
        <f>'прил.5'!H304</f>
        <v>16802566</v>
      </c>
      <c r="F13" s="25">
        <f>'прил.5'!I304</f>
        <v>16436566</v>
      </c>
      <c r="G13" s="25">
        <f>'прил.5'!J304</f>
        <v>366000</v>
      </c>
      <c r="H13" s="25">
        <f>'прил.5'!K304</f>
        <v>16802566</v>
      </c>
      <c r="I13" s="25">
        <f>'прил.5'!L304</f>
        <v>16436566</v>
      </c>
      <c r="J13" s="25">
        <f>'прил.5'!M304</f>
        <v>366000</v>
      </c>
      <c r="K13" s="25">
        <f>'прил.5'!N304</f>
        <v>16802566</v>
      </c>
    </row>
    <row r="14" spans="1:11" ht="51">
      <c r="A14" s="23" t="s">
        <v>16</v>
      </c>
      <c r="B14" s="24" t="s">
        <v>17</v>
      </c>
      <c r="C14" s="25">
        <f>'прил.5'!F168+'прил.5'!F439</f>
        <v>6677000</v>
      </c>
      <c r="D14" s="25">
        <f>'прил.5'!G168+'прил.5'!G439</f>
        <v>0</v>
      </c>
      <c r="E14" s="25">
        <f>'прил.5'!H168+'прил.5'!H439</f>
        <v>6677000</v>
      </c>
      <c r="F14" s="25">
        <f>'прил.5'!I168+'прил.5'!I439</f>
        <v>6677000</v>
      </c>
      <c r="G14" s="25">
        <f>'прил.5'!J168+'прил.5'!J439</f>
        <v>0</v>
      </c>
      <c r="H14" s="25">
        <f>'прил.5'!K168+'прил.5'!K439</f>
        <v>6677000</v>
      </c>
      <c r="I14" s="25">
        <f>'прил.5'!L168+'прил.5'!L439</f>
        <v>6677000</v>
      </c>
      <c r="J14" s="25">
        <f>'прил.5'!M168+'прил.5'!M439</f>
        <v>0</v>
      </c>
      <c r="K14" s="25">
        <f>'прил.5'!N168+'прил.5'!N439</f>
        <v>6677000</v>
      </c>
    </row>
    <row r="15" spans="1:11" ht="12.75">
      <c r="A15" s="23" t="s">
        <v>18</v>
      </c>
      <c r="B15" s="26" t="s">
        <v>19</v>
      </c>
      <c r="C15" s="25">
        <f>'прил.5'!F313</f>
        <v>760000</v>
      </c>
      <c r="D15" s="25">
        <f>'прил.5'!G313</f>
        <v>0</v>
      </c>
      <c r="E15" s="25">
        <f>'прил.5'!H313</f>
        <v>760000</v>
      </c>
      <c r="F15" s="25">
        <f>'прил.5'!I313</f>
        <v>760000</v>
      </c>
      <c r="G15" s="25">
        <f>'прил.5'!J313</f>
        <v>0</v>
      </c>
      <c r="H15" s="25">
        <f>'прил.5'!K313</f>
        <v>760000</v>
      </c>
      <c r="I15" s="25">
        <f>'прил.5'!L313</f>
        <v>760000</v>
      </c>
      <c r="J15" s="25">
        <f>'прил.5'!M313</f>
        <v>0</v>
      </c>
      <c r="K15" s="25">
        <f>'прил.5'!N313</f>
        <v>760000</v>
      </c>
    </row>
    <row r="16" spans="1:11" ht="12.75">
      <c r="A16" s="23" t="s">
        <v>20</v>
      </c>
      <c r="B16" s="26" t="s">
        <v>21</v>
      </c>
      <c r="C16" s="25">
        <f>'прил.5'!F177+'прил.5'!F316</f>
        <v>1929200</v>
      </c>
      <c r="D16" s="25">
        <f>'прил.5'!G177+'прил.5'!G316</f>
        <v>1500</v>
      </c>
      <c r="E16" s="25">
        <f>'прил.5'!H177+'прил.5'!H316</f>
        <v>1930700</v>
      </c>
      <c r="F16" s="25">
        <f>'прил.5'!I177+'прил.5'!I316</f>
        <v>350000</v>
      </c>
      <c r="G16" s="25">
        <f>'прил.5'!J177+'прил.5'!J316</f>
        <v>1500</v>
      </c>
      <c r="H16" s="25">
        <f>'прил.5'!K177+'прил.5'!K316</f>
        <v>351500</v>
      </c>
      <c r="I16" s="25">
        <f>'прил.5'!L177+'прил.5'!L316</f>
        <v>350000</v>
      </c>
      <c r="J16" s="25">
        <f>'прил.5'!M177+'прил.5'!M316</f>
        <v>1500</v>
      </c>
      <c r="K16" s="25">
        <f>'прил.5'!N177+'прил.5'!N316</f>
        <v>351500</v>
      </c>
    </row>
    <row r="17" spans="1:11" ht="14.25">
      <c r="A17" s="20" t="s">
        <v>22</v>
      </c>
      <c r="B17" s="21" t="s">
        <v>23</v>
      </c>
      <c r="C17" s="22">
        <f aca="true" t="shared" si="1" ref="C17:K17">C18</f>
        <v>0</v>
      </c>
      <c r="D17" s="22">
        <f t="shared" si="1"/>
        <v>561000</v>
      </c>
      <c r="E17" s="22">
        <f t="shared" si="1"/>
        <v>561000</v>
      </c>
      <c r="F17" s="22">
        <f t="shared" si="1"/>
        <v>0</v>
      </c>
      <c r="G17" s="22">
        <f t="shared" si="1"/>
        <v>579000</v>
      </c>
      <c r="H17" s="22">
        <f t="shared" si="1"/>
        <v>579000</v>
      </c>
      <c r="I17" s="22">
        <f t="shared" si="1"/>
        <v>0</v>
      </c>
      <c r="J17" s="22">
        <f t="shared" si="1"/>
        <v>579000</v>
      </c>
      <c r="K17" s="22">
        <f t="shared" si="1"/>
        <v>579000</v>
      </c>
    </row>
    <row r="18" spans="1:11" ht="12.75">
      <c r="A18" s="23" t="s">
        <v>24</v>
      </c>
      <c r="B18" s="26" t="s">
        <v>25</v>
      </c>
      <c r="C18" s="25">
        <f>'прил.5'!F184</f>
        <v>0</v>
      </c>
      <c r="D18" s="25">
        <f>'прил.5'!G184</f>
        <v>561000</v>
      </c>
      <c r="E18" s="25">
        <f>'прил.5'!H184</f>
        <v>561000</v>
      </c>
      <c r="F18" s="25">
        <f>'прил.5'!I184</f>
        <v>0</v>
      </c>
      <c r="G18" s="25">
        <f>'прил.5'!J184</f>
        <v>579000</v>
      </c>
      <c r="H18" s="25">
        <f>'прил.5'!K184</f>
        <v>579000</v>
      </c>
      <c r="I18" s="25">
        <f>'прил.5'!L184</f>
        <v>0</v>
      </c>
      <c r="J18" s="25">
        <f>'прил.5'!M184</f>
        <v>579000</v>
      </c>
      <c r="K18" s="25">
        <f>'прил.5'!N184</f>
        <v>579000</v>
      </c>
    </row>
    <row r="19" spans="1:11" ht="28.5">
      <c r="A19" s="20" t="s">
        <v>26</v>
      </c>
      <c r="B19" s="21" t="s">
        <v>27</v>
      </c>
      <c r="C19" s="22">
        <f aca="true" t="shared" si="2" ref="C19:K19">SUM(C20:C21)</f>
        <v>237250</v>
      </c>
      <c r="D19" s="22">
        <f t="shared" si="2"/>
        <v>828000</v>
      </c>
      <c r="E19" s="22">
        <f t="shared" si="2"/>
        <v>1065250</v>
      </c>
      <c r="F19" s="22">
        <f t="shared" si="2"/>
        <v>110000</v>
      </c>
      <c r="G19" s="22">
        <f t="shared" si="2"/>
        <v>878000</v>
      </c>
      <c r="H19" s="22">
        <f t="shared" si="2"/>
        <v>988000</v>
      </c>
      <c r="I19" s="22">
        <f t="shared" si="2"/>
        <v>110000</v>
      </c>
      <c r="J19" s="22">
        <f t="shared" si="2"/>
        <v>878000</v>
      </c>
      <c r="K19" s="22">
        <f t="shared" si="2"/>
        <v>988000</v>
      </c>
    </row>
    <row r="20" spans="1:11" ht="12.75">
      <c r="A20" s="23" t="s">
        <v>298</v>
      </c>
      <c r="B20" s="24" t="s">
        <v>307</v>
      </c>
      <c r="C20" s="25">
        <f>'прил.5'!F329</f>
        <v>0</v>
      </c>
      <c r="D20" s="25">
        <f>'прил.5'!G329</f>
        <v>828000</v>
      </c>
      <c r="E20" s="25">
        <f>'прил.5'!H329</f>
        <v>828000</v>
      </c>
      <c r="F20" s="25">
        <f>'прил.5'!I329</f>
        <v>0</v>
      </c>
      <c r="G20" s="25">
        <f>'прил.5'!J329</f>
        <v>878000</v>
      </c>
      <c r="H20" s="25">
        <f>'прил.5'!K329</f>
        <v>878000</v>
      </c>
      <c r="I20" s="25">
        <f>'прил.5'!L329</f>
        <v>0</v>
      </c>
      <c r="J20" s="25">
        <f>'прил.5'!M329</f>
        <v>878000</v>
      </c>
      <c r="K20" s="25">
        <f>'прил.5'!N329</f>
        <v>878000</v>
      </c>
    </row>
    <row r="21" spans="1:11" ht="51">
      <c r="A21" s="23" t="s">
        <v>28</v>
      </c>
      <c r="B21" s="24" t="s">
        <v>29</v>
      </c>
      <c r="C21" s="25">
        <f>'прил.5'!F187+'прил.5'!F336</f>
        <v>237250</v>
      </c>
      <c r="D21" s="25">
        <f>'прил.5'!G187+'прил.5'!G336</f>
        <v>0</v>
      </c>
      <c r="E21" s="25">
        <f>'прил.5'!H187+'прил.5'!H336</f>
        <v>237250</v>
      </c>
      <c r="F21" s="25">
        <f>'прил.5'!I187+'прил.5'!I336</f>
        <v>110000</v>
      </c>
      <c r="G21" s="25">
        <f>'прил.5'!J187+'прил.5'!J336</f>
        <v>0</v>
      </c>
      <c r="H21" s="25">
        <f>'прил.5'!K187+'прил.5'!K336</f>
        <v>110000</v>
      </c>
      <c r="I21" s="25">
        <f>'прил.5'!L187+'прил.5'!L336</f>
        <v>110000</v>
      </c>
      <c r="J21" s="25">
        <f>'прил.5'!M187+'прил.5'!M336</f>
        <v>0</v>
      </c>
      <c r="K21" s="25">
        <f>'прил.5'!N187+'прил.5'!N336</f>
        <v>110000</v>
      </c>
    </row>
    <row r="22" spans="1:11" ht="14.25">
      <c r="A22" s="20" t="s">
        <v>30</v>
      </c>
      <c r="B22" s="21" t="s">
        <v>31</v>
      </c>
      <c r="C22" s="22">
        <f>SUM(C23:C27)</f>
        <v>50279200</v>
      </c>
      <c r="D22" s="22">
        <f>SUM(D23:D27)</f>
        <v>0</v>
      </c>
      <c r="E22" s="22">
        <f>SUM(E23:E27)</f>
        <v>50279200</v>
      </c>
      <c r="F22" s="22">
        <f aca="true" t="shared" si="3" ref="F22:K22">SUM(F23:F27)</f>
        <v>60987600</v>
      </c>
      <c r="G22" s="22">
        <f t="shared" si="3"/>
        <v>0</v>
      </c>
      <c r="H22" s="22">
        <f t="shared" si="3"/>
        <v>60987600</v>
      </c>
      <c r="I22" s="22">
        <f t="shared" si="3"/>
        <v>51356000</v>
      </c>
      <c r="J22" s="22">
        <f t="shared" si="3"/>
        <v>0</v>
      </c>
      <c r="K22" s="22">
        <f t="shared" si="3"/>
        <v>51356000</v>
      </c>
    </row>
    <row r="23" spans="1:11" ht="12.75" customHeight="1" hidden="1">
      <c r="A23" s="23" t="s">
        <v>32</v>
      </c>
      <c r="B23" s="24" t="s">
        <v>33</v>
      </c>
      <c r="C23" s="25">
        <f>'прил.5'!F340</f>
        <v>425000</v>
      </c>
      <c r="D23" s="25">
        <f>'прил.5'!G340</f>
        <v>0</v>
      </c>
      <c r="E23" s="25">
        <f>'прил.5'!H340</f>
        <v>425000</v>
      </c>
      <c r="F23" s="25">
        <f>'прил.5'!I340</f>
        <v>0</v>
      </c>
      <c r="G23" s="25">
        <f>'прил.5'!J340</f>
        <v>0</v>
      </c>
      <c r="H23" s="25">
        <f>'прил.5'!K340</f>
        <v>0</v>
      </c>
      <c r="I23" s="25">
        <f>'прил.5'!L340</f>
        <v>0</v>
      </c>
      <c r="J23" s="25">
        <f>'прил.5'!M340</f>
        <v>0</v>
      </c>
      <c r="K23" s="25">
        <f>'прил.5'!N340</f>
        <v>0</v>
      </c>
    </row>
    <row r="24" spans="1:11" ht="12.75">
      <c r="A24" s="23" t="s">
        <v>34</v>
      </c>
      <c r="B24" s="24" t="s">
        <v>35</v>
      </c>
      <c r="C24" s="25">
        <f>'прил.5'!F344</f>
        <v>1330000</v>
      </c>
      <c r="D24" s="25">
        <f>'прил.5'!G344</f>
        <v>0</v>
      </c>
      <c r="E24" s="25">
        <f>'прил.5'!H344</f>
        <v>1330000</v>
      </c>
      <c r="F24" s="25">
        <f>'прил.5'!I344</f>
        <v>1530000</v>
      </c>
      <c r="G24" s="25">
        <f>'прил.5'!J344</f>
        <v>0</v>
      </c>
      <c r="H24" s="25">
        <f>'прил.5'!K344</f>
        <v>1530000</v>
      </c>
      <c r="I24" s="25">
        <f>'прил.5'!L344</f>
        <v>0</v>
      </c>
      <c r="J24" s="25">
        <f>'прил.5'!M344</f>
        <v>0</v>
      </c>
      <c r="K24" s="25">
        <f>'прил.5'!N344</f>
        <v>0</v>
      </c>
    </row>
    <row r="25" spans="1:11" ht="12.75">
      <c r="A25" s="23" t="s">
        <v>36</v>
      </c>
      <c r="B25" s="24" t="s">
        <v>37</v>
      </c>
      <c r="C25" s="25">
        <f>'прил.5'!F349</f>
        <v>5930000</v>
      </c>
      <c r="D25" s="25">
        <f>'прил.5'!G349</f>
        <v>0</v>
      </c>
      <c r="E25" s="25">
        <f>'прил.5'!H349</f>
        <v>5930000</v>
      </c>
      <c r="F25" s="25">
        <f>'прил.5'!I349</f>
        <v>5930000</v>
      </c>
      <c r="G25" s="25">
        <f>'прил.5'!J349</f>
        <v>0</v>
      </c>
      <c r="H25" s="25">
        <f>'прил.5'!K349</f>
        <v>5930000</v>
      </c>
      <c r="I25" s="25">
        <f>'прил.5'!L349</f>
        <v>5930000</v>
      </c>
      <c r="J25" s="25">
        <f>'прил.5'!M349</f>
        <v>0</v>
      </c>
      <c r="K25" s="25">
        <f>'прил.5'!N349</f>
        <v>5930000</v>
      </c>
    </row>
    <row r="26" spans="1:11" ht="12.75">
      <c r="A26" s="23" t="s">
        <v>38</v>
      </c>
      <c r="B26" s="24" t="s">
        <v>39</v>
      </c>
      <c r="C26" s="25">
        <f>'прил.5'!F353</f>
        <v>42094000</v>
      </c>
      <c r="D26" s="25">
        <f>'прил.5'!G353</f>
        <v>0</v>
      </c>
      <c r="E26" s="25">
        <f>'прил.5'!H353</f>
        <v>42094000</v>
      </c>
      <c r="F26" s="25">
        <f>'прил.5'!I353</f>
        <v>53031000</v>
      </c>
      <c r="G26" s="25">
        <f>'прил.5'!J353</f>
        <v>0</v>
      </c>
      <c r="H26" s="25">
        <f>'прил.5'!K353</f>
        <v>53031000</v>
      </c>
      <c r="I26" s="25">
        <f>'прил.5'!L353</f>
        <v>45076000</v>
      </c>
      <c r="J26" s="25">
        <f>'прил.5'!M353</f>
        <v>0</v>
      </c>
      <c r="K26" s="25">
        <f>'прил.5'!N353</f>
        <v>45076000</v>
      </c>
    </row>
    <row r="27" spans="1:11" ht="25.5">
      <c r="A27" s="23" t="s">
        <v>40</v>
      </c>
      <c r="B27" s="24" t="s">
        <v>41</v>
      </c>
      <c r="C27" s="25">
        <f>'прил.5'!F11+'прил.5'!F360</f>
        <v>500200</v>
      </c>
      <c r="D27" s="25">
        <f>'прил.5'!G11+'прил.5'!G360</f>
        <v>0</v>
      </c>
      <c r="E27" s="25">
        <f>'прил.5'!H11+'прил.5'!H360</f>
        <v>500200</v>
      </c>
      <c r="F27" s="25">
        <f>'прил.5'!I11+'прил.5'!I360</f>
        <v>496600</v>
      </c>
      <c r="G27" s="25">
        <f>'прил.5'!J11+'прил.5'!J360</f>
        <v>0</v>
      </c>
      <c r="H27" s="25">
        <f>'прил.5'!K11+'прил.5'!K360</f>
        <v>496600</v>
      </c>
      <c r="I27" s="25">
        <f>'прил.5'!L11+'прил.5'!L360</f>
        <v>350000</v>
      </c>
      <c r="J27" s="25">
        <f>'прил.5'!M11+'прил.5'!M360</f>
        <v>0</v>
      </c>
      <c r="K27" s="25">
        <f>'прил.5'!N11+'прил.5'!N360</f>
        <v>350000</v>
      </c>
    </row>
    <row r="28" spans="1:11" ht="14.25">
      <c r="A28" s="20" t="s">
        <v>42</v>
      </c>
      <c r="B28" s="21" t="s">
        <v>43</v>
      </c>
      <c r="C28" s="22">
        <f>SUM(C29:C30)</f>
        <v>9222077</v>
      </c>
      <c r="D28" s="22">
        <f>SUM(D29:D30)</f>
        <v>0</v>
      </c>
      <c r="E28" s="22">
        <f>SUM(E29:E30)</f>
        <v>9222077</v>
      </c>
      <c r="F28" s="22">
        <f aca="true" t="shared" si="4" ref="F28:K28">SUM(F29:F30)</f>
        <v>5121000</v>
      </c>
      <c r="G28" s="22">
        <f t="shared" si="4"/>
        <v>0</v>
      </c>
      <c r="H28" s="22">
        <f t="shared" si="4"/>
        <v>5121000</v>
      </c>
      <c r="I28" s="22">
        <f t="shared" si="4"/>
        <v>3300000</v>
      </c>
      <c r="J28" s="22">
        <f t="shared" si="4"/>
        <v>0</v>
      </c>
      <c r="K28" s="22">
        <f t="shared" si="4"/>
        <v>3300000</v>
      </c>
    </row>
    <row r="29" spans="1:11" ht="12.75">
      <c r="A29" s="23" t="s">
        <v>44</v>
      </c>
      <c r="B29" s="24" t="s">
        <v>45</v>
      </c>
      <c r="C29" s="25">
        <f>'прил.5'!F191+'прил.5'!F369</f>
        <v>9222077</v>
      </c>
      <c r="D29" s="25">
        <f>'прил.5'!G191+'прил.5'!G369</f>
        <v>0</v>
      </c>
      <c r="E29" s="25">
        <f>'прил.5'!H191+'прил.5'!H369</f>
        <v>9222077</v>
      </c>
      <c r="F29" s="25">
        <f>'прил.5'!I191+'прил.5'!I369</f>
        <v>5054000</v>
      </c>
      <c r="G29" s="25">
        <f>'прил.5'!J191+'прил.5'!J369</f>
        <v>0</v>
      </c>
      <c r="H29" s="25">
        <f>'прил.5'!K191+'прил.5'!K369</f>
        <v>5054000</v>
      </c>
      <c r="I29" s="25">
        <f>'прил.5'!L191+'прил.5'!L369</f>
        <v>3300000</v>
      </c>
      <c r="J29" s="25">
        <f>'прил.5'!M191+'прил.5'!M369</f>
        <v>0</v>
      </c>
      <c r="K29" s="25">
        <f>'прил.5'!N191+'прил.5'!N369</f>
        <v>3300000</v>
      </c>
    </row>
    <row r="30" spans="1:11" ht="38.25">
      <c r="A30" s="23" t="s">
        <v>46</v>
      </c>
      <c r="B30" s="24" t="s">
        <v>47</v>
      </c>
      <c r="C30" s="25">
        <f>'прил.5'!F377</f>
        <v>0</v>
      </c>
      <c r="D30" s="25">
        <f>'прил.5'!G377</f>
        <v>0</v>
      </c>
      <c r="E30" s="25">
        <f>'прил.5'!H377</f>
        <v>0</v>
      </c>
      <c r="F30" s="25">
        <f>'прил.5'!I377</f>
        <v>67000</v>
      </c>
      <c r="G30" s="25">
        <f>'прил.5'!J377</f>
        <v>0</v>
      </c>
      <c r="H30" s="25">
        <f>'прил.5'!K377</f>
        <v>67000</v>
      </c>
      <c r="I30" s="25">
        <f>'прил.5'!L377</f>
        <v>0</v>
      </c>
      <c r="J30" s="25">
        <f>'прил.5'!M377</f>
        <v>0</v>
      </c>
      <c r="K30" s="25">
        <f>'прил.5'!N377</f>
        <v>0</v>
      </c>
    </row>
    <row r="31" spans="1:11" ht="14.25">
      <c r="A31" s="20" t="s">
        <v>48</v>
      </c>
      <c r="B31" s="21" t="s">
        <v>49</v>
      </c>
      <c r="C31" s="22">
        <f aca="true" t="shared" si="5" ref="C31:K31">SUM(C32:C35)</f>
        <v>81224381</v>
      </c>
      <c r="D31" s="22">
        <f t="shared" si="5"/>
        <v>112014434</v>
      </c>
      <c r="E31" s="22">
        <f t="shared" si="5"/>
        <v>193238815</v>
      </c>
      <c r="F31" s="22">
        <f t="shared" si="5"/>
        <v>82694600</v>
      </c>
      <c r="G31" s="22">
        <f t="shared" si="5"/>
        <v>121674434</v>
      </c>
      <c r="H31" s="22">
        <f t="shared" si="5"/>
        <v>204369034</v>
      </c>
      <c r="I31" s="22">
        <f t="shared" si="5"/>
        <v>87968192</v>
      </c>
      <c r="J31" s="22">
        <f t="shared" si="5"/>
        <v>131633434</v>
      </c>
      <c r="K31" s="22">
        <f t="shared" si="5"/>
        <v>219601626</v>
      </c>
    </row>
    <row r="32" spans="1:11" ht="12.75">
      <c r="A32" s="23" t="s">
        <v>50</v>
      </c>
      <c r="B32" s="24" t="s">
        <v>51</v>
      </c>
      <c r="C32" s="25">
        <f>'прил.5'!F75+'прил.5'!F381</f>
        <v>30050200</v>
      </c>
      <c r="D32" s="25">
        <f>'прил.5'!G75+'прил.5'!G381</f>
        <v>428000</v>
      </c>
      <c r="E32" s="25">
        <f>'прил.5'!H75+'прил.5'!H381</f>
        <v>30478200</v>
      </c>
      <c r="F32" s="25">
        <f>'прил.5'!I75+'прил.5'!I381</f>
        <v>34835900</v>
      </c>
      <c r="G32" s="25">
        <f>'прил.5'!J75+'прил.5'!J381</f>
        <v>459000</v>
      </c>
      <c r="H32" s="25">
        <f>'прил.5'!K75+'прил.5'!K381</f>
        <v>35294900</v>
      </c>
      <c r="I32" s="25">
        <f>'прил.5'!L75+'прил.5'!L381</f>
        <v>38980900</v>
      </c>
      <c r="J32" s="25">
        <f>'прил.5'!M75+'прил.5'!M381</f>
        <v>490000</v>
      </c>
      <c r="K32" s="25">
        <f>'прил.5'!N75+'прил.5'!N381</f>
        <v>39470900</v>
      </c>
    </row>
    <row r="33" spans="1:11" ht="12.75">
      <c r="A33" s="23" t="s">
        <v>52</v>
      </c>
      <c r="B33" s="24" t="s">
        <v>53</v>
      </c>
      <c r="C33" s="25">
        <f>'прил.5'!F16+'прил.5'!F80</f>
        <v>38413757</v>
      </c>
      <c r="D33" s="25">
        <f>'прил.5'!G16+'прил.5'!G80</f>
        <v>108993000</v>
      </c>
      <c r="E33" s="25">
        <f>'прил.5'!H16+'прил.5'!H80</f>
        <v>147406757</v>
      </c>
      <c r="F33" s="25">
        <f>'прил.5'!I16+'прил.5'!I80</f>
        <v>34542000</v>
      </c>
      <c r="G33" s="25">
        <f>'прил.5'!J16+'прил.5'!J80</f>
        <v>117858000</v>
      </c>
      <c r="H33" s="25">
        <f>'прил.5'!K16+'прил.5'!K80</f>
        <v>152400000</v>
      </c>
      <c r="I33" s="25">
        <f>'прил.5'!L16+'прил.5'!L80</f>
        <v>35509000</v>
      </c>
      <c r="J33" s="25">
        <f>'прил.5'!M16+'прил.5'!M80</f>
        <v>128166000</v>
      </c>
      <c r="K33" s="25">
        <f>'прил.5'!N16+'прил.5'!N80</f>
        <v>163675000</v>
      </c>
    </row>
    <row r="34" spans="1:11" ht="12.75">
      <c r="A34" s="23" t="s">
        <v>54</v>
      </c>
      <c r="B34" s="24" t="s">
        <v>55</v>
      </c>
      <c r="C34" s="25">
        <f>'прил.5'!F20+'прил.5'!F96+'прил.5'!F220</f>
        <v>4734524</v>
      </c>
      <c r="D34" s="25">
        <f>'прил.5'!G20+'прил.5'!G96+'прил.5'!G220</f>
        <v>2202000</v>
      </c>
      <c r="E34" s="25">
        <f>'прил.5'!H20+'прил.5'!H96+'прил.5'!H220</f>
        <v>6936524</v>
      </c>
      <c r="F34" s="25">
        <f>'прил.5'!I20+'прил.5'!I96+'прил.5'!I220</f>
        <v>4879800</v>
      </c>
      <c r="G34" s="25">
        <f>'прил.5'!J20+'прил.5'!J96+'прил.5'!J220</f>
        <v>2966000</v>
      </c>
      <c r="H34" s="25">
        <f>'прил.5'!K20+'прил.5'!K96+'прил.5'!K220</f>
        <v>7845800</v>
      </c>
      <c r="I34" s="25">
        <f>'прил.5'!L20+'прил.5'!L96+'прил.5'!L220</f>
        <v>5041392</v>
      </c>
      <c r="J34" s="25">
        <f>'прил.5'!M20+'прил.5'!M96+'прил.5'!M220</f>
        <v>2586000</v>
      </c>
      <c r="K34" s="25">
        <f>'прил.5'!N20+'прил.5'!N96+'прил.5'!N220</f>
        <v>7627392</v>
      </c>
    </row>
    <row r="35" spans="1:11" ht="12.75">
      <c r="A35" s="23" t="s">
        <v>56</v>
      </c>
      <c r="B35" s="24" t="s">
        <v>57</v>
      </c>
      <c r="C35" s="25">
        <f>'прил.5'!F113</f>
        <v>8025900</v>
      </c>
      <c r="D35" s="25">
        <f>'прил.5'!G113</f>
        <v>391434</v>
      </c>
      <c r="E35" s="25">
        <f>'прил.5'!H113</f>
        <v>8417334</v>
      </c>
      <c r="F35" s="25">
        <f>'прил.5'!I113</f>
        <v>8436900</v>
      </c>
      <c r="G35" s="25">
        <f>'прил.5'!J113</f>
        <v>391434</v>
      </c>
      <c r="H35" s="25">
        <f>'прил.5'!K113</f>
        <v>8828334</v>
      </c>
      <c r="I35" s="25">
        <f>'прил.5'!L113</f>
        <v>8436900</v>
      </c>
      <c r="J35" s="25">
        <f>'прил.5'!M113</f>
        <v>391434</v>
      </c>
      <c r="K35" s="25">
        <f>'прил.5'!N113</f>
        <v>8828334</v>
      </c>
    </row>
    <row r="36" spans="1:11" ht="14.25">
      <c r="A36" s="20" t="s">
        <v>58</v>
      </c>
      <c r="B36" s="21" t="s">
        <v>59</v>
      </c>
      <c r="C36" s="22">
        <f aca="true" t="shared" si="6" ref="C36:K36">SUM(C37:C38)</f>
        <v>28498900</v>
      </c>
      <c r="D36" s="22">
        <f t="shared" si="6"/>
        <v>0</v>
      </c>
      <c r="E36" s="22">
        <f t="shared" si="6"/>
        <v>28498900</v>
      </c>
      <c r="F36" s="22">
        <f t="shared" si="6"/>
        <v>23474900</v>
      </c>
      <c r="G36" s="22">
        <f t="shared" si="6"/>
        <v>0</v>
      </c>
      <c r="H36" s="22">
        <f t="shared" si="6"/>
        <v>23474900</v>
      </c>
      <c r="I36" s="22">
        <f t="shared" si="6"/>
        <v>23474900</v>
      </c>
      <c r="J36" s="22">
        <f t="shared" si="6"/>
        <v>0</v>
      </c>
      <c r="K36" s="22">
        <f t="shared" si="6"/>
        <v>23474900</v>
      </c>
    </row>
    <row r="37" spans="1:11" ht="12.75">
      <c r="A37" s="23" t="s">
        <v>60</v>
      </c>
      <c r="B37" s="24" t="s">
        <v>61</v>
      </c>
      <c r="C37" s="25">
        <f>'прил.5'!F39+'прил.5'!F385</f>
        <v>24463500</v>
      </c>
      <c r="D37" s="25">
        <f>'прил.5'!G39+'прил.5'!G385</f>
        <v>0</v>
      </c>
      <c r="E37" s="25">
        <f>'прил.5'!H39+'прил.5'!H385</f>
        <v>24463500</v>
      </c>
      <c r="F37" s="25">
        <f>'прил.5'!I39+'прил.5'!I385</f>
        <v>19439500</v>
      </c>
      <c r="G37" s="25">
        <f>'прил.5'!J39+'прил.5'!J385</f>
        <v>0</v>
      </c>
      <c r="H37" s="25">
        <f>'прил.5'!K39+'прил.5'!K385</f>
        <v>19439500</v>
      </c>
      <c r="I37" s="25">
        <f>'прил.5'!L39+'прил.5'!L385</f>
        <v>19439500</v>
      </c>
      <c r="J37" s="25">
        <f>'прил.5'!M39+'прил.5'!M385</f>
        <v>0</v>
      </c>
      <c r="K37" s="25">
        <f>'прил.5'!N39+'прил.5'!N385</f>
        <v>19439500</v>
      </c>
    </row>
    <row r="38" spans="1:11" ht="24">
      <c r="A38" s="23" t="s">
        <v>62</v>
      </c>
      <c r="B38" s="26" t="s">
        <v>63</v>
      </c>
      <c r="C38" s="25">
        <f>'прил.5'!F55</f>
        <v>4035400</v>
      </c>
      <c r="D38" s="25">
        <f>'прил.5'!G55</f>
        <v>0</v>
      </c>
      <c r="E38" s="25">
        <f>'прил.5'!H55</f>
        <v>4035400</v>
      </c>
      <c r="F38" s="25">
        <f>'прил.5'!I55</f>
        <v>4035400</v>
      </c>
      <c r="G38" s="25">
        <f>'прил.5'!J55</f>
        <v>0</v>
      </c>
      <c r="H38" s="25">
        <f>'прил.5'!K55</f>
        <v>4035400</v>
      </c>
      <c r="I38" s="25">
        <f>'прил.5'!L55</f>
        <v>4035400</v>
      </c>
      <c r="J38" s="25">
        <f>'прил.5'!M55</f>
        <v>0</v>
      </c>
      <c r="K38" s="25">
        <f>'прил.5'!N55</f>
        <v>4035400</v>
      </c>
    </row>
    <row r="39" spans="1:11" ht="14.25">
      <c r="A39" s="20">
        <v>1000</v>
      </c>
      <c r="B39" s="21" t="s">
        <v>64</v>
      </c>
      <c r="C39" s="22">
        <f aca="true" t="shared" si="7" ref="C39:K39">SUM(C40:C44)</f>
        <v>5000624</v>
      </c>
      <c r="D39" s="22">
        <f t="shared" si="7"/>
        <v>93812380</v>
      </c>
      <c r="E39" s="22">
        <f t="shared" si="7"/>
        <v>98813004</v>
      </c>
      <c r="F39" s="22">
        <f t="shared" si="7"/>
        <v>4021000</v>
      </c>
      <c r="G39" s="22">
        <f t="shared" si="7"/>
        <v>98755933.88</v>
      </c>
      <c r="H39" s="22">
        <f t="shared" si="7"/>
        <v>102776933.88</v>
      </c>
      <c r="I39" s="22">
        <f t="shared" si="7"/>
        <v>3953000</v>
      </c>
      <c r="J39" s="22">
        <f t="shared" si="7"/>
        <v>104676142.88</v>
      </c>
      <c r="K39" s="22">
        <f t="shared" si="7"/>
        <v>108629142.88</v>
      </c>
    </row>
    <row r="40" spans="1:11" ht="12.75">
      <c r="A40" s="23">
        <v>1001</v>
      </c>
      <c r="B40" s="24" t="s">
        <v>65</v>
      </c>
      <c r="C40" s="25">
        <f>'прил.5'!F227</f>
        <v>1300000</v>
      </c>
      <c r="D40" s="25">
        <f>'прил.5'!G227</f>
        <v>0</v>
      </c>
      <c r="E40" s="25">
        <f>'прил.5'!H227</f>
        <v>1300000</v>
      </c>
      <c r="F40" s="25">
        <f>'прил.5'!I227</f>
        <v>1300000</v>
      </c>
      <c r="G40" s="25">
        <f>'прил.5'!J227</f>
        <v>0</v>
      </c>
      <c r="H40" s="25">
        <f>'прил.5'!K227</f>
        <v>1300000</v>
      </c>
      <c r="I40" s="25">
        <f>'прил.5'!L227</f>
        <v>1300000</v>
      </c>
      <c r="J40" s="25">
        <f>'прил.5'!M227</f>
        <v>0</v>
      </c>
      <c r="K40" s="25">
        <f>'прил.5'!N227</f>
        <v>1300000</v>
      </c>
    </row>
    <row r="41" spans="1:11" ht="12.75">
      <c r="A41" s="23">
        <v>1002</v>
      </c>
      <c r="B41" s="24" t="s">
        <v>66</v>
      </c>
      <c r="C41" s="25">
        <f>'прил.5'!F231</f>
        <v>0</v>
      </c>
      <c r="D41" s="25">
        <f>'прил.5'!G231</f>
        <v>30707783</v>
      </c>
      <c r="E41" s="25">
        <f>'прил.5'!H231</f>
        <v>30707783</v>
      </c>
      <c r="F41" s="25">
        <f>'прил.5'!I231</f>
        <v>0</v>
      </c>
      <c r="G41" s="25">
        <f>'прил.5'!J231</f>
        <v>33184737</v>
      </c>
      <c r="H41" s="25">
        <f>'прил.5'!K231</f>
        <v>33184737</v>
      </c>
      <c r="I41" s="25">
        <f>'прил.5'!L231</f>
        <v>0</v>
      </c>
      <c r="J41" s="25">
        <f>'прил.5'!M231</f>
        <v>35909386</v>
      </c>
      <c r="K41" s="25">
        <f>'прил.5'!N231</f>
        <v>35909386</v>
      </c>
    </row>
    <row r="42" spans="1:11" ht="12.75">
      <c r="A42" s="23">
        <v>1003</v>
      </c>
      <c r="B42" s="24" t="s">
        <v>67</v>
      </c>
      <c r="C42" s="25">
        <f>'прил.5'!F197+'прил.5'!F236+'прил.5'!F389</f>
        <v>3353824</v>
      </c>
      <c r="D42" s="25">
        <f>'прил.5'!G197+'прил.5'!G236+'прил.5'!G389</f>
        <v>45140000</v>
      </c>
      <c r="E42" s="25">
        <f>'прил.5'!H197+'прил.5'!H236+'прил.5'!H389</f>
        <v>48493824</v>
      </c>
      <c r="F42" s="25">
        <f>'прил.5'!I197+'прил.5'!I236+'прил.5'!I389</f>
        <v>2496000</v>
      </c>
      <c r="G42" s="25">
        <f>'прил.5'!J197+'прил.5'!J236+'прил.5'!J389</f>
        <v>48449000</v>
      </c>
      <c r="H42" s="25">
        <f>'прил.5'!K197+'прил.5'!K236+'прил.5'!K389</f>
        <v>50945000</v>
      </c>
      <c r="I42" s="25">
        <f>'прил.5'!L197+'прил.5'!L236+'прил.5'!L389</f>
        <v>2496000</v>
      </c>
      <c r="J42" s="25">
        <f>'прил.5'!M197+'прил.5'!M236+'прил.5'!M389</f>
        <v>51334000</v>
      </c>
      <c r="K42" s="25">
        <f>'прил.5'!N197+'прил.5'!N236+'прил.5'!N389</f>
        <v>53830000</v>
      </c>
    </row>
    <row r="43" spans="1:11" ht="12.75">
      <c r="A43" s="23">
        <v>1004</v>
      </c>
      <c r="B43" s="24" t="s">
        <v>68</v>
      </c>
      <c r="C43" s="25">
        <f>'прил.5'!F70+'прил.5'!F135+'прил.5'!F277+'прил.5'!F403</f>
        <v>291800</v>
      </c>
      <c r="D43" s="25">
        <f>'прил.5'!G70+'прил.5'!G135+'прил.5'!G277+'прил.5'!G403</f>
        <v>12639597</v>
      </c>
      <c r="E43" s="25">
        <f>'прил.5'!H70+'прил.5'!H135+'прил.5'!H277+'прил.5'!H403</f>
        <v>12931397</v>
      </c>
      <c r="F43" s="25">
        <f>'прил.5'!I70+'прил.5'!I135+'прил.5'!I277+'прил.5'!I403</f>
        <v>225000</v>
      </c>
      <c r="G43" s="25">
        <f>'прил.5'!J70+'прил.5'!J135+'прил.5'!J277+'прил.5'!J403</f>
        <v>11797196.88</v>
      </c>
      <c r="H43" s="25">
        <f>'прил.5'!K70+'прил.5'!K135+'прил.5'!K277+'прил.5'!K403</f>
        <v>12022196.88</v>
      </c>
      <c r="I43" s="25">
        <f>'прил.5'!L70+'прил.5'!L135+'прил.5'!L277+'прил.5'!L403</f>
        <v>157000</v>
      </c>
      <c r="J43" s="25">
        <f>'прил.5'!M70+'прил.5'!M135+'прил.5'!M277+'прил.5'!M403</f>
        <v>12107756.88</v>
      </c>
      <c r="K43" s="25">
        <f>'прил.5'!N70+'прил.5'!N135+'прил.5'!N277+'прил.5'!N403</f>
        <v>12264756.88</v>
      </c>
    </row>
    <row r="44" spans="1:11" ht="25.5">
      <c r="A44" s="23">
        <v>1006</v>
      </c>
      <c r="B44" s="24" t="s">
        <v>69</v>
      </c>
      <c r="C44" s="25">
        <f>'прил.5'!F288+'прил.5'!F410</f>
        <v>55000</v>
      </c>
      <c r="D44" s="25">
        <f>'прил.5'!G288+'прил.5'!G410</f>
        <v>5325000</v>
      </c>
      <c r="E44" s="25">
        <f>'прил.5'!H288+'прил.5'!H410</f>
        <v>5380000</v>
      </c>
      <c r="F44" s="25">
        <f>'прил.5'!I288+'прил.5'!I410</f>
        <v>0</v>
      </c>
      <c r="G44" s="25">
        <f>'прил.5'!J288+'прил.5'!J410</f>
        <v>5325000</v>
      </c>
      <c r="H44" s="25">
        <f>'прил.5'!K288+'прил.5'!K410</f>
        <v>5325000</v>
      </c>
      <c r="I44" s="25">
        <f>'прил.5'!L288+'прил.5'!L410</f>
        <v>0</v>
      </c>
      <c r="J44" s="25">
        <f>'прил.5'!M288+'прил.5'!M410</f>
        <v>5325000</v>
      </c>
      <c r="K44" s="25">
        <f>'прил.5'!N288+'прил.5'!N410</f>
        <v>5325000</v>
      </c>
    </row>
    <row r="45" spans="1:11" ht="14.25">
      <c r="A45" s="20">
        <v>1100</v>
      </c>
      <c r="B45" s="21" t="s">
        <v>70</v>
      </c>
      <c r="C45" s="22">
        <f>SUM(C46:C46)</f>
        <v>18783000</v>
      </c>
      <c r="D45" s="22">
        <f>SUM(D46:D46)</f>
        <v>0</v>
      </c>
      <c r="E45" s="22">
        <f>SUM(E46:E46)</f>
        <v>18783000</v>
      </c>
      <c r="F45" s="22">
        <f aca="true" t="shared" si="8" ref="F45:K45">SUM(F46)</f>
        <v>27800000</v>
      </c>
      <c r="G45" s="22">
        <f t="shared" si="8"/>
        <v>0</v>
      </c>
      <c r="H45" s="22">
        <f t="shared" si="8"/>
        <v>27800000</v>
      </c>
      <c r="I45" s="22">
        <f t="shared" si="8"/>
        <v>4860000</v>
      </c>
      <c r="J45" s="22">
        <f t="shared" si="8"/>
        <v>0</v>
      </c>
      <c r="K45" s="22">
        <f t="shared" si="8"/>
        <v>4860000</v>
      </c>
    </row>
    <row r="46" spans="1:11" ht="12.75">
      <c r="A46" s="23" t="s">
        <v>71</v>
      </c>
      <c r="B46" s="24" t="s">
        <v>72</v>
      </c>
      <c r="C46" s="25">
        <f>'прил.5'!F201+'прил.5'!F414</f>
        <v>18783000</v>
      </c>
      <c r="D46" s="25">
        <f>'прил.5'!G201+'прил.5'!G414</f>
        <v>0</v>
      </c>
      <c r="E46" s="25">
        <f>'прил.5'!H201+'прил.5'!H414</f>
        <v>18783000</v>
      </c>
      <c r="F46" s="25">
        <f>'прил.5'!I201+'прил.5'!I414</f>
        <v>27800000</v>
      </c>
      <c r="G46" s="25">
        <f>'прил.5'!J201+'прил.5'!J414</f>
        <v>0</v>
      </c>
      <c r="H46" s="25">
        <f>'прил.5'!K201+'прил.5'!K414</f>
        <v>27800000</v>
      </c>
      <c r="I46" s="25">
        <f>'прил.5'!L201+'прил.5'!L414</f>
        <v>4860000</v>
      </c>
      <c r="J46" s="25">
        <f>'прил.5'!M201+'прил.5'!M414</f>
        <v>0</v>
      </c>
      <c r="K46" s="25">
        <f>'прил.5'!N201+'прил.5'!N414</f>
        <v>4860000</v>
      </c>
    </row>
    <row r="47" spans="1:11" ht="14.25">
      <c r="A47" s="20" t="s">
        <v>73</v>
      </c>
      <c r="B47" s="21" t="s">
        <v>74</v>
      </c>
      <c r="C47" s="22">
        <f>C48</f>
        <v>773000</v>
      </c>
      <c r="D47" s="22">
        <f aca="true" t="shared" si="9" ref="D47:K47">D48</f>
        <v>0</v>
      </c>
      <c r="E47" s="22">
        <f t="shared" si="9"/>
        <v>773000</v>
      </c>
      <c r="F47" s="22">
        <f t="shared" si="9"/>
        <v>773000</v>
      </c>
      <c r="G47" s="22">
        <f t="shared" si="9"/>
        <v>0</v>
      </c>
      <c r="H47" s="22">
        <f t="shared" si="9"/>
        <v>773000</v>
      </c>
      <c r="I47" s="22">
        <f t="shared" si="9"/>
        <v>773000</v>
      </c>
      <c r="J47" s="22">
        <f t="shared" si="9"/>
        <v>0</v>
      </c>
      <c r="K47" s="22">
        <f t="shared" si="9"/>
        <v>773000</v>
      </c>
    </row>
    <row r="48" spans="1:11" ht="12.75">
      <c r="A48" s="23" t="s">
        <v>75</v>
      </c>
      <c r="B48" s="24" t="s">
        <v>76</v>
      </c>
      <c r="C48" s="25">
        <f>'прил.5'!F427</f>
        <v>773000</v>
      </c>
      <c r="D48" s="25">
        <f>'прил.5'!G427</f>
        <v>0</v>
      </c>
      <c r="E48" s="25">
        <f>'прил.5'!H427</f>
        <v>773000</v>
      </c>
      <c r="F48" s="25">
        <f>'прил.5'!I427</f>
        <v>773000</v>
      </c>
      <c r="G48" s="25">
        <f>'прил.5'!J427</f>
        <v>0</v>
      </c>
      <c r="H48" s="25">
        <f>'прил.5'!K427</f>
        <v>773000</v>
      </c>
      <c r="I48" s="25">
        <f>'прил.5'!L427</f>
        <v>773000</v>
      </c>
      <c r="J48" s="25">
        <f>'прил.5'!M427</f>
        <v>0</v>
      </c>
      <c r="K48" s="25">
        <f>'прил.5'!N427</f>
        <v>773000</v>
      </c>
    </row>
    <row r="49" spans="1:11" ht="28.5">
      <c r="A49" s="20" t="s">
        <v>77</v>
      </c>
      <c r="B49" s="21" t="s">
        <v>78</v>
      </c>
      <c r="C49" s="22">
        <f aca="true" t="shared" si="10" ref="C49:K49">SUM(C50)</f>
        <v>10000</v>
      </c>
      <c r="D49" s="22">
        <f t="shared" si="10"/>
        <v>0</v>
      </c>
      <c r="E49" s="22">
        <f t="shared" si="10"/>
        <v>10000</v>
      </c>
      <c r="F49" s="22">
        <f t="shared" si="10"/>
        <v>10000</v>
      </c>
      <c r="G49" s="22">
        <f t="shared" si="10"/>
        <v>0</v>
      </c>
      <c r="H49" s="22">
        <f t="shared" si="10"/>
        <v>10000</v>
      </c>
      <c r="I49" s="22">
        <f t="shared" si="10"/>
        <v>10000</v>
      </c>
      <c r="J49" s="22">
        <f t="shared" si="10"/>
        <v>0</v>
      </c>
      <c r="K49" s="22">
        <f t="shared" si="10"/>
        <v>10000</v>
      </c>
    </row>
    <row r="50" spans="1:11" ht="24">
      <c r="A50" s="23" t="s">
        <v>79</v>
      </c>
      <c r="B50" s="26" t="s">
        <v>80</v>
      </c>
      <c r="C50" s="25">
        <f>'прил.5'!F205</f>
        <v>10000</v>
      </c>
      <c r="D50" s="25">
        <f>'прил.5'!G205</f>
        <v>0</v>
      </c>
      <c r="E50" s="25">
        <f>'прил.5'!H205</f>
        <v>10000</v>
      </c>
      <c r="F50" s="25">
        <f>'прил.5'!I205</f>
        <v>10000</v>
      </c>
      <c r="G50" s="25">
        <f>'прил.5'!J205</f>
        <v>0</v>
      </c>
      <c r="H50" s="25">
        <f>'прил.5'!K205</f>
        <v>10000</v>
      </c>
      <c r="I50" s="25">
        <f>'прил.5'!L205</f>
        <v>10000</v>
      </c>
      <c r="J50" s="25">
        <f>'прил.5'!M205</f>
        <v>0</v>
      </c>
      <c r="K50" s="25">
        <f>'прил.5'!N205</f>
        <v>10000</v>
      </c>
    </row>
    <row r="51" spans="1:11" ht="57">
      <c r="A51" s="20" t="s">
        <v>81</v>
      </c>
      <c r="B51" s="21" t="s">
        <v>82</v>
      </c>
      <c r="C51" s="22">
        <f>C52+C53</f>
        <v>23371000</v>
      </c>
      <c r="D51" s="22">
        <f aca="true" t="shared" si="11" ref="D51:K51">D52+D53</f>
        <v>0</v>
      </c>
      <c r="E51" s="22">
        <f t="shared" si="11"/>
        <v>23371000</v>
      </c>
      <c r="F51" s="22">
        <f t="shared" si="11"/>
        <v>23371000</v>
      </c>
      <c r="G51" s="22">
        <f t="shared" si="11"/>
        <v>0</v>
      </c>
      <c r="H51" s="22">
        <f t="shared" si="11"/>
        <v>23371000</v>
      </c>
      <c r="I51" s="22">
        <f t="shared" si="11"/>
        <v>23371000</v>
      </c>
      <c r="J51" s="22">
        <f t="shared" si="11"/>
        <v>0</v>
      </c>
      <c r="K51" s="22">
        <f t="shared" si="11"/>
        <v>23371000</v>
      </c>
    </row>
    <row r="52" spans="1:11" ht="38.25">
      <c r="A52" s="23" t="s">
        <v>83</v>
      </c>
      <c r="B52" s="24" t="s">
        <v>84</v>
      </c>
      <c r="C52" s="25">
        <f>'прил.5'!F209</f>
        <v>20620000</v>
      </c>
      <c r="D52" s="25">
        <f>'прил.5'!G209</f>
        <v>0</v>
      </c>
      <c r="E52" s="25">
        <f>'прил.5'!H209</f>
        <v>20620000</v>
      </c>
      <c r="F52" s="25">
        <f>'прил.5'!I209</f>
        <v>20620000</v>
      </c>
      <c r="G52" s="25">
        <f>'прил.5'!J209</f>
        <v>0</v>
      </c>
      <c r="H52" s="25">
        <f>'прил.5'!K209</f>
        <v>20620000</v>
      </c>
      <c r="I52" s="25">
        <f>'прил.5'!L209</f>
        <v>20620000</v>
      </c>
      <c r="J52" s="25">
        <f>'прил.5'!M209</f>
        <v>0</v>
      </c>
      <c r="K52" s="25">
        <f>'прил.5'!N209</f>
        <v>20620000</v>
      </c>
    </row>
    <row r="53" spans="1:11" ht="12.75">
      <c r="A53" s="23" t="s">
        <v>331</v>
      </c>
      <c r="B53" s="24" t="s">
        <v>334</v>
      </c>
      <c r="C53" s="25">
        <f>'прил.5'!F215</f>
        <v>2751000</v>
      </c>
      <c r="D53" s="25">
        <f>'прил.5'!G215</f>
        <v>0</v>
      </c>
      <c r="E53" s="25">
        <f>'прил.5'!H215</f>
        <v>2751000</v>
      </c>
      <c r="F53" s="25">
        <f>'прил.5'!I215</f>
        <v>2751000</v>
      </c>
      <c r="G53" s="25">
        <f>'прил.5'!J215</f>
        <v>0</v>
      </c>
      <c r="H53" s="25">
        <f>'прил.5'!K215</f>
        <v>2751000</v>
      </c>
      <c r="I53" s="25">
        <f>'прил.5'!L215</f>
        <v>2751000</v>
      </c>
      <c r="J53" s="25">
        <f>'прил.5'!M215</f>
        <v>0</v>
      </c>
      <c r="K53" s="25">
        <f>'прил.5'!N215</f>
        <v>2751000</v>
      </c>
    </row>
    <row r="54" spans="1:11" ht="15.75">
      <c r="A54" s="96" t="s">
        <v>85</v>
      </c>
      <c r="B54" s="96"/>
      <c r="C54" s="27">
        <f>C45+C39+C36+C31+C28+C22+C19+C10+C17+C47+C51+C49</f>
        <v>244599198</v>
      </c>
      <c r="D54" s="27">
        <f aca="true" t="shared" si="12" ref="D54:K54">D45+D39+D36+D31+D28+D22+D19+D10+D17+D47+D51+D49</f>
        <v>207583314</v>
      </c>
      <c r="E54" s="27">
        <f t="shared" si="12"/>
        <v>452182512</v>
      </c>
      <c r="F54" s="27">
        <f t="shared" si="12"/>
        <v>253983666</v>
      </c>
      <c r="G54" s="27">
        <f t="shared" si="12"/>
        <v>222254867.88</v>
      </c>
      <c r="H54" s="27">
        <f t="shared" si="12"/>
        <v>476238533.88</v>
      </c>
      <c r="I54" s="27">
        <f t="shared" si="12"/>
        <v>224796658</v>
      </c>
      <c r="J54" s="27">
        <f t="shared" si="12"/>
        <v>238134076.88</v>
      </c>
      <c r="K54" s="27">
        <f t="shared" si="12"/>
        <v>462930734.88</v>
      </c>
    </row>
    <row r="55" spans="1:11" ht="15.75">
      <c r="A55" s="97" t="s">
        <v>399</v>
      </c>
      <c r="B55" s="97"/>
      <c r="C55" s="93">
        <f>'прил.5'!F447</f>
        <v>0</v>
      </c>
      <c r="D55" s="93">
        <f>'прил.5'!G447</f>
        <v>0</v>
      </c>
      <c r="E55" s="93">
        <f>'прил.5'!H447</f>
        <v>0</v>
      </c>
      <c r="F55" s="93">
        <f>'прил.7'!I447</f>
        <v>20716134</v>
      </c>
      <c r="G55" s="93">
        <f>'прил.7'!J447</f>
        <v>0</v>
      </c>
      <c r="H55" s="93">
        <f>'прил.7'!K447</f>
        <v>20716134</v>
      </c>
      <c r="I55" s="93">
        <f>'прил.7'!L447</f>
        <v>31671734</v>
      </c>
      <c r="J55" s="93">
        <f>'прил.7'!M447</f>
        <v>0</v>
      </c>
      <c r="K55" s="93">
        <f>'прил.7'!N447</f>
        <v>31671734</v>
      </c>
    </row>
    <row r="56" spans="1:11" s="28" customFormat="1" ht="15.75">
      <c r="A56" s="98" t="s">
        <v>86</v>
      </c>
      <c r="B56" s="98"/>
      <c r="C56" s="27">
        <f aca="true" t="shared" si="13" ref="C56:K56">C55+C54</f>
        <v>244599198</v>
      </c>
      <c r="D56" s="27">
        <f t="shared" si="13"/>
        <v>207583314</v>
      </c>
      <c r="E56" s="27">
        <f t="shared" si="13"/>
        <v>452182512</v>
      </c>
      <c r="F56" s="27">
        <f t="shared" si="13"/>
        <v>274699800</v>
      </c>
      <c r="G56" s="27">
        <f t="shared" si="13"/>
        <v>222254867.88</v>
      </c>
      <c r="H56" s="27">
        <f t="shared" si="13"/>
        <v>496954667.88</v>
      </c>
      <c r="I56" s="27">
        <f t="shared" si="13"/>
        <v>256468392</v>
      </c>
      <c r="J56" s="27">
        <f t="shared" si="13"/>
        <v>238134076.88</v>
      </c>
      <c r="K56" s="27">
        <f t="shared" si="13"/>
        <v>494602468.88</v>
      </c>
    </row>
    <row r="57" spans="1:11" ht="24.75" customHeight="1">
      <c r="A57" s="29"/>
      <c r="B57" s="30"/>
      <c r="C57" s="30"/>
      <c r="D57" s="30"/>
      <c r="E57" s="30"/>
      <c r="F57" s="30"/>
      <c r="G57" s="30"/>
      <c r="H57" s="30"/>
      <c r="I57" s="30"/>
      <c r="J57" s="30"/>
      <c r="K57" s="30"/>
    </row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</sheetData>
  <sheetProtection selectLockedCells="1" selectUnlockedCells="1"/>
  <mergeCells count="10">
    <mergeCell ref="A54:B54"/>
    <mergeCell ref="A55:B55"/>
    <mergeCell ref="A56:B56"/>
    <mergeCell ref="I1:K3"/>
    <mergeCell ref="A5:K5"/>
    <mergeCell ref="A7:A8"/>
    <mergeCell ref="B7:B8"/>
    <mergeCell ref="C7:E7"/>
    <mergeCell ref="F7:H7"/>
    <mergeCell ref="I7:K7"/>
  </mergeCells>
  <printOptions horizontalCentered="1"/>
  <pageMargins left="0.1968503937007874" right="0.1968503937007874" top="0.7874015748031497" bottom="0.5905511811023623" header="0.5118110236220472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791"/>
  <sheetViews>
    <sheetView zoomScale="85" zoomScaleNormal="85" zoomScalePageLayoutView="0" workbookViewId="0" topLeftCell="A397">
      <selection activeCell="M409" sqref="M409:M414"/>
    </sheetView>
  </sheetViews>
  <sheetFormatPr defaultColWidth="9.00390625" defaultRowHeight="12.75"/>
  <cols>
    <col min="1" max="1" width="37.75390625" style="33" customWidth="1"/>
    <col min="2" max="2" width="5.375" style="90" customWidth="1"/>
    <col min="3" max="3" width="6.375" style="90" customWidth="1"/>
    <col min="4" max="4" width="7.625" style="90" customWidth="1"/>
    <col min="5" max="5" width="4.75390625" style="90" customWidth="1"/>
    <col min="6" max="7" width="12.875" style="2" hidden="1" customWidth="1"/>
    <col min="8" max="8" width="13.125" style="2" hidden="1" customWidth="1"/>
    <col min="9" max="10" width="12.875" style="2" customWidth="1"/>
    <col min="11" max="11" width="13.125" style="2" customWidth="1"/>
    <col min="12" max="13" width="12.875" style="2" customWidth="1"/>
    <col min="14" max="14" width="13.125" style="2" customWidth="1"/>
    <col min="15" max="15" width="0.74609375" style="2" customWidth="1"/>
    <col min="16" max="16384" width="9.125" style="2" customWidth="1"/>
  </cols>
  <sheetData>
    <row r="1" spans="1:250" ht="30" customHeight="1">
      <c r="A1" s="34"/>
      <c r="B1" s="85"/>
      <c r="C1" s="85"/>
      <c r="D1" s="85"/>
      <c r="E1" s="86"/>
      <c r="I1" s="126"/>
      <c r="J1" s="126"/>
      <c r="K1" s="126"/>
      <c r="L1" s="126" t="s">
        <v>423</v>
      </c>
      <c r="M1" s="126"/>
      <c r="N1" s="126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30" customHeight="1">
      <c r="A2" s="34"/>
      <c r="B2" s="85"/>
      <c r="C2" s="85"/>
      <c r="D2" s="85"/>
      <c r="E2" s="85"/>
      <c r="I2" s="126"/>
      <c r="J2" s="126"/>
      <c r="K2" s="126"/>
      <c r="L2" s="126"/>
      <c r="M2" s="126"/>
      <c r="N2" s="126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30" customHeight="1">
      <c r="A3" s="35"/>
      <c r="B3" s="87"/>
      <c r="C3" s="87"/>
      <c r="D3" s="87"/>
      <c r="E3" s="87"/>
      <c r="I3" s="126"/>
      <c r="J3" s="126"/>
      <c r="K3" s="126"/>
      <c r="L3" s="126"/>
      <c r="M3" s="126"/>
      <c r="N3" s="126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18.75">
      <c r="A4" s="35"/>
      <c r="B4" s="87"/>
      <c r="C4" s="87"/>
      <c r="D4" s="87"/>
      <c r="E4" s="87"/>
      <c r="F4" s="8"/>
      <c r="G4" s="8"/>
      <c r="H4" s="8"/>
      <c r="I4" s="8"/>
      <c r="J4" s="8"/>
      <c r="K4" s="8"/>
      <c r="L4" s="8"/>
      <c r="M4" s="8"/>
      <c r="N4" s="8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19.5">
      <c r="A5" s="162" t="s">
        <v>418</v>
      </c>
      <c r="B5" s="162"/>
      <c r="C5" s="162"/>
      <c r="D5" s="162"/>
      <c r="E5" s="162"/>
      <c r="F5" s="162"/>
      <c r="G5" s="162"/>
      <c r="H5" s="162"/>
      <c r="I5" s="95"/>
      <c r="J5" s="95"/>
      <c r="K5" s="95"/>
      <c r="L5" s="95"/>
      <c r="M5" s="95"/>
      <c r="N5" s="9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18.75">
      <c r="A6" s="35"/>
      <c r="B6" s="87"/>
      <c r="C6" s="87"/>
      <c r="D6" s="87"/>
      <c r="E6" s="87"/>
      <c r="F6" s="36"/>
      <c r="G6" s="36"/>
      <c r="H6" s="36"/>
      <c r="I6" s="36"/>
      <c r="J6" s="36"/>
      <c r="K6" s="36"/>
      <c r="L6" s="36"/>
      <c r="M6" s="36"/>
      <c r="N6" s="3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15.75">
      <c r="A7" s="127" t="s">
        <v>1</v>
      </c>
      <c r="B7" s="128" t="s">
        <v>88</v>
      </c>
      <c r="C7" s="128" t="s">
        <v>89</v>
      </c>
      <c r="D7" s="128" t="s">
        <v>90</v>
      </c>
      <c r="E7" s="128" t="s">
        <v>91</v>
      </c>
      <c r="F7" s="105" t="s">
        <v>2</v>
      </c>
      <c r="G7" s="105"/>
      <c r="H7" s="105"/>
      <c r="I7" s="105" t="s">
        <v>329</v>
      </c>
      <c r="J7" s="105"/>
      <c r="K7" s="105"/>
      <c r="L7" s="105" t="s">
        <v>330</v>
      </c>
      <c r="M7" s="105"/>
      <c r="N7" s="105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14" ht="54">
      <c r="A8" s="127"/>
      <c r="B8" s="128"/>
      <c r="C8" s="128"/>
      <c r="D8" s="128"/>
      <c r="E8" s="128"/>
      <c r="F8" s="15" t="s">
        <v>3</v>
      </c>
      <c r="G8" s="15" t="s">
        <v>4</v>
      </c>
      <c r="H8" s="16" t="s">
        <v>5</v>
      </c>
      <c r="I8" s="15" t="s">
        <v>3</v>
      </c>
      <c r="J8" s="15" t="s">
        <v>4</v>
      </c>
      <c r="K8" s="16" t="s">
        <v>5</v>
      </c>
      <c r="L8" s="15" t="s">
        <v>3</v>
      </c>
      <c r="M8" s="15" t="s">
        <v>4</v>
      </c>
      <c r="N8" s="16" t="s">
        <v>5</v>
      </c>
    </row>
    <row r="9" spans="1:14" s="38" customFormat="1" ht="11.25">
      <c r="A9" s="54" t="s">
        <v>6</v>
      </c>
      <c r="B9" s="88" t="s">
        <v>7</v>
      </c>
      <c r="C9" s="88" t="s">
        <v>92</v>
      </c>
      <c r="D9" s="88" t="s">
        <v>93</v>
      </c>
      <c r="E9" s="88" t="s">
        <v>94</v>
      </c>
      <c r="F9" s="54">
        <v>1</v>
      </c>
      <c r="G9" s="54">
        <v>2</v>
      </c>
      <c r="H9" s="54">
        <v>3</v>
      </c>
      <c r="I9" s="54">
        <v>1</v>
      </c>
      <c r="J9" s="54">
        <v>2</v>
      </c>
      <c r="K9" s="54">
        <v>3</v>
      </c>
      <c r="L9" s="54">
        <v>4</v>
      </c>
      <c r="M9" s="54">
        <v>5</v>
      </c>
      <c r="N9" s="54">
        <v>6</v>
      </c>
    </row>
    <row r="10" spans="1:14" ht="38.25">
      <c r="A10" s="57" t="s">
        <v>99</v>
      </c>
      <c r="B10" s="131">
        <v>802</v>
      </c>
      <c r="C10" s="107"/>
      <c r="D10" s="107"/>
      <c r="E10" s="107"/>
      <c r="F10" s="58">
        <f>F16+F20+F39+F55+F70+F11</f>
        <v>32817524</v>
      </c>
      <c r="G10" s="58">
        <f>G16+G20+G39+G55+G70+G11</f>
        <v>37000</v>
      </c>
      <c r="H10" s="58">
        <f aca="true" t="shared" si="0" ref="H10:H88">G10+F10</f>
        <v>32854524</v>
      </c>
      <c r="I10" s="58">
        <f>I16+I20+I39+I55+I70+I11</f>
        <v>28940800</v>
      </c>
      <c r="J10" s="58">
        <f>J16+J20+J39+J55+J70+J11</f>
        <v>37000</v>
      </c>
      <c r="K10" s="58">
        <f aca="true" t="shared" si="1" ref="K10:K88">J10+I10</f>
        <v>28977800</v>
      </c>
      <c r="L10" s="58">
        <f>L16+L20+L39+L55+L70+L11</f>
        <v>28995192</v>
      </c>
      <c r="M10" s="58">
        <f>M16+M20+M39+M55+M70+M11</f>
        <v>37000</v>
      </c>
      <c r="N10" s="58">
        <f aca="true" t="shared" si="2" ref="N10:N88">M10+L10</f>
        <v>29032192</v>
      </c>
    </row>
    <row r="11" spans="1:14" ht="24">
      <c r="A11" s="59" t="s">
        <v>41</v>
      </c>
      <c r="B11" s="131"/>
      <c r="C11" s="107" t="s">
        <v>40</v>
      </c>
      <c r="D11" s="106"/>
      <c r="E11" s="106"/>
      <c r="F11" s="58">
        <f aca="true" t="shared" si="3" ref="F11:M12">F12</f>
        <v>80000</v>
      </c>
      <c r="G11" s="58">
        <f t="shared" si="3"/>
        <v>0</v>
      </c>
      <c r="H11" s="58">
        <f t="shared" si="0"/>
        <v>80000</v>
      </c>
      <c r="I11" s="58">
        <f t="shared" si="3"/>
        <v>80000</v>
      </c>
      <c r="J11" s="58">
        <f t="shared" si="3"/>
        <v>0</v>
      </c>
      <c r="K11" s="58">
        <f t="shared" si="1"/>
        <v>80000</v>
      </c>
      <c r="L11" s="58">
        <f t="shared" si="3"/>
        <v>0</v>
      </c>
      <c r="M11" s="58">
        <f t="shared" si="3"/>
        <v>0</v>
      </c>
      <c r="N11" s="58">
        <f>M11+L11</f>
        <v>0</v>
      </c>
    </row>
    <row r="12" spans="1:14" ht="24">
      <c r="A12" s="59" t="s">
        <v>96</v>
      </c>
      <c r="B12" s="131"/>
      <c r="C12" s="107"/>
      <c r="D12" s="52" t="s">
        <v>97</v>
      </c>
      <c r="E12" s="52"/>
      <c r="F12" s="58">
        <f t="shared" si="3"/>
        <v>80000</v>
      </c>
      <c r="G12" s="58">
        <f t="shared" si="3"/>
        <v>0</v>
      </c>
      <c r="H12" s="58">
        <f t="shared" si="0"/>
        <v>80000</v>
      </c>
      <c r="I12" s="58">
        <f t="shared" si="3"/>
        <v>80000</v>
      </c>
      <c r="J12" s="58">
        <f t="shared" si="3"/>
        <v>0</v>
      </c>
      <c r="K12" s="58">
        <f t="shared" si="1"/>
        <v>80000</v>
      </c>
      <c r="L12" s="58">
        <f t="shared" si="3"/>
        <v>0</v>
      </c>
      <c r="M12" s="58">
        <f t="shared" si="3"/>
        <v>0</v>
      </c>
      <c r="N12" s="58">
        <f>M12+L12</f>
        <v>0</v>
      </c>
    </row>
    <row r="13" spans="1:14" ht="24">
      <c r="A13" s="59" t="s">
        <v>370</v>
      </c>
      <c r="B13" s="131"/>
      <c r="C13" s="107"/>
      <c r="D13" s="106" t="s">
        <v>121</v>
      </c>
      <c r="E13" s="52"/>
      <c r="F13" s="58">
        <f>F15+F14</f>
        <v>80000</v>
      </c>
      <c r="G13" s="58">
        <f aca="true" t="shared" si="4" ref="G13:M13">G15+G14</f>
        <v>0</v>
      </c>
      <c r="H13" s="58">
        <f t="shared" si="0"/>
        <v>80000</v>
      </c>
      <c r="I13" s="58">
        <f t="shared" si="4"/>
        <v>80000</v>
      </c>
      <c r="J13" s="58">
        <f t="shared" si="4"/>
        <v>0</v>
      </c>
      <c r="K13" s="58">
        <f t="shared" si="1"/>
        <v>80000</v>
      </c>
      <c r="L13" s="58">
        <f t="shared" si="4"/>
        <v>0</v>
      </c>
      <c r="M13" s="58">
        <f t="shared" si="4"/>
        <v>0</v>
      </c>
      <c r="N13" s="58">
        <f>M13+L13</f>
        <v>0</v>
      </c>
    </row>
    <row r="14" spans="1:14" ht="24">
      <c r="A14" s="26" t="s">
        <v>306</v>
      </c>
      <c r="B14" s="131"/>
      <c r="C14" s="107"/>
      <c r="D14" s="106"/>
      <c r="E14" s="52" t="s">
        <v>275</v>
      </c>
      <c r="F14" s="58">
        <v>30000</v>
      </c>
      <c r="G14" s="58">
        <v>0</v>
      </c>
      <c r="H14" s="58">
        <f>G14+F14</f>
        <v>30000</v>
      </c>
      <c r="I14" s="58">
        <v>30000</v>
      </c>
      <c r="J14" s="58">
        <v>0</v>
      </c>
      <c r="K14" s="58">
        <f>J14+I14</f>
        <v>30000</v>
      </c>
      <c r="L14" s="58">
        <v>0</v>
      </c>
      <c r="M14" s="58">
        <v>0</v>
      </c>
      <c r="N14" s="58">
        <f>M14+L14</f>
        <v>0</v>
      </c>
    </row>
    <row r="15" spans="1:14" ht="24">
      <c r="A15" s="59" t="s">
        <v>278</v>
      </c>
      <c r="B15" s="131"/>
      <c r="C15" s="107"/>
      <c r="D15" s="106"/>
      <c r="E15" s="52" t="s">
        <v>277</v>
      </c>
      <c r="F15" s="60">
        <v>50000</v>
      </c>
      <c r="G15" s="60">
        <v>0</v>
      </c>
      <c r="H15" s="58">
        <f>G15+F15</f>
        <v>50000</v>
      </c>
      <c r="I15" s="60">
        <v>50000</v>
      </c>
      <c r="J15" s="60">
        <v>0</v>
      </c>
      <c r="K15" s="58">
        <f>J15+I15</f>
        <v>50000</v>
      </c>
      <c r="L15" s="60">
        <v>0</v>
      </c>
      <c r="M15" s="60">
        <v>0</v>
      </c>
      <c r="N15" s="58">
        <f>M15+L15</f>
        <v>0</v>
      </c>
    </row>
    <row r="16" spans="1:14" ht="12.75">
      <c r="A16" s="59" t="s">
        <v>53</v>
      </c>
      <c r="B16" s="131"/>
      <c r="C16" s="107" t="s">
        <v>52</v>
      </c>
      <c r="D16" s="106"/>
      <c r="E16" s="106"/>
      <c r="F16" s="58">
        <f aca="true" t="shared" si="5" ref="F16:M18">F17</f>
        <v>1569800</v>
      </c>
      <c r="G16" s="58">
        <f t="shared" si="5"/>
        <v>0</v>
      </c>
      <c r="H16" s="58">
        <f t="shared" si="0"/>
        <v>1569800</v>
      </c>
      <c r="I16" s="58">
        <f t="shared" si="5"/>
        <v>1569800</v>
      </c>
      <c r="J16" s="58">
        <f t="shared" si="5"/>
        <v>0</v>
      </c>
      <c r="K16" s="58">
        <f t="shared" si="1"/>
        <v>1569800</v>
      </c>
      <c r="L16" s="58">
        <f t="shared" si="5"/>
        <v>1569800</v>
      </c>
      <c r="M16" s="58">
        <f t="shared" si="5"/>
        <v>0</v>
      </c>
      <c r="N16" s="58">
        <f t="shared" si="2"/>
        <v>1569800</v>
      </c>
    </row>
    <row r="17" spans="1:14" ht="12.75">
      <c r="A17" s="59" t="s">
        <v>101</v>
      </c>
      <c r="B17" s="131"/>
      <c r="C17" s="107"/>
      <c r="D17" s="52" t="s">
        <v>414</v>
      </c>
      <c r="E17" s="52"/>
      <c r="F17" s="58">
        <f t="shared" si="5"/>
        <v>1569800</v>
      </c>
      <c r="G17" s="58">
        <f t="shared" si="5"/>
        <v>0</v>
      </c>
      <c r="H17" s="58">
        <f t="shared" si="0"/>
        <v>1569800</v>
      </c>
      <c r="I17" s="58">
        <f t="shared" si="5"/>
        <v>1569800</v>
      </c>
      <c r="J17" s="58">
        <f t="shared" si="5"/>
        <v>0</v>
      </c>
      <c r="K17" s="58">
        <f t="shared" si="1"/>
        <v>1569800</v>
      </c>
      <c r="L17" s="58">
        <f t="shared" si="5"/>
        <v>1569800</v>
      </c>
      <c r="M17" s="58">
        <f t="shared" si="5"/>
        <v>0</v>
      </c>
      <c r="N17" s="58">
        <f t="shared" si="2"/>
        <v>1569800</v>
      </c>
    </row>
    <row r="18" spans="1:14" ht="24">
      <c r="A18" s="59" t="s">
        <v>95</v>
      </c>
      <c r="B18" s="131"/>
      <c r="C18" s="107"/>
      <c r="D18" s="106" t="s">
        <v>415</v>
      </c>
      <c r="E18" s="52"/>
      <c r="F18" s="58">
        <f t="shared" si="5"/>
        <v>1569800</v>
      </c>
      <c r="G18" s="58">
        <f t="shared" si="5"/>
        <v>0</v>
      </c>
      <c r="H18" s="58">
        <f t="shared" si="0"/>
        <v>1569800</v>
      </c>
      <c r="I18" s="58">
        <f t="shared" si="5"/>
        <v>1569800</v>
      </c>
      <c r="J18" s="58">
        <f t="shared" si="5"/>
        <v>0</v>
      </c>
      <c r="K18" s="58">
        <f t="shared" si="1"/>
        <v>1569800</v>
      </c>
      <c r="L18" s="58">
        <f t="shared" si="5"/>
        <v>1569800</v>
      </c>
      <c r="M18" s="58">
        <f t="shared" si="5"/>
        <v>0</v>
      </c>
      <c r="N18" s="58">
        <f t="shared" si="2"/>
        <v>1569800</v>
      </c>
    </row>
    <row r="19" spans="1:14" ht="60">
      <c r="A19" s="59" t="s">
        <v>313</v>
      </c>
      <c r="B19" s="131"/>
      <c r="C19" s="107"/>
      <c r="D19" s="106"/>
      <c r="E19" s="52" t="s">
        <v>274</v>
      </c>
      <c r="F19" s="60">
        <v>1569800</v>
      </c>
      <c r="G19" s="60">
        <v>0</v>
      </c>
      <c r="H19" s="58">
        <f t="shared" si="0"/>
        <v>1569800</v>
      </c>
      <c r="I19" s="60">
        <v>1569800</v>
      </c>
      <c r="J19" s="60">
        <v>0</v>
      </c>
      <c r="K19" s="58">
        <f t="shared" si="1"/>
        <v>1569800</v>
      </c>
      <c r="L19" s="60">
        <v>1569800</v>
      </c>
      <c r="M19" s="60">
        <v>0</v>
      </c>
      <c r="N19" s="58">
        <f t="shared" si="2"/>
        <v>1569800</v>
      </c>
    </row>
    <row r="20" spans="1:14" ht="12.75">
      <c r="A20" s="59" t="s">
        <v>55</v>
      </c>
      <c r="B20" s="131"/>
      <c r="C20" s="116" t="s">
        <v>54</v>
      </c>
      <c r="D20" s="106"/>
      <c r="E20" s="106"/>
      <c r="F20" s="58">
        <f>F21+F29+F26</f>
        <v>3660824</v>
      </c>
      <c r="G20" s="58">
        <f aca="true" t="shared" si="6" ref="G20:M20">G21+G29+G26</f>
        <v>37000</v>
      </c>
      <c r="H20" s="58">
        <f t="shared" si="0"/>
        <v>3697824</v>
      </c>
      <c r="I20" s="58">
        <f t="shared" si="6"/>
        <v>3808100</v>
      </c>
      <c r="J20" s="58">
        <f t="shared" si="6"/>
        <v>37000</v>
      </c>
      <c r="K20" s="58">
        <f t="shared" si="1"/>
        <v>3845100</v>
      </c>
      <c r="L20" s="58">
        <f t="shared" si="6"/>
        <v>3950492</v>
      </c>
      <c r="M20" s="58">
        <f t="shared" si="6"/>
        <v>37000</v>
      </c>
      <c r="N20" s="58">
        <f t="shared" si="2"/>
        <v>3987492</v>
      </c>
    </row>
    <row r="21" spans="1:14" ht="24">
      <c r="A21" s="59" t="s">
        <v>102</v>
      </c>
      <c r="B21" s="131"/>
      <c r="C21" s="117"/>
      <c r="D21" s="52" t="s">
        <v>103</v>
      </c>
      <c r="E21" s="52"/>
      <c r="F21" s="58">
        <f>F22+F24</f>
        <v>3465624</v>
      </c>
      <c r="G21" s="58">
        <f>G22+G24</f>
        <v>0</v>
      </c>
      <c r="H21" s="58">
        <f t="shared" si="0"/>
        <v>3465624</v>
      </c>
      <c r="I21" s="58">
        <f>I22+I24</f>
        <v>3607900</v>
      </c>
      <c r="J21" s="58">
        <f>J22+J24</f>
        <v>0</v>
      </c>
      <c r="K21" s="58">
        <f t="shared" si="1"/>
        <v>3607900</v>
      </c>
      <c r="L21" s="58">
        <f>L22+L24</f>
        <v>3766492</v>
      </c>
      <c r="M21" s="58">
        <f>M22+M24</f>
        <v>0</v>
      </c>
      <c r="N21" s="58">
        <f t="shared" si="2"/>
        <v>3766492</v>
      </c>
    </row>
    <row r="22" spans="1:14" ht="48">
      <c r="A22" s="59" t="s">
        <v>104</v>
      </c>
      <c r="B22" s="131"/>
      <c r="C22" s="117"/>
      <c r="D22" s="106" t="s">
        <v>105</v>
      </c>
      <c r="E22" s="52"/>
      <c r="F22" s="58">
        <f>F23</f>
        <v>50000</v>
      </c>
      <c r="G22" s="58">
        <f>G23</f>
        <v>0</v>
      </c>
      <c r="H22" s="58">
        <f t="shared" si="0"/>
        <v>50000</v>
      </c>
      <c r="I22" s="58">
        <f>I23</f>
        <v>50000</v>
      </c>
      <c r="J22" s="58">
        <f>J23</f>
        <v>0</v>
      </c>
      <c r="K22" s="58">
        <f t="shared" si="1"/>
        <v>50000</v>
      </c>
      <c r="L22" s="58">
        <f>L23</f>
        <v>50000</v>
      </c>
      <c r="M22" s="58">
        <f>M23</f>
        <v>0</v>
      </c>
      <c r="N22" s="58">
        <f t="shared" si="2"/>
        <v>50000</v>
      </c>
    </row>
    <row r="23" spans="1:14" ht="24">
      <c r="A23" s="59" t="s">
        <v>278</v>
      </c>
      <c r="B23" s="131"/>
      <c r="C23" s="117"/>
      <c r="D23" s="106"/>
      <c r="E23" s="52" t="s">
        <v>277</v>
      </c>
      <c r="F23" s="58">
        <v>50000</v>
      </c>
      <c r="G23" s="58">
        <v>0</v>
      </c>
      <c r="H23" s="58">
        <f t="shared" si="0"/>
        <v>50000</v>
      </c>
      <c r="I23" s="58">
        <v>50000</v>
      </c>
      <c r="J23" s="58">
        <v>0</v>
      </c>
      <c r="K23" s="58">
        <f t="shared" si="1"/>
        <v>50000</v>
      </c>
      <c r="L23" s="58">
        <v>50000</v>
      </c>
      <c r="M23" s="58">
        <v>0</v>
      </c>
      <c r="N23" s="58">
        <f t="shared" si="2"/>
        <v>50000</v>
      </c>
    </row>
    <row r="24" spans="1:14" ht="24">
      <c r="A24" s="59" t="s">
        <v>95</v>
      </c>
      <c r="B24" s="131"/>
      <c r="C24" s="117"/>
      <c r="D24" s="120" t="s">
        <v>234</v>
      </c>
      <c r="E24" s="52"/>
      <c r="F24" s="58">
        <f>F25</f>
        <v>3415624</v>
      </c>
      <c r="G24" s="58">
        <f>G25</f>
        <v>0</v>
      </c>
      <c r="H24" s="58">
        <f t="shared" si="0"/>
        <v>3415624</v>
      </c>
      <c r="I24" s="58">
        <f>I25</f>
        <v>3557900</v>
      </c>
      <c r="J24" s="58">
        <f>J25</f>
        <v>0</v>
      </c>
      <c r="K24" s="58">
        <f t="shared" si="1"/>
        <v>3557900</v>
      </c>
      <c r="L24" s="58">
        <f>L25</f>
        <v>3716492</v>
      </c>
      <c r="M24" s="58">
        <f>M25</f>
        <v>0</v>
      </c>
      <c r="N24" s="58">
        <f t="shared" si="2"/>
        <v>3716492</v>
      </c>
    </row>
    <row r="25" spans="1:14" ht="60">
      <c r="A25" s="59" t="s">
        <v>313</v>
      </c>
      <c r="B25" s="131"/>
      <c r="C25" s="117"/>
      <c r="D25" s="122"/>
      <c r="E25" s="52" t="s">
        <v>274</v>
      </c>
      <c r="F25" s="58">
        <f>(2327150+278714+180128+149992)+19640+460000</f>
        <v>3415624</v>
      </c>
      <c r="G25" s="58">
        <v>0</v>
      </c>
      <c r="H25" s="58">
        <f t="shared" si="0"/>
        <v>3415624</v>
      </c>
      <c r="I25" s="58">
        <f>(2402106+304064+182438+152032)+41260+476000</f>
        <v>3557900</v>
      </c>
      <c r="J25" s="58">
        <v>0</v>
      </c>
      <c r="K25" s="58">
        <f t="shared" si="1"/>
        <v>3557900</v>
      </c>
      <c r="L25" s="58">
        <f>(2493612+315648+189388+157824)+65020+495000</f>
        <v>3716492</v>
      </c>
      <c r="M25" s="58">
        <v>0</v>
      </c>
      <c r="N25" s="58">
        <f t="shared" si="2"/>
        <v>3716492</v>
      </c>
    </row>
    <row r="26" spans="1:14" ht="24">
      <c r="A26" s="59" t="s">
        <v>151</v>
      </c>
      <c r="B26" s="131"/>
      <c r="C26" s="117"/>
      <c r="D26" s="69" t="s">
        <v>152</v>
      </c>
      <c r="E26" s="52"/>
      <c r="F26" s="58">
        <f>F27</f>
        <v>0</v>
      </c>
      <c r="G26" s="58">
        <f aca="true" t="shared" si="7" ref="G26:M27">G27</f>
        <v>37000</v>
      </c>
      <c r="H26" s="58">
        <f t="shared" si="0"/>
        <v>37000</v>
      </c>
      <c r="I26" s="58">
        <f t="shared" si="7"/>
        <v>0</v>
      </c>
      <c r="J26" s="58">
        <f t="shared" si="7"/>
        <v>37000</v>
      </c>
      <c r="K26" s="58">
        <f t="shared" si="1"/>
        <v>37000</v>
      </c>
      <c r="L26" s="58">
        <f t="shared" si="7"/>
        <v>0</v>
      </c>
      <c r="M26" s="58">
        <f t="shared" si="7"/>
        <v>37000</v>
      </c>
      <c r="N26" s="58">
        <f t="shared" si="2"/>
        <v>37000</v>
      </c>
    </row>
    <row r="27" spans="1:14" ht="60">
      <c r="A27" s="59" t="s">
        <v>246</v>
      </c>
      <c r="B27" s="131"/>
      <c r="C27" s="117"/>
      <c r="D27" s="120" t="s">
        <v>247</v>
      </c>
      <c r="E27" s="52"/>
      <c r="F27" s="58">
        <f>F28</f>
        <v>0</v>
      </c>
      <c r="G27" s="58">
        <f t="shared" si="7"/>
        <v>37000</v>
      </c>
      <c r="H27" s="58">
        <f t="shared" si="0"/>
        <v>37000</v>
      </c>
      <c r="I27" s="58">
        <f t="shared" si="7"/>
        <v>0</v>
      </c>
      <c r="J27" s="58">
        <f t="shared" si="7"/>
        <v>37000</v>
      </c>
      <c r="K27" s="58">
        <f t="shared" si="1"/>
        <v>37000</v>
      </c>
      <c r="L27" s="58">
        <f t="shared" si="7"/>
        <v>0</v>
      </c>
      <c r="M27" s="58">
        <f t="shared" si="7"/>
        <v>37000</v>
      </c>
      <c r="N27" s="58">
        <f t="shared" si="2"/>
        <v>37000</v>
      </c>
    </row>
    <row r="28" spans="1:14" ht="24">
      <c r="A28" s="59" t="s">
        <v>278</v>
      </c>
      <c r="B28" s="131"/>
      <c r="C28" s="117"/>
      <c r="D28" s="122"/>
      <c r="E28" s="52" t="s">
        <v>277</v>
      </c>
      <c r="F28" s="58">
        <v>0</v>
      </c>
      <c r="G28" s="58">
        <v>37000</v>
      </c>
      <c r="H28" s="58">
        <f t="shared" si="0"/>
        <v>37000</v>
      </c>
      <c r="I28" s="58">
        <v>0</v>
      </c>
      <c r="J28" s="58">
        <v>37000</v>
      </c>
      <c r="K28" s="58">
        <f t="shared" si="1"/>
        <v>37000</v>
      </c>
      <c r="L28" s="58">
        <v>0</v>
      </c>
      <c r="M28" s="58">
        <v>37000</v>
      </c>
      <c r="N28" s="58">
        <f t="shared" si="2"/>
        <v>37000</v>
      </c>
    </row>
    <row r="29" spans="1:14" ht="24">
      <c r="A29" s="59" t="s">
        <v>96</v>
      </c>
      <c r="B29" s="131"/>
      <c r="C29" s="117"/>
      <c r="D29" s="52" t="s">
        <v>97</v>
      </c>
      <c r="E29" s="52"/>
      <c r="F29" s="58">
        <f>F30+F36+F33</f>
        <v>195200</v>
      </c>
      <c r="G29" s="58">
        <f aca="true" t="shared" si="8" ref="G29:M29">G30+G36+G33</f>
        <v>0</v>
      </c>
      <c r="H29" s="58">
        <f t="shared" si="0"/>
        <v>195200</v>
      </c>
      <c r="I29" s="58">
        <f t="shared" si="8"/>
        <v>200200</v>
      </c>
      <c r="J29" s="58">
        <f t="shared" si="8"/>
        <v>0</v>
      </c>
      <c r="K29" s="58">
        <f t="shared" si="1"/>
        <v>200200</v>
      </c>
      <c r="L29" s="58">
        <f t="shared" si="8"/>
        <v>184000</v>
      </c>
      <c r="M29" s="58">
        <f t="shared" si="8"/>
        <v>0</v>
      </c>
      <c r="N29" s="58">
        <f t="shared" si="2"/>
        <v>184000</v>
      </c>
    </row>
    <row r="30" spans="1:14" ht="12.75">
      <c r="A30" s="59" t="s">
        <v>368</v>
      </c>
      <c r="B30" s="131"/>
      <c r="C30" s="117"/>
      <c r="D30" s="120" t="s">
        <v>98</v>
      </c>
      <c r="E30" s="52"/>
      <c r="F30" s="58">
        <f>F31+F32</f>
        <v>125000</v>
      </c>
      <c r="G30" s="58">
        <f aca="true" t="shared" si="9" ref="G30:M30">G31+G32</f>
        <v>0</v>
      </c>
      <c r="H30" s="58">
        <f t="shared" si="0"/>
        <v>125000</v>
      </c>
      <c r="I30" s="58">
        <f t="shared" si="9"/>
        <v>128000</v>
      </c>
      <c r="J30" s="58">
        <f t="shared" si="9"/>
        <v>0</v>
      </c>
      <c r="K30" s="58">
        <f t="shared" si="1"/>
        <v>128000</v>
      </c>
      <c r="L30" s="58">
        <f t="shared" si="9"/>
        <v>131000</v>
      </c>
      <c r="M30" s="58">
        <f t="shared" si="9"/>
        <v>0</v>
      </c>
      <c r="N30" s="58">
        <f t="shared" si="2"/>
        <v>131000</v>
      </c>
    </row>
    <row r="31" spans="1:14" ht="24">
      <c r="A31" s="59" t="s">
        <v>306</v>
      </c>
      <c r="B31" s="131"/>
      <c r="C31" s="117"/>
      <c r="D31" s="121"/>
      <c r="E31" s="52" t="s">
        <v>275</v>
      </c>
      <c r="F31" s="60">
        <v>64500</v>
      </c>
      <c r="G31" s="60">
        <v>0</v>
      </c>
      <c r="H31" s="58">
        <f t="shared" si="0"/>
        <v>64500</v>
      </c>
      <c r="I31" s="60">
        <v>67500</v>
      </c>
      <c r="J31" s="60">
        <v>0</v>
      </c>
      <c r="K31" s="58">
        <f t="shared" si="1"/>
        <v>67500</v>
      </c>
      <c r="L31" s="60">
        <v>70500</v>
      </c>
      <c r="M31" s="60">
        <v>0</v>
      </c>
      <c r="N31" s="58">
        <f t="shared" si="2"/>
        <v>70500</v>
      </c>
    </row>
    <row r="32" spans="1:14" ht="24">
      <c r="A32" s="46" t="s">
        <v>278</v>
      </c>
      <c r="B32" s="131"/>
      <c r="C32" s="117"/>
      <c r="D32" s="122"/>
      <c r="E32" s="52" t="s">
        <v>277</v>
      </c>
      <c r="F32" s="60">
        <f>125000-F31</f>
        <v>60500</v>
      </c>
      <c r="G32" s="60">
        <v>0</v>
      </c>
      <c r="H32" s="58">
        <f t="shared" si="0"/>
        <v>60500</v>
      </c>
      <c r="I32" s="60">
        <f>128000-I31</f>
        <v>60500</v>
      </c>
      <c r="J32" s="60">
        <v>0</v>
      </c>
      <c r="K32" s="58">
        <f t="shared" si="1"/>
        <v>60500</v>
      </c>
      <c r="L32" s="60">
        <f>131000-L31</f>
        <v>60500</v>
      </c>
      <c r="M32" s="60">
        <v>0</v>
      </c>
      <c r="N32" s="58">
        <f>M32+L32</f>
        <v>60500</v>
      </c>
    </row>
    <row r="33" spans="1:14" ht="36">
      <c r="A33" s="59" t="s">
        <v>369</v>
      </c>
      <c r="B33" s="131"/>
      <c r="C33" s="117"/>
      <c r="D33" s="120" t="s">
        <v>225</v>
      </c>
      <c r="E33" s="52"/>
      <c r="F33" s="58">
        <f>F34+F35</f>
        <v>49000</v>
      </c>
      <c r="G33" s="58">
        <f aca="true" t="shared" si="10" ref="G33:M33">G34+G35</f>
        <v>0</v>
      </c>
      <c r="H33" s="58">
        <f t="shared" si="0"/>
        <v>49000</v>
      </c>
      <c r="I33" s="58">
        <f t="shared" si="10"/>
        <v>51000</v>
      </c>
      <c r="J33" s="58">
        <f t="shared" si="10"/>
        <v>0</v>
      </c>
      <c r="K33" s="58">
        <f t="shared" si="1"/>
        <v>51000</v>
      </c>
      <c r="L33" s="58">
        <f t="shared" si="10"/>
        <v>53000</v>
      </c>
      <c r="M33" s="58">
        <f t="shared" si="10"/>
        <v>0</v>
      </c>
      <c r="N33" s="58">
        <f>M33+L33</f>
        <v>53000</v>
      </c>
    </row>
    <row r="34" spans="1:14" ht="24">
      <c r="A34" s="59" t="s">
        <v>306</v>
      </c>
      <c r="B34" s="131"/>
      <c r="C34" s="117"/>
      <c r="D34" s="121"/>
      <c r="E34" s="52" t="s">
        <v>275</v>
      </c>
      <c r="F34" s="60">
        <v>38000</v>
      </c>
      <c r="G34" s="60">
        <v>0</v>
      </c>
      <c r="H34" s="58">
        <f t="shared" si="0"/>
        <v>38000</v>
      </c>
      <c r="I34" s="60">
        <v>39000</v>
      </c>
      <c r="J34" s="60">
        <v>0</v>
      </c>
      <c r="K34" s="58">
        <f t="shared" si="1"/>
        <v>39000</v>
      </c>
      <c r="L34" s="60">
        <v>39000</v>
      </c>
      <c r="M34" s="60">
        <v>0</v>
      </c>
      <c r="N34" s="58">
        <f>M34+L34</f>
        <v>39000</v>
      </c>
    </row>
    <row r="35" spans="1:14" ht="24">
      <c r="A35" s="46" t="s">
        <v>278</v>
      </c>
      <c r="B35" s="131"/>
      <c r="C35" s="117"/>
      <c r="D35" s="122"/>
      <c r="E35" s="52" t="s">
        <v>277</v>
      </c>
      <c r="F35" s="60">
        <f>49000-F34</f>
        <v>11000</v>
      </c>
      <c r="G35" s="60">
        <v>0</v>
      </c>
      <c r="H35" s="58">
        <f t="shared" si="0"/>
        <v>11000</v>
      </c>
      <c r="I35" s="60">
        <f>51000-I34</f>
        <v>12000</v>
      </c>
      <c r="J35" s="60">
        <v>0</v>
      </c>
      <c r="K35" s="58">
        <f t="shared" si="1"/>
        <v>12000</v>
      </c>
      <c r="L35" s="60">
        <f>53000-L34</f>
        <v>14000</v>
      </c>
      <c r="M35" s="60">
        <v>0</v>
      </c>
      <c r="N35" s="58">
        <f>M35+L35</f>
        <v>14000</v>
      </c>
    </row>
    <row r="36" spans="1:14" ht="36">
      <c r="A36" s="59" t="s">
        <v>367</v>
      </c>
      <c r="B36" s="131"/>
      <c r="C36" s="118"/>
      <c r="D36" s="120" t="s">
        <v>139</v>
      </c>
      <c r="E36" s="52"/>
      <c r="F36" s="60">
        <f>F37+F38</f>
        <v>21200</v>
      </c>
      <c r="G36" s="60">
        <f aca="true" t="shared" si="11" ref="G36:M36">G37+G38</f>
        <v>0</v>
      </c>
      <c r="H36" s="58">
        <f t="shared" si="0"/>
        <v>21200</v>
      </c>
      <c r="I36" s="60">
        <f t="shared" si="11"/>
        <v>21200</v>
      </c>
      <c r="J36" s="60">
        <f t="shared" si="11"/>
        <v>0</v>
      </c>
      <c r="K36" s="58">
        <f t="shared" si="1"/>
        <v>21200</v>
      </c>
      <c r="L36" s="60">
        <f t="shared" si="11"/>
        <v>0</v>
      </c>
      <c r="M36" s="60">
        <f t="shared" si="11"/>
        <v>0</v>
      </c>
      <c r="N36" s="58">
        <f t="shared" si="2"/>
        <v>0</v>
      </c>
    </row>
    <row r="37" spans="1:14" ht="24">
      <c r="A37" s="59" t="s">
        <v>306</v>
      </c>
      <c r="B37" s="131"/>
      <c r="C37" s="118"/>
      <c r="D37" s="121"/>
      <c r="E37" s="52" t="s">
        <v>275</v>
      </c>
      <c r="F37" s="60">
        <v>5000</v>
      </c>
      <c r="G37" s="60">
        <v>0</v>
      </c>
      <c r="H37" s="58">
        <f t="shared" si="0"/>
        <v>5000</v>
      </c>
      <c r="I37" s="60">
        <v>5000</v>
      </c>
      <c r="J37" s="60">
        <v>0</v>
      </c>
      <c r="K37" s="58">
        <f t="shared" si="1"/>
        <v>5000</v>
      </c>
      <c r="L37" s="60">
        <v>0</v>
      </c>
      <c r="M37" s="60">
        <v>0</v>
      </c>
      <c r="N37" s="58">
        <f t="shared" si="2"/>
        <v>0</v>
      </c>
    </row>
    <row r="38" spans="1:14" ht="24">
      <c r="A38" s="46" t="s">
        <v>278</v>
      </c>
      <c r="B38" s="131"/>
      <c r="C38" s="119"/>
      <c r="D38" s="122"/>
      <c r="E38" s="52" t="s">
        <v>277</v>
      </c>
      <c r="F38" s="60">
        <v>16200</v>
      </c>
      <c r="G38" s="60">
        <v>0</v>
      </c>
      <c r="H38" s="58">
        <f t="shared" si="0"/>
        <v>16200</v>
      </c>
      <c r="I38" s="60">
        <v>16200</v>
      </c>
      <c r="J38" s="60">
        <v>0</v>
      </c>
      <c r="K38" s="58">
        <f t="shared" si="1"/>
        <v>16200</v>
      </c>
      <c r="L38" s="60">
        <v>0</v>
      </c>
      <c r="M38" s="60">
        <v>0</v>
      </c>
      <c r="N38" s="58">
        <f t="shared" si="2"/>
        <v>0</v>
      </c>
    </row>
    <row r="39" spans="1:14" ht="12.75">
      <c r="A39" s="59" t="s">
        <v>106</v>
      </c>
      <c r="B39" s="131"/>
      <c r="C39" s="107" t="s">
        <v>60</v>
      </c>
      <c r="D39" s="106"/>
      <c r="E39" s="106"/>
      <c r="F39" s="58">
        <f>F40+F46+F49+F52</f>
        <v>23463500</v>
      </c>
      <c r="G39" s="58">
        <f>G40+G46+G49+G52</f>
        <v>0</v>
      </c>
      <c r="H39" s="58">
        <f t="shared" si="0"/>
        <v>23463500</v>
      </c>
      <c r="I39" s="58">
        <f>I40+I46+I49+I52</f>
        <v>19439500</v>
      </c>
      <c r="J39" s="58">
        <f>J40+J46+J49+J52</f>
        <v>0</v>
      </c>
      <c r="K39" s="58">
        <f t="shared" si="1"/>
        <v>19439500</v>
      </c>
      <c r="L39" s="58">
        <f>L40+L46+L49+L52</f>
        <v>19439500</v>
      </c>
      <c r="M39" s="58">
        <f>M40+M46+M49+M52</f>
        <v>0</v>
      </c>
      <c r="N39" s="58">
        <f t="shared" si="2"/>
        <v>19439500</v>
      </c>
    </row>
    <row r="40" spans="1:14" ht="24">
      <c r="A40" s="59" t="s">
        <v>107</v>
      </c>
      <c r="B40" s="131"/>
      <c r="C40" s="107"/>
      <c r="D40" s="52">
        <v>4400000</v>
      </c>
      <c r="E40" s="52"/>
      <c r="F40" s="58">
        <f>F43+F41</f>
        <v>17561900</v>
      </c>
      <c r="G40" s="58">
        <f>G43+G41</f>
        <v>0</v>
      </c>
      <c r="H40" s="58">
        <f t="shared" si="0"/>
        <v>17561900</v>
      </c>
      <c r="I40" s="58">
        <f>I43+I41</f>
        <v>13561900</v>
      </c>
      <c r="J40" s="58">
        <f>J43+J41</f>
        <v>0</v>
      </c>
      <c r="K40" s="58">
        <f t="shared" si="1"/>
        <v>13561900</v>
      </c>
      <c r="L40" s="58">
        <f>L43+L41</f>
        <v>13561900</v>
      </c>
      <c r="M40" s="58">
        <f>M43+M41</f>
        <v>0</v>
      </c>
      <c r="N40" s="58">
        <f t="shared" si="2"/>
        <v>13561900</v>
      </c>
    </row>
    <row r="41" spans="1:14" ht="24">
      <c r="A41" s="46" t="s">
        <v>110</v>
      </c>
      <c r="B41" s="131"/>
      <c r="C41" s="107"/>
      <c r="D41" s="133" t="s">
        <v>249</v>
      </c>
      <c r="E41" s="47"/>
      <c r="F41" s="48">
        <f>F42</f>
        <v>27000</v>
      </c>
      <c r="G41" s="48">
        <f>G42</f>
        <v>0</v>
      </c>
      <c r="H41" s="58">
        <f t="shared" si="0"/>
        <v>27000</v>
      </c>
      <c r="I41" s="48">
        <f>I42</f>
        <v>27000</v>
      </c>
      <c r="J41" s="48">
        <f>J42</f>
        <v>0</v>
      </c>
      <c r="K41" s="58">
        <f t="shared" si="1"/>
        <v>27000</v>
      </c>
      <c r="L41" s="48">
        <f>L42</f>
        <v>27000</v>
      </c>
      <c r="M41" s="48">
        <f>M42</f>
        <v>0</v>
      </c>
      <c r="N41" s="58">
        <f t="shared" si="2"/>
        <v>27000</v>
      </c>
    </row>
    <row r="42" spans="1:14" ht="24">
      <c r="A42" s="46" t="s">
        <v>278</v>
      </c>
      <c r="B42" s="131"/>
      <c r="C42" s="107"/>
      <c r="D42" s="133"/>
      <c r="E42" s="47" t="s">
        <v>277</v>
      </c>
      <c r="F42" s="48">
        <v>27000</v>
      </c>
      <c r="G42" s="48">
        <v>0</v>
      </c>
      <c r="H42" s="58">
        <f t="shared" si="0"/>
        <v>27000</v>
      </c>
      <c r="I42" s="48">
        <v>27000</v>
      </c>
      <c r="J42" s="48">
        <v>0</v>
      </c>
      <c r="K42" s="58">
        <f t="shared" si="1"/>
        <v>27000</v>
      </c>
      <c r="L42" s="48">
        <v>27000</v>
      </c>
      <c r="M42" s="48">
        <v>0</v>
      </c>
      <c r="N42" s="58">
        <f t="shared" si="2"/>
        <v>27000</v>
      </c>
    </row>
    <row r="43" spans="1:14" ht="24">
      <c r="A43" s="59" t="s">
        <v>95</v>
      </c>
      <c r="B43" s="131"/>
      <c r="C43" s="107"/>
      <c r="D43" s="120">
        <v>4409900</v>
      </c>
      <c r="E43" s="52"/>
      <c r="F43" s="58">
        <f>F44+F45</f>
        <v>17534900</v>
      </c>
      <c r="G43" s="58">
        <f aca="true" t="shared" si="12" ref="G43:M43">G44+G45</f>
        <v>0</v>
      </c>
      <c r="H43" s="58">
        <f t="shared" si="0"/>
        <v>17534900</v>
      </c>
      <c r="I43" s="58">
        <f t="shared" si="12"/>
        <v>13534900</v>
      </c>
      <c r="J43" s="58">
        <f t="shared" si="12"/>
        <v>0</v>
      </c>
      <c r="K43" s="58">
        <f t="shared" si="1"/>
        <v>13534900</v>
      </c>
      <c r="L43" s="58">
        <f t="shared" si="12"/>
        <v>13534900</v>
      </c>
      <c r="M43" s="58">
        <f t="shared" si="12"/>
        <v>0</v>
      </c>
      <c r="N43" s="58">
        <f t="shared" si="2"/>
        <v>13534900</v>
      </c>
    </row>
    <row r="44" spans="1:14" ht="60">
      <c r="A44" s="59" t="s">
        <v>313</v>
      </c>
      <c r="B44" s="131"/>
      <c r="C44" s="107"/>
      <c r="D44" s="121"/>
      <c r="E44" s="52" t="s">
        <v>274</v>
      </c>
      <c r="F44" s="60">
        <v>13534900</v>
      </c>
      <c r="G44" s="60">
        <v>0</v>
      </c>
      <c r="H44" s="58">
        <f t="shared" si="0"/>
        <v>13534900</v>
      </c>
      <c r="I44" s="60">
        <v>13534900</v>
      </c>
      <c r="J44" s="60">
        <v>0</v>
      </c>
      <c r="K44" s="58">
        <f t="shared" si="1"/>
        <v>13534900</v>
      </c>
      <c r="L44" s="60">
        <v>13534900</v>
      </c>
      <c r="M44" s="60">
        <v>0</v>
      </c>
      <c r="N44" s="58">
        <f t="shared" si="2"/>
        <v>13534900</v>
      </c>
    </row>
    <row r="45" spans="1:14" ht="12.75" hidden="1">
      <c r="A45" s="59" t="s">
        <v>328</v>
      </c>
      <c r="B45" s="131"/>
      <c r="C45" s="107"/>
      <c r="D45" s="119"/>
      <c r="E45" s="52" t="s">
        <v>327</v>
      </c>
      <c r="F45" s="60">
        <v>4000000</v>
      </c>
      <c r="G45" s="60">
        <v>0</v>
      </c>
      <c r="H45" s="58">
        <f t="shared" si="0"/>
        <v>4000000</v>
      </c>
      <c r="I45" s="60">
        <v>0</v>
      </c>
      <c r="J45" s="60">
        <v>0</v>
      </c>
      <c r="K45" s="58">
        <f t="shared" si="1"/>
        <v>0</v>
      </c>
      <c r="L45" s="60">
        <v>0</v>
      </c>
      <c r="M45" s="60">
        <v>0</v>
      </c>
      <c r="N45" s="58">
        <f t="shared" si="2"/>
        <v>0</v>
      </c>
    </row>
    <row r="46" spans="1:14" ht="12.75">
      <c r="A46" s="59" t="s">
        <v>108</v>
      </c>
      <c r="B46" s="131"/>
      <c r="C46" s="107"/>
      <c r="D46" s="52">
        <v>4410000</v>
      </c>
      <c r="E46" s="52"/>
      <c r="F46" s="58">
        <f>F47</f>
        <v>931000</v>
      </c>
      <c r="G46" s="58">
        <f>G47</f>
        <v>0</v>
      </c>
      <c r="H46" s="58">
        <f t="shared" si="0"/>
        <v>931000</v>
      </c>
      <c r="I46" s="58">
        <f>I47</f>
        <v>931000</v>
      </c>
      <c r="J46" s="58">
        <f>J47</f>
        <v>0</v>
      </c>
      <c r="K46" s="58">
        <f t="shared" si="1"/>
        <v>931000</v>
      </c>
      <c r="L46" s="58">
        <f>L47</f>
        <v>931000</v>
      </c>
      <c r="M46" s="58">
        <f>M47</f>
        <v>0</v>
      </c>
      <c r="N46" s="58">
        <f t="shared" si="2"/>
        <v>931000</v>
      </c>
    </row>
    <row r="47" spans="1:14" ht="24">
      <c r="A47" s="59" t="s">
        <v>95</v>
      </c>
      <c r="B47" s="131"/>
      <c r="C47" s="107"/>
      <c r="D47" s="106">
        <v>4419900</v>
      </c>
      <c r="E47" s="52"/>
      <c r="F47" s="58">
        <f>F48</f>
        <v>931000</v>
      </c>
      <c r="G47" s="58">
        <f>G48</f>
        <v>0</v>
      </c>
      <c r="H47" s="58">
        <f t="shared" si="0"/>
        <v>931000</v>
      </c>
      <c r="I47" s="58">
        <f>I48</f>
        <v>931000</v>
      </c>
      <c r="J47" s="58">
        <f>J48</f>
        <v>0</v>
      </c>
      <c r="K47" s="58">
        <f t="shared" si="1"/>
        <v>931000</v>
      </c>
      <c r="L47" s="58">
        <f>L48</f>
        <v>931000</v>
      </c>
      <c r="M47" s="58">
        <f>M48</f>
        <v>0</v>
      </c>
      <c r="N47" s="58">
        <f t="shared" si="2"/>
        <v>931000</v>
      </c>
    </row>
    <row r="48" spans="1:14" ht="60">
      <c r="A48" s="59" t="s">
        <v>313</v>
      </c>
      <c r="B48" s="131"/>
      <c r="C48" s="107"/>
      <c r="D48" s="106"/>
      <c r="E48" s="52" t="s">
        <v>274</v>
      </c>
      <c r="F48" s="60">
        <v>931000</v>
      </c>
      <c r="G48" s="60">
        <v>0</v>
      </c>
      <c r="H48" s="58">
        <f t="shared" si="0"/>
        <v>931000</v>
      </c>
      <c r="I48" s="60">
        <v>931000</v>
      </c>
      <c r="J48" s="60">
        <v>0</v>
      </c>
      <c r="K48" s="58">
        <f t="shared" si="1"/>
        <v>931000</v>
      </c>
      <c r="L48" s="60">
        <v>931000</v>
      </c>
      <c r="M48" s="60">
        <v>0</v>
      </c>
      <c r="N48" s="58">
        <f t="shared" si="2"/>
        <v>931000</v>
      </c>
    </row>
    <row r="49" spans="1:14" ht="12.75">
      <c r="A49" s="59" t="s">
        <v>109</v>
      </c>
      <c r="B49" s="131"/>
      <c r="C49" s="107"/>
      <c r="D49" s="52">
        <v>4420000</v>
      </c>
      <c r="E49" s="52"/>
      <c r="F49" s="58">
        <f>F50</f>
        <v>4946600</v>
      </c>
      <c r="G49" s="58">
        <f>G50</f>
        <v>0</v>
      </c>
      <c r="H49" s="58">
        <f t="shared" si="0"/>
        <v>4946600</v>
      </c>
      <c r="I49" s="58">
        <f>I50</f>
        <v>4946600</v>
      </c>
      <c r="J49" s="58">
        <f>J50</f>
        <v>0</v>
      </c>
      <c r="K49" s="58">
        <f t="shared" si="1"/>
        <v>4946600</v>
      </c>
      <c r="L49" s="58">
        <f>L50</f>
        <v>4946600</v>
      </c>
      <c r="M49" s="58">
        <f>M50</f>
        <v>0</v>
      </c>
      <c r="N49" s="58">
        <f t="shared" si="2"/>
        <v>4946600</v>
      </c>
    </row>
    <row r="50" spans="1:14" ht="24">
      <c r="A50" s="59" t="s">
        <v>95</v>
      </c>
      <c r="B50" s="131"/>
      <c r="C50" s="107"/>
      <c r="D50" s="106">
        <v>4429900</v>
      </c>
      <c r="E50" s="52"/>
      <c r="F50" s="58">
        <f>F51</f>
        <v>4946600</v>
      </c>
      <c r="G50" s="58">
        <f>G51</f>
        <v>0</v>
      </c>
      <c r="H50" s="58">
        <f t="shared" si="0"/>
        <v>4946600</v>
      </c>
      <c r="I50" s="58">
        <f>I51</f>
        <v>4946600</v>
      </c>
      <c r="J50" s="58">
        <f>J51</f>
        <v>0</v>
      </c>
      <c r="K50" s="58">
        <f t="shared" si="1"/>
        <v>4946600</v>
      </c>
      <c r="L50" s="58">
        <f>L51</f>
        <v>4946600</v>
      </c>
      <c r="M50" s="58">
        <f>M51</f>
        <v>0</v>
      </c>
      <c r="N50" s="58">
        <f t="shared" si="2"/>
        <v>4946600</v>
      </c>
    </row>
    <row r="51" spans="1:14" ht="60">
      <c r="A51" s="59" t="s">
        <v>313</v>
      </c>
      <c r="B51" s="131"/>
      <c r="C51" s="107"/>
      <c r="D51" s="106"/>
      <c r="E51" s="52" t="s">
        <v>274</v>
      </c>
      <c r="F51" s="60">
        <v>4946600</v>
      </c>
      <c r="G51" s="60">
        <v>0</v>
      </c>
      <c r="H51" s="58">
        <f t="shared" si="0"/>
        <v>4946600</v>
      </c>
      <c r="I51" s="60">
        <v>4946600</v>
      </c>
      <c r="J51" s="60">
        <v>0</v>
      </c>
      <c r="K51" s="58">
        <f t="shared" si="1"/>
        <v>4946600</v>
      </c>
      <c r="L51" s="60">
        <v>4946600</v>
      </c>
      <c r="M51" s="60">
        <v>0</v>
      </c>
      <c r="N51" s="58">
        <f t="shared" si="2"/>
        <v>4946600</v>
      </c>
    </row>
    <row r="52" spans="1:14" ht="24" hidden="1">
      <c r="A52" s="59" t="s">
        <v>96</v>
      </c>
      <c r="B52" s="131"/>
      <c r="C52" s="139"/>
      <c r="D52" s="52" t="s">
        <v>97</v>
      </c>
      <c r="E52" s="52"/>
      <c r="F52" s="58">
        <f>F53</f>
        <v>24000</v>
      </c>
      <c r="G52" s="58">
        <f>G53</f>
        <v>0</v>
      </c>
      <c r="H52" s="58">
        <f t="shared" si="0"/>
        <v>24000</v>
      </c>
      <c r="I52" s="58">
        <f>I53</f>
        <v>0</v>
      </c>
      <c r="J52" s="58">
        <f>J53</f>
        <v>0</v>
      </c>
      <c r="K52" s="58">
        <f t="shared" si="1"/>
        <v>0</v>
      </c>
      <c r="L52" s="58">
        <f>L53</f>
        <v>0</v>
      </c>
      <c r="M52" s="58">
        <f>M53</f>
        <v>0</v>
      </c>
      <c r="N52" s="58">
        <f t="shared" si="2"/>
        <v>0</v>
      </c>
    </row>
    <row r="53" spans="1:14" ht="24" hidden="1">
      <c r="A53" s="59" t="s">
        <v>260</v>
      </c>
      <c r="B53" s="131"/>
      <c r="C53" s="139"/>
      <c r="D53" s="106" t="s">
        <v>366</v>
      </c>
      <c r="E53" s="52"/>
      <c r="F53" s="58">
        <f>F54</f>
        <v>24000</v>
      </c>
      <c r="G53" s="58">
        <f>G54</f>
        <v>0</v>
      </c>
      <c r="H53" s="58">
        <f t="shared" si="0"/>
        <v>24000</v>
      </c>
      <c r="I53" s="58">
        <f>I54</f>
        <v>0</v>
      </c>
      <c r="J53" s="58">
        <f>J54</f>
        <v>0</v>
      </c>
      <c r="K53" s="58">
        <f t="shared" si="1"/>
        <v>0</v>
      </c>
      <c r="L53" s="58">
        <f>L54</f>
        <v>0</v>
      </c>
      <c r="M53" s="58">
        <f>M54</f>
        <v>0</v>
      </c>
      <c r="N53" s="58">
        <f t="shared" si="2"/>
        <v>0</v>
      </c>
    </row>
    <row r="54" spans="1:14" ht="24" hidden="1">
      <c r="A54" s="46" t="s">
        <v>278</v>
      </c>
      <c r="B54" s="131"/>
      <c r="C54" s="139"/>
      <c r="D54" s="106"/>
      <c r="E54" s="52" t="s">
        <v>277</v>
      </c>
      <c r="F54" s="60">
        <v>24000</v>
      </c>
      <c r="G54" s="60">
        <v>0</v>
      </c>
      <c r="H54" s="58">
        <f t="shared" si="0"/>
        <v>24000</v>
      </c>
      <c r="I54" s="60">
        <v>0</v>
      </c>
      <c r="J54" s="60">
        <v>0</v>
      </c>
      <c r="K54" s="58">
        <f t="shared" si="1"/>
        <v>0</v>
      </c>
      <c r="L54" s="60">
        <v>0</v>
      </c>
      <c r="M54" s="60">
        <v>0</v>
      </c>
      <c r="N54" s="58">
        <f t="shared" si="2"/>
        <v>0</v>
      </c>
    </row>
    <row r="55" spans="1:14" ht="24">
      <c r="A55" s="59" t="s">
        <v>63</v>
      </c>
      <c r="B55" s="131"/>
      <c r="C55" s="107" t="s">
        <v>62</v>
      </c>
      <c r="D55" s="106"/>
      <c r="E55" s="106"/>
      <c r="F55" s="58">
        <f>F56+F62</f>
        <v>4035400</v>
      </c>
      <c r="G55" s="58">
        <f>G56+G62</f>
        <v>0</v>
      </c>
      <c r="H55" s="58">
        <f t="shared" si="0"/>
        <v>4035400</v>
      </c>
      <c r="I55" s="58">
        <f>I56+I62</f>
        <v>4035400</v>
      </c>
      <c r="J55" s="58">
        <f>J56+J62</f>
        <v>0</v>
      </c>
      <c r="K55" s="58">
        <f t="shared" si="1"/>
        <v>4035400</v>
      </c>
      <c r="L55" s="58">
        <f>L56+L62</f>
        <v>4035400</v>
      </c>
      <c r="M55" s="58">
        <f>M56+M62</f>
        <v>0</v>
      </c>
      <c r="N55" s="58">
        <f t="shared" si="2"/>
        <v>4035400</v>
      </c>
    </row>
    <row r="56" spans="1:14" ht="48">
      <c r="A56" s="59" t="s">
        <v>111</v>
      </c>
      <c r="B56" s="131"/>
      <c r="C56" s="107"/>
      <c r="D56" s="52" t="s">
        <v>112</v>
      </c>
      <c r="E56" s="52"/>
      <c r="F56" s="58">
        <f>F57</f>
        <v>1412000</v>
      </c>
      <c r="G56" s="58">
        <f>G57</f>
        <v>0</v>
      </c>
      <c r="H56" s="58">
        <f t="shared" si="0"/>
        <v>1412000</v>
      </c>
      <c r="I56" s="58">
        <f>I57</f>
        <v>1412000</v>
      </c>
      <c r="J56" s="58">
        <f>J57</f>
        <v>0</v>
      </c>
      <c r="K56" s="58">
        <f t="shared" si="1"/>
        <v>1412000</v>
      </c>
      <c r="L56" s="58">
        <f>L57</f>
        <v>1412000</v>
      </c>
      <c r="M56" s="58">
        <f>M57</f>
        <v>0</v>
      </c>
      <c r="N56" s="58">
        <f t="shared" si="2"/>
        <v>1412000</v>
      </c>
    </row>
    <row r="57" spans="1:14" ht="12.75">
      <c r="A57" s="59" t="s">
        <v>113</v>
      </c>
      <c r="B57" s="131"/>
      <c r="C57" s="107"/>
      <c r="D57" s="106" t="s">
        <v>114</v>
      </c>
      <c r="E57" s="52"/>
      <c r="F57" s="58">
        <f>SUM(F58:F61)</f>
        <v>1412000</v>
      </c>
      <c r="G57" s="58">
        <f>SUM(G58:G61)</f>
        <v>0</v>
      </c>
      <c r="H57" s="58">
        <f t="shared" si="0"/>
        <v>1412000</v>
      </c>
      <c r="I57" s="58">
        <f>SUM(I58:I61)</f>
        <v>1412000</v>
      </c>
      <c r="J57" s="58">
        <f>SUM(J58:J61)</f>
        <v>0</v>
      </c>
      <c r="K57" s="58">
        <f t="shared" si="1"/>
        <v>1412000</v>
      </c>
      <c r="L57" s="58">
        <f>SUM(L58:L61)</f>
        <v>1412000</v>
      </c>
      <c r="M57" s="58">
        <f>SUM(M58:M61)</f>
        <v>0</v>
      </c>
      <c r="N57" s="58">
        <f t="shared" si="2"/>
        <v>1412000</v>
      </c>
    </row>
    <row r="58" spans="1:14" ht="12.75">
      <c r="A58" s="26" t="s">
        <v>304</v>
      </c>
      <c r="B58" s="131"/>
      <c r="C58" s="107"/>
      <c r="D58" s="106"/>
      <c r="E58" s="52" t="s">
        <v>299</v>
      </c>
      <c r="F58" s="58">
        <v>1252600</v>
      </c>
      <c r="G58" s="58">
        <v>0</v>
      </c>
      <c r="H58" s="58">
        <f t="shared" si="0"/>
        <v>1252600</v>
      </c>
      <c r="I58" s="58">
        <v>1252600</v>
      </c>
      <c r="J58" s="58">
        <v>0</v>
      </c>
      <c r="K58" s="58">
        <f t="shared" si="1"/>
        <v>1252600</v>
      </c>
      <c r="L58" s="58">
        <v>1252600</v>
      </c>
      <c r="M58" s="58">
        <v>0</v>
      </c>
      <c r="N58" s="58">
        <f t="shared" si="2"/>
        <v>1252600</v>
      </c>
    </row>
    <row r="59" spans="1:14" ht="24">
      <c r="A59" s="26" t="s">
        <v>293</v>
      </c>
      <c r="B59" s="131"/>
      <c r="C59" s="107"/>
      <c r="D59" s="106"/>
      <c r="E59" s="52" t="s">
        <v>292</v>
      </c>
      <c r="F59" s="58">
        <v>59000</v>
      </c>
      <c r="G59" s="58">
        <v>0</v>
      </c>
      <c r="H59" s="58">
        <f t="shared" si="0"/>
        <v>59000</v>
      </c>
      <c r="I59" s="58">
        <v>59000</v>
      </c>
      <c r="J59" s="58">
        <v>0</v>
      </c>
      <c r="K59" s="58">
        <f t="shared" si="1"/>
        <v>59000</v>
      </c>
      <c r="L59" s="58">
        <v>59000</v>
      </c>
      <c r="M59" s="58">
        <v>0</v>
      </c>
      <c r="N59" s="58">
        <f t="shared" si="2"/>
        <v>59000</v>
      </c>
    </row>
    <row r="60" spans="1:14" ht="24">
      <c r="A60" s="26" t="s">
        <v>306</v>
      </c>
      <c r="B60" s="131"/>
      <c r="C60" s="107"/>
      <c r="D60" s="106"/>
      <c r="E60" s="52" t="s">
        <v>275</v>
      </c>
      <c r="F60" s="58">
        <v>94400</v>
      </c>
      <c r="G60" s="58">
        <v>0</v>
      </c>
      <c r="H60" s="58">
        <f t="shared" si="0"/>
        <v>94400</v>
      </c>
      <c r="I60" s="58">
        <v>94400</v>
      </c>
      <c r="J60" s="58">
        <v>0</v>
      </c>
      <c r="K60" s="58">
        <f t="shared" si="1"/>
        <v>94400</v>
      </c>
      <c r="L60" s="58">
        <v>94400</v>
      </c>
      <c r="M60" s="58">
        <v>0</v>
      </c>
      <c r="N60" s="58">
        <f t="shared" si="2"/>
        <v>94400</v>
      </c>
    </row>
    <row r="61" spans="1:14" ht="24">
      <c r="A61" s="59" t="s">
        <v>303</v>
      </c>
      <c r="B61" s="131"/>
      <c r="C61" s="107"/>
      <c r="D61" s="106"/>
      <c r="E61" s="52" t="s">
        <v>302</v>
      </c>
      <c r="F61" s="60">
        <v>6000</v>
      </c>
      <c r="G61" s="60">
        <v>0</v>
      </c>
      <c r="H61" s="58">
        <f t="shared" si="0"/>
        <v>6000</v>
      </c>
      <c r="I61" s="60">
        <v>6000</v>
      </c>
      <c r="J61" s="60">
        <v>0</v>
      </c>
      <c r="K61" s="58">
        <f t="shared" si="1"/>
        <v>6000</v>
      </c>
      <c r="L61" s="60">
        <v>6000</v>
      </c>
      <c r="M61" s="60">
        <v>0</v>
      </c>
      <c r="N61" s="58">
        <f t="shared" si="2"/>
        <v>6000</v>
      </c>
    </row>
    <row r="62" spans="1:14" ht="60">
      <c r="A62" s="59" t="s">
        <v>115</v>
      </c>
      <c r="B62" s="131"/>
      <c r="C62" s="107"/>
      <c r="D62" s="52">
        <v>4520000</v>
      </c>
      <c r="E62" s="52"/>
      <c r="F62" s="58">
        <f>F63</f>
        <v>2623400</v>
      </c>
      <c r="G62" s="58">
        <f>G63</f>
        <v>0</v>
      </c>
      <c r="H62" s="58">
        <f t="shared" si="0"/>
        <v>2623400</v>
      </c>
      <c r="I62" s="58">
        <f>I63</f>
        <v>2623400</v>
      </c>
      <c r="J62" s="58">
        <f>J63</f>
        <v>0</v>
      </c>
      <c r="K62" s="58">
        <f t="shared" si="1"/>
        <v>2623400</v>
      </c>
      <c r="L62" s="58">
        <f>L63</f>
        <v>2623400</v>
      </c>
      <c r="M62" s="58">
        <f>M63</f>
        <v>0</v>
      </c>
      <c r="N62" s="58">
        <f t="shared" si="2"/>
        <v>2623400</v>
      </c>
    </row>
    <row r="63" spans="1:14" ht="24">
      <c r="A63" s="59" t="s">
        <v>95</v>
      </c>
      <c r="B63" s="131"/>
      <c r="C63" s="107"/>
      <c r="D63" s="106">
        <v>4529900</v>
      </c>
      <c r="E63" s="52"/>
      <c r="F63" s="58">
        <f>SUM(F64:F69)</f>
        <v>2623400</v>
      </c>
      <c r="G63" s="58">
        <f>SUM(G64:G69)</f>
        <v>0</v>
      </c>
      <c r="H63" s="58">
        <f t="shared" si="0"/>
        <v>2623400</v>
      </c>
      <c r="I63" s="58">
        <f>SUM(I64:I69)</f>
        <v>2623400</v>
      </c>
      <c r="J63" s="58">
        <f>SUM(J64:J69)</f>
        <v>0</v>
      </c>
      <c r="K63" s="58">
        <f t="shared" si="1"/>
        <v>2623400</v>
      </c>
      <c r="L63" s="58">
        <f>SUM(L64:L69)</f>
        <v>2623400</v>
      </c>
      <c r="M63" s="58">
        <f>SUM(M64:M69)</f>
        <v>0</v>
      </c>
      <c r="N63" s="58">
        <f t="shared" si="2"/>
        <v>2623400</v>
      </c>
    </row>
    <row r="64" spans="1:14" ht="12.75">
      <c r="A64" s="26" t="s">
        <v>304</v>
      </c>
      <c r="B64" s="131"/>
      <c r="C64" s="107"/>
      <c r="D64" s="106"/>
      <c r="E64" s="52" t="s">
        <v>352</v>
      </c>
      <c r="F64" s="58">
        <v>2387900</v>
      </c>
      <c r="G64" s="58">
        <v>0</v>
      </c>
      <c r="H64" s="58">
        <f t="shared" si="0"/>
        <v>2387900</v>
      </c>
      <c r="I64" s="58">
        <v>2387900</v>
      </c>
      <c r="J64" s="58">
        <v>0</v>
      </c>
      <c r="K64" s="58">
        <f t="shared" si="1"/>
        <v>2387900</v>
      </c>
      <c r="L64" s="58">
        <v>2387900</v>
      </c>
      <c r="M64" s="58">
        <v>0</v>
      </c>
      <c r="N64" s="58">
        <f t="shared" si="2"/>
        <v>2387900</v>
      </c>
    </row>
    <row r="65" spans="1:14" ht="24">
      <c r="A65" s="26" t="s">
        <v>305</v>
      </c>
      <c r="B65" s="131"/>
      <c r="C65" s="107"/>
      <c r="D65" s="106"/>
      <c r="E65" s="52" t="s">
        <v>353</v>
      </c>
      <c r="F65" s="58">
        <v>2000</v>
      </c>
      <c r="G65" s="58">
        <v>0</v>
      </c>
      <c r="H65" s="58">
        <f t="shared" si="0"/>
        <v>2000</v>
      </c>
      <c r="I65" s="58">
        <v>2000</v>
      </c>
      <c r="J65" s="58">
        <v>0</v>
      </c>
      <c r="K65" s="58">
        <f t="shared" si="1"/>
        <v>2000</v>
      </c>
      <c r="L65" s="58">
        <v>2000</v>
      </c>
      <c r="M65" s="58">
        <v>0</v>
      </c>
      <c r="N65" s="58">
        <f t="shared" si="2"/>
        <v>2000</v>
      </c>
    </row>
    <row r="66" spans="1:14" ht="24">
      <c r="A66" s="26" t="s">
        <v>293</v>
      </c>
      <c r="B66" s="131"/>
      <c r="C66" s="107"/>
      <c r="D66" s="106"/>
      <c r="E66" s="52" t="s">
        <v>292</v>
      </c>
      <c r="F66" s="58">
        <v>55000</v>
      </c>
      <c r="G66" s="58">
        <v>0</v>
      </c>
      <c r="H66" s="58">
        <f t="shared" si="0"/>
        <v>55000</v>
      </c>
      <c r="I66" s="58">
        <v>55000</v>
      </c>
      <c r="J66" s="58">
        <v>0</v>
      </c>
      <c r="K66" s="58">
        <f t="shared" si="1"/>
        <v>55000</v>
      </c>
      <c r="L66" s="58">
        <v>55000</v>
      </c>
      <c r="M66" s="58">
        <v>0</v>
      </c>
      <c r="N66" s="58">
        <f t="shared" si="2"/>
        <v>55000</v>
      </c>
    </row>
    <row r="67" spans="1:14" ht="24">
      <c r="A67" s="26" t="s">
        <v>306</v>
      </c>
      <c r="B67" s="131"/>
      <c r="C67" s="107"/>
      <c r="D67" s="106"/>
      <c r="E67" s="52" t="s">
        <v>275</v>
      </c>
      <c r="F67" s="58">
        <f>163500+2000</f>
        <v>165500</v>
      </c>
      <c r="G67" s="58">
        <v>0</v>
      </c>
      <c r="H67" s="58">
        <f t="shared" si="0"/>
        <v>165500</v>
      </c>
      <c r="I67" s="58">
        <f>163500+2000</f>
        <v>165500</v>
      </c>
      <c r="J67" s="58">
        <v>0</v>
      </c>
      <c r="K67" s="58">
        <f t="shared" si="1"/>
        <v>165500</v>
      </c>
      <c r="L67" s="58">
        <f>163500+2000</f>
        <v>165500</v>
      </c>
      <c r="M67" s="58">
        <v>0</v>
      </c>
      <c r="N67" s="58">
        <f t="shared" si="2"/>
        <v>165500</v>
      </c>
    </row>
    <row r="68" spans="1:14" ht="24">
      <c r="A68" s="26" t="s">
        <v>314</v>
      </c>
      <c r="B68" s="131"/>
      <c r="C68" s="107"/>
      <c r="D68" s="106"/>
      <c r="E68" s="52" t="s">
        <v>301</v>
      </c>
      <c r="F68" s="58">
        <v>7000</v>
      </c>
      <c r="G68" s="58">
        <v>0</v>
      </c>
      <c r="H68" s="58">
        <f t="shared" si="0"/>
        <v>7000</v>
      </c>
      <c r="I68" s="58">
        <v>7000</v>
      </c>
      <c r="J68" s="58">
        <v>0</v>
      </c>
      <c r="K68" s="58">
        <f t="shared" si="1"/>
        <v>7000</v>
      </c>
      <c r="L68" s="58">
        <v>7000</v>
      </c>
      <c r="M68" s="58">
        <v>0</v>
      </c>
      <c r="N68" s="58">
        <f t="shared" si="2"/>
        <v>7000</v>
      </c>
    </row>
    <row r="69" spans="1:14" ht="24">
      <c r="A69" s="59" t="s">
        <v>303</v>
      </c>
      <c r="B69" s="131"/>
      <c r="C69" s="107"/>
      <c r="D69" s="106"/>
      <c r="E69" s="52" t="s">
        <v>302</v>
      </c>
      <c r="F69" s="60">
        <v>6000</v>
      </c>
      <c r="G69" s="60">
        <v>0</v>
      </c>
      <c r="H69" s="58">
        <f t="shared" si="0"/>
        <v>6000</v>
      </c>
      <c r="I69" s="60">
        <v>6000</v>
      </c>
      <c r="J69" s="60">
        <v>0</v>
      </c>
      <c r="K69" s="58">
        <f t="shared" si="1"/>
        <v>6000</v>
      </c>
      <c r="L69" s="60">
        <v>6000</v>
      </c>
      <c r="M69" s="60">
        <v>0</v>
      </c>
      <c r="N69" s="58">
        <f t="shared" si="2"/>
        <v>6000</v>
      </c>
    </row>
    <row r="70" spans="1:14" ht="12.75">
      <c r="A70" s="59" t="s">
        <v>118</v>
      </c>
      <c r="B70" s="131"/>
      <c r="C70" s="107" t="s">
        <v>132</v>
      </c>
      <c r="D70" s="106"/>
      <c r="E70" s="106"/>
      <c r="F70" s="60">
        <f aca="true" t="shared" si="13" ref="F70:M72">F71</f>
        <v>8000</v>
      </c>
      <c r="G70" s="60">
        <f t="shared" si="13"/>
        <v>0</v>
      </c>
      <c r="H70" s="58">
        <f t="shared" si="0"/>
        <v>8000</v>
      </c>
      <c r="I70" s="60">
        <f t="shared" si="13"/>
        <v>8000</v>
      </c>
      <c r="J70" s="60">
        <f t="shared" si="13"/>
        <v>0</v>
      </c>
      <c r="K70" s="58">
        <f t="shared" si="1"/>
        <v>8000</v>
      </c>
      <c r="L70" s="60">
        <f t="shared" si="13"/>
        <v>0</v>
      </c>
      <c r="M70" s="60">
        <f t="shared" si="13"/>
        <v>0</v>
      </c>
      <c r="N70" s="58">
        <f t="shared" si="2"/>
        <v>0</v>
      </c>
    </row>
    <row r="71" spans="1:14" ht="24">
      <c r="A71" s="59" t="s">
        <v>96</v>
      </c>
      <c r="B71" s="131"/>
      <c r="C71" s="107"/>
      <c r="D71" s="52" t="s">
        <v>97</v>
      </c>
      <c r="E71" s="52"/>
      <c r="F71" s="60">
        <f t="shared" si="13"/>
        <v>8000</v>
      </c>
      <c r="G71" s="60">
        <f t="shared" si="13"/>
        <v>0</v>
      </c>
      <c r="H71" s="58">
        <f t="shared" si="0"/>
        <v>8000</v>
      </c>
      <c r="I71" s="60">
        <f t="shared" si="13"/>
        <v>8000</v>
      </c>
      <c r="J71" s="60">
        <f t="shared" si="13"/>
        <v>0</v>
      </c>
      <c r="K71" s="58">
        <f t="shared" si="1"/>
        <v>8000</v>
      </c>
      <c r="L71" s="60">
        <f t="shared" si="13"/>
        <v>0</v>
      </c>
      <c r="M71" s="60">
        <f t="shared" si="13"/>
        <v>0</v>
      </c>
      <c r="N71" s="58">
        <f t="shared" si="2"/>
        <v>0</v>
      </c>
    </row>
    <row r="72" spans="1:14" ht="36">
      <c r="A72" s="59" t="s">
        <v>315</v>
      </c>
      <c r="B72" s="131"/>
      <c r="C72" s="107"/>
      <c r="D72" s="106" t="s">
        <v>220</v>
      </c>
      <c r="E72" s="52"/>
      <c r="F72" s="60">
        <f t="shared" si="13"/>
        <v>8000</v>
      </c>
      <c r="G72" s="60">
        <f t="shared" si="13"/>
        <v>0</v>
      </c>
      <c r="H72" s="58">
        <f t="shared" si="0"/>
        <v>8000</v>
      </c>
      <c r="I72" s="60">
        <f t="shared" si="13"/>
        <v>8000</v>
      </c>
      <c r="J72" s="60">
        <f t="shared" si="13"/>
        <v>0</v>
      </c>
      <c r="K72" s="58">
        <f t="shared" si="1"/>
        <v>8000</v>
      </c>
      <c r="L72" s="60">
        <f t="shared" si="13"/>
        <v>0</v>
      </c>
      <c r="M72" s="60">
        <f t="shared" si="13"/>
        <v>0</v>
      </c>
      <c r="N72" s="58">
        <f t="shared" si="2"/>
        <v>0</v>
      </c>
    </row>
    <row r="73" spans="1:14" ht="24">
      <c r="A73" s="78" t="s">
        <v>278</v>
      </c>
      <c r="B73" s="132"/>
      <c r="C73" s="116"/>
      <c r="D73" s="120"/>
      <c r="E73" s="68" t="s">
        <v>277</v>
      </c>
      <c r="F73" s="79">
        <v>8000</v>
      </c>
      <c r="G73" s="60">
        <v>0</v>
      </c>
      <c r="H73" s="58">
        <f t="shared" si="0"/>
        <v>8000</v>
      </c>
      <c r="I73" s="60">
        <v>8000</v>
      </c>
      <c r="J73" s="60">
        <v>0</v>
      </c>
      <c r="K73" s="58">
        <f t="shared" si="1"/>
        <v>8000</v>
      </c>
      <c r="L73" s="60">
        <v>0</v>
      </c>
      <c r="M73" s="60">
        <v>0</v>
      </c>
      <c r="N73" s="58">
        <f t="shared" si="2"/>
        <v>0</v>
      </c>
    </row>
    <row r="74" spans="1:14" ht="38.25">
      <c r="A74" s="57" t="s">
        <v>122</v>
      </c>
      <c r="B74" s="131" t="s">
        <v>123</v>
      </c>
      <c r="C74" s="107"/>
      <c r="D74" s="107"/>
      <c r="E74" s="107"/>
      <c r="F74" s="58">
        <f>F75+F80+F113+F135+F96</f>
        <v>75803677</v>
      </c>
      <c r="G74" s="70">
        <f>G75+G80+G113+G135+G96</f>
        <v>121688631</v>
      </c>
      <c r="H74" s="56">
        <f t="shared" si="0"/>
        <v>197492308</v>
      </c>
      <c r="I74" s="56">
        <f>I75+I80+I113+I135+I96</f>
        <v>75585620</v>
      </c>
      <c r="J74" s="56">
        <f>J75+J80+J113+J135+J96</f>
        <v>130584630.88</v>
      </c>
      <c r="K74" s="56">
        <f t="shared" si="1"/>
        <v>206170250.88</v>
      </c>
      <c r="L74" s="56">
        <f>L75+L80+L113+L135+L96</f>
        <v>82177820</v>
      </c>
      <c r="M74" s="56">
        <f>M75+M80+M113+M135+M96</f>
        <v>141075190.88</v>
      </c>
      <c r="N74" s="56">
        <f t="shared" si="2"/>
        <v>223253010.88</v>
      </c>
    </row>
    <row r="75" spans="1:14" ht="12.75">
      <c r="A75" s="59" t="s">
        <v>51</v>
      </c>
      <c r="B75" s="131"/>
      <c r="C75" s="107" t="s">
        <v>50</v>
      </c>
      <c r="D75" s="106"/>
      <c r="E75" s="106"/>
      <c r="F75" s="58">
        <f>F76</f>
        <v>30050200</v>
      </c>
      <c r="G75" s="53">
        <f>G76</f>
        <v>428000</v>
      </c>
      <c r="H75" s="39">
        <f t="shared" si="0"/>
        <v>30478200</v>
      </c>
      <c r="I75" s="39">
        <f>I76</f>
        <v>33335900</v>
      </c>
      <c r="J75" s="39">
        <f>J76</f>
        <v>459000</v>
      </c>
      <c r="K75" s="39">
        <f t="shared" si="1"/>
        <v>33794900</v>
      </c>
      <c r="L75" s="39">
        <f>L76</f>
        <v>38980900</v>
      </c>
      <c r="M75" s="39">
        <f>M76</f>
        <v>490000</v>
      </c>
      <c r="N75" s="39">
        <f t="shared" si="2"/>
        <v>39470900</v>
      </c>
    </row>
    <row r="76" spans="1:14" ht="12.75">
      <c r="A76" s="59" t="s">
        <v>124</v>
      </c>
      <c r="B76" s="131"/>
      <c r="C76" s="107"/>
      <c r="D76" s="52">
        <v>4200000</v>
      </c>
      <c r="E76" s="52"/>
      <c r="F76" s="58">
        <f>F77</f>
        <v>30050200</v>
      </c>
      <c r="G76" s="53">
        <f>G77</f>
        <v>428000</v>
      </c>
      <c r="H76" s="39">
        <f t="shared" si="0"/>
        <v>30478200</v>
      </c>
      <c r="I76" s="39">
        <f>I77</f>
        <v>33335900</v>
      </c>
      <c r="J76" s="39">
        <f>J77</f>
        <v>459000</v>
      </c>
      <c r="K76" s="39">
        <f t="shared" si="1"/>
        <v>33794900</v>
      </c>
      <c r="L76" s="39">
        <f>L77</f>
        <v>38980900</v>
      </c>
      <c r="M76" s="39">
        <f>M77</f>
        <v>490000</v>
      </c>
      <c r="N76" s="39">
        <f t="shared" si="2"/>
        <v>39470900</v>
      </c>
    </row>
    <row r="77" spans="1:14" ht="24">
      <c r="A77" s="59" t="s">
        <v>95</v>
      </c>
      <c r="B77" s="131"/>
      <c r="C77" s="107"/>
      <c r="D77" s="106">
        <v>4209900</v>
      </c>
      <c r="E77" s="52"/>
      <c r="F77" s="58">
        <f>F79+F78</f>
        <v>30050200</v>
      </c>
      <c r="G77" s="53">
        <f>G79+G78</f>
        <v>428000</v>
      </c>
      <c r="H77" s="39">
        <f t="shared" si="0"/>
        <v>30478200</v>
      </c>
      <c r="I77" s="39">
        <f>I79+I78</f>
        <v>33335900</v>
      </c>
      <c r="J77" s="39">
        <f>J79+J78</f>
        <v>459000</v>
      </c>
      <c r="K77" s="39">
        <f t="shared" si="1"/>
        <v>33794900</v>
      </c>
      <c r="L77" s="39">
        <f>L79+L78</f>
        <v>38980900</v>
      </c>
      <c r="M77" s="39">
        <f>M79+M78</f>
        <v>490000</v>
      </c>
      <c r="N77" s="39">
        <f t="shared" si="2"/>
        <v>39470900</v>
      </c>
    </row>
    <row r="78" spans="1:14" ht="60">
      <c r="A78" s="59" t="s">
        <v>313</v>
      </c>
      <c r="B78" s="131"/>
      <c r="C78" s="107"/>
      <c r="D78" s="106"/>
      <c r="E78" s="52" t="s">
        <v>274</v>
      </c>
      <c r="F78" s="58">
        <f>5670000+21951900</f>
        <v>27621900</v>
      </c>
      <c r="G78" s="53">
        <f>334000</f>
        <v>334000</v>
      </c>
      <c r="H78" s="39">
        <f t="shared" si="0"/>
        <v>27955900</v>
      </c>
      <c r="I78" s="39">
        <f>11384000+21951900</f>
        <v>33335900</v>
      </c>
      <c r="J78" s="39">
        <f>365000</f>
        <v>365000</v>
      </c>
      <c r="K78" s="39">
        <f t="shared" si="1"/>
        <v>33700900</v>
      </c>
      <c r="L78" s="39">
        <f>17029000+21951900</f>
        <v>38980900</v>
      </c>
      <c r="M78" s="39">
        <f>396000</f>
        <v>396000</v>
      </c>
      <c r="N78" s="39">
        <f t="shared" si="2"/>
        <v>39376900</v>
      </c>
    </row>
    <row r="79" spans="1:14" ht="24">
      <c r="A79" s="59" t="s">
        <v>278</v>
      </c>
      <c r="B79" s="131"/>
      <c r="C79" s="107"/>
      <c r="D79" s="106"/>
      <c r="E79" s="52" t="s">
        <v>277</v>
      </c>
      <c r="F79" s="60">
        <f>2428300</f>
        <v>2428300</v>
      </c>
      <c r="G79" s="51">
        <f>94000</f>
        <v>94000</v>
      </c>
      <c r="H79" s="39">
        <f t="shared" si="0"/>
        <v>2522300</v>
      </c>
      <c r="I79" s="41">
        <v>0</v>
      </c>
      <c r="J79" s="41">
        <f>94000</f>
        <v>94000</v>
      </c>
      <c r="K79" s="39">
        <f t="shared" si="1"/>
        <v>94000</v>
      </c>
      <c r="L79" s="41">
        <v>0</v>
      </c>
      <c r="M79" s="41">
        <f>94000</f>
        <v>94000</v>
      </c>
      <c r="N79" s="39">
        <f t="shared" si="2"/>
        <v>94000</v>
      </c>
    </row>
    <row r="80" spans="1:14" ht="12.75">
      <c r="A80" s="59" t="s">
        <v>53</v>
      </c>
      <c r="B80" s="131"/>
      <c r="C80" s="107" t="s">
        <v>52</v>
      </c>
      <c r="D80" s="106"/>
      <c r="E80" s="106"/>
      <c r="F80" s="58">
        <f>F81+F86+F89+F93</f>
        <v>36843957</v>
      </c>
      <c r="G80" s="58">
        <f aca="true" t="shared" si="14" ref="G80:M80">G81+G86+G89+G93</f>
        <v>108993000</v>
      </c>
      <c r="H80" s="39">
        <f t="shared" si="0"/>
        <v>145836957</v>
      </c>
      <c r="I80" s="58">
        <f t="shared" si="14"/>
        <v>32972200</v>
      </c>
      <c r="J80" s="58">
        <f t="shared" si="14"/>
        <v>117858000</v>
      </c>
      <c r="K80" s="39">
        <f t="shared" si="1"/>
        <v>150830200</v>
      </c>
      <c r="L80" s="58">
        <f t="shared" si="14"/>
        <v>33939200</v>
      </c>
      <c r="M80" s="58">
        <f t="shared" si="14"/>
        <v>128166000</v>
      </c>
      <c r="N80" s="39">
        <f t="shared" si="2"/>
        <v>162105200</v>
      </c>
    </row>
    <row r="81" spans="1:14" ht="24">
      <c r="A81" s="59" t="s">
        <v>125</v>
      </c>
      <c r="B81" s="131"/>
      <c r="C81" s="107"/>
      <c r="D81" s="52">
        <v>4210000</v>
      </c>
      <c r="E81" s="82"/>
      <c r="F81" s="58">
        <f>F82</f>
        <v>32592357</v>
      </c>
      <c r="G81" s="53">
        <f>G82</f>
        <v>94842500</v>
      </c>
      <c r="H81" s="39">
        <f t="shared" si="0"/>
        <v>127434857</v>
      </c>
      <c r="I81" s="39">
        <f>I82</f>
        <v>27783600</v>
      </c>
      <c r="J81" s="39">
        <f>J82</f>
        <v>102259500</v>
      </c>
      <c r="K81" s="39">
        <f t="shared" si="1"/>
        <v>130043100</v>
      </c>
      <c r="L81" s="39">
        <f>L82</f>
        <v>27783600</v>
      </c>
      <c r="M81" s="39">
        <f>M82</f>
        <v>111155500</v>
      </c>
      <c r="N81" s="39">
        <f t="shared" si="2"/>
        <v>138939100</v>
      </c>
    </row>
    <row r="82" spans="1:14" ht="24">
      <c r="A82" s="59" t="s">
        <v>95</v>
      </c>
      <c r="B82" s="131"/>
      <c r="C82" s="107"/>
      <c r="D82" s="120">
        <v>4219900</v>
      </c>
      <c r="E82" s="52"/>
      <c r="F82" s="58">
        <f>F84+F83+F85</f>
        <v>32592357</v>
      </c>
      <c r="G82" s="58">
        <f aca="true" t="shared" si="15" ref="G82:M82">G84+G83+G85</f>
        <v>94842500</v>
      </c>
      <c r="H82" s="39">
        <f t="shared" si="0"/>
        <v>127434857</v>
      </c>
      <c r="I82" s="58">
        <f t="shared" si="15"/>
        <v>27783600</v>
      </c>
      <c r="J82" s="58">
        <f t="shared" si="15"/>
        <v>102259500</v>
      </c>
      <c r="K82" s="39">
        <f t="shared" si="1"/>
        <v>130043100</v>
      </c>
      <c r="L82" s="58">
        <f t="shared" si="15"/>
        <v>27783600</v>
      </c>
      <c r="M82" s="58">
        <f t="shared" si="15"/>
        <v>111155500</v>
      </c>
      <c r="N82" s="39">
        <f t="shared" si="2"/>
        <v>138939100</v>
      </c>
    </row>
    <row r="83" spans="1:14" ht="60">
      <c r="A83" s="59" t="s">
        <v>313</v>
      </c>
      <c r="B83" s="131"/>
      <c r="C83" s="107"/>
      <c r="D83" s="121"/>
      <c r="E83" s="52" t="s">
        <v>274</v>
      </c>
      <c r="F83" s="58">
        <f>27783600</f>
        <v>27783600</v>
      </c>
      <c r="G83" s="53">
        <f>67739000+19793000</f>
        <v>87532000</v>
      </c>
      <c r="H83" s="39">
        <f t="shared" si="0"/>
        <v>115315600</v>
      </c>
      <c r="I83" s="39">
        <f>27783600</f>
        <v>27783600</v>
      </c>
      <c r="J83" s="39">
        <f>72916000+21984000</f>
        <v>94900000</v>
      </c>
      <c r="K83" s="39">
        <f t="shared" si="1"/>
        <v>122683600</v>
      </c>
      <c r="L83" s="39">
        <f>27783600</f>
        <v>27783600</v>
      </c>
      <c r="M83" s="39">
        <f>79100000+24362000</f>
        <v>103462000</v>
      </c>
      <c r="N83" s="39">
        <f t="shared" si="2"/>
        <v>131245600</v>
      </c>
    </row>
    <row r="84" spans="1:14" ht="24">
      <c r="A84" s="59" t="s">
        <v>278</v>
      </c>
      <c r="B84" s="131"/>
      <c r="C84" s="107"/>
      <c r="D84" s="121"/>
      <c r="E84" s="52" t="s">
        <v>277</v>
      </c>
      <c r="F84" s="60">
        <f>808757</f>
        <v>808757</v>
      </c>
      <c r="G84" s="51">
        <f>6444000+166500+300000+400000</f>
        <v>7310500</v>
      </c>
      <c r="H84" s="39">
        <f t="shared" si="0"/>
        <v>8119257</v>
      </c>
      <c r="I84" s="41">
        <v>0</v>
      </c>
      <c r="J84" s="41">
        <f>6493000+166500+300000+400000</f>
        <v>7359500</v>
      </c>
      <c r="K84" s="39">
        <f t="shared" si="1"/>
        <v>7359500</v>
      </c>
      <c r="L84" s="41">
        <v>0</v>
      </c>
      <c r="M84" s="41">
        <f>6827000+166500+300000+400000</f>
        <v>7693500</v>
      </c>
      <c r="N84" s="39">
        <f t="shared" si="2"/>
        <v>7693500</v>
      </c>
    </row>
    <row r="85" spans="1:14" ht="12.75" hidden="1">
      <c r="A85" s="59" t="s">
        <v>328</v>
      </c>
      <c r="B85" s="131"/>
      <c r="C85" s="107"/>
      <c r="D85" s="119"/>
      <c r="E85" s="52" t="s">
        <v>327</v>
      </c>
      <c r="F85" s="60">
        <v>4000000</v>
      </c>
      <c r="G85" s="51">
        <v>0</v>
      </c>
      <c r="H85" s="39">
        <f t="shared" si="0"/>
        <v>4000000</v>
      </c>
      <c r="I85" s="41">
        <v>0</v>
      </c>
      <c r="J85" s="41">
        <v>0</v>
      </c>
      <c r="K85" s="39">
        <f t="shared" si="1"/>
        <v>0</v>
      </c>
      <c r="L85" s="41">
        <v>0</v>
      </c>
      <c r="M85" s="41">
        <v>0</v>
      </c>
      <c r="N85" s="39">
        <f t="shared" si="2"/>
        <v>0</v>
      </c>
    </row>
    <row r="86" spans="1:14" ht="12.75">
      <c r="A86" s="59" t="s">
        <v>101</v>
      </c>
      <c r="B86" s="131"/>
      <c r="C86" s="107"/>
      <c r="D86" s="52">
        <v>4230000</v>
      </c>
      <c r="E86" s="52"/>
      <c r="F86" s="58">
        <f>F87</f>
        <v>4210600</v>
      </c>
      <c r="G86" s="53">
        <f>G87</f>
        <v>0</v>
      </c>
      <c r="H86" s="39">
        <f t="shared" si="0"/>
        <v>4210600</v>
      </c>
      <c r="I86" s="39">
        <f>I87</f>
        <v>5188600</v>
      </c>
      <c r="J86" s="39">
        <f>J87</f>
        <v>0</v>
      </c>
      <c r="K86" s="39">
        <f t="shared" si="1"/>
        <v>5188600</v>
      </c>
      <c r="L86" s="39">
        <f>L87</f>
        <v>6155600</v>
      </c>
      <c r="M86" s="39">
        <f>M87</f>
        <v>0</v>
      </c>
      <c r="N86" s="39">
        <f t="shared" si="2"/>
        <v>6155600</v>
      </c>
    </row>
    <row r="87" spans="1:14" ht="24">
      <c r="A87" s="59" t="s">
        <v>95</v>
      </c>
      <c r="B87" s="131"/>
      <c r="C87" s="107"/>
      <c r="D87" s="106">
        <v>4239900</v>
      </c>
      <c r="E87" s="52"/>
      <c r="F87" s="58">
        <f>F88</f>
        <v>4210600</v>
      </c>
      <c r="G87" s="53">
        <f>G88</f>
        <v>0</v>
      </c>
      <c r="H87" s="39">
        <f t="shared" si="0"/>
        <v>4210600</v>
      </c>
      <c r="I87" s="39">
        <f>I88</f>
        <v>5188600</v>
      </c>
      <c r="J87" s="39">
        <f>J88</f>
        <v>0</v>
      </c>
      <c r="K87" s="39">
        <f t="shared" si="1"/>
        <v>5188600</v>
      </c>
      <c r="L87" s="39">
        <f>L88</f>
        <v>6155600</v>
      </c>
      <c r="M87" s="39">
        <f>M88</f>
        <v>0</v>
      </c>
      <c r="N87" s="39">
        <f t="shared" si="2"/>
        <v>6155600</v>
      </c>
    </row>
    <row r="88" spans="1:14" ht="60">
      <c r="A88" s="59" t="s">
        <v>313</v>
      </c>
      <c r="B88" s="131"/>
      <c r="C88" s="107"/>
      <c r="D88" s="106"/>
      <c r="E88" s="52" t="s">
        <v>274</v>
      </c>
      <c r="F88" s="60">
        <f>971000+3239600</f>
        <v>4210600</v>
      </c>
      <c r="G88" s="51">
        <v>0</v>
      </c>
      <c r="H88" s="39">
        <f t="shared" si="0"/>
        <v>4210600</v>
      </c>
      <c r="I88" s="41">
        <f>1949000+3239600</f>
        <v>5188600</v>
      </c>
      <c r="J88" s="41">
        <v>0</v>
      </c>
      <c r="K88" s="39">
        <f t="shared" si="1"/>
        <v>5188600</v>
      </c>
      <c r="L88" s="41">
        <f>2916000+3239600</f>
        <v>6155600</v>
      </c>
      <c r="M88" s="41">
        <v>0</v>
      </c>
      <c r="N88" s="39">
        <f t="shared" si="2"/>
        <v>6155600</v>
      </c>
    </row>
    <row r="89" spans="1:14" ht="12.75">
      <c r="A89" s="59" t="s">
        <v>126</v>
      </c>
      <c r="B89" s="131"/>
      <c r="C89" s="107"/>
      <c r="D89" s="52">
        <v>4240000</v>
      </c>
      <c r="E89" s="52"/>
      <c r="F89" s="58">
        <f>F90</f>
        <v>0</v>
      </c>
      <c r="G89" s="53">
        <f>G90</f>
        <v>14150500</v>
      </c>
      <c r="H89" s="39">
        <f aca="true" t="shared" si="16" ref="H89:H160">G89+F89</f>
        <v>14150500</v>
      </c>
      <c r="I89" s="39">
        <f>I90</f>
        <v>0</v>
      </c>
      <c r="J89" s="39">
        <f>J90</f>
        <v>15598500</v>
      </c>
      <c r="K89" s="39">
        <f aca="true" t="shared" si="17" ref="K89:K178">J89+I89</f>
        <v>15598500</v>
      </c>
      <c r="L89" s="39">
        <f>L90</f>
        <v>0</v>
      </c>
      <c r="M89" s="39">
        <f>M90</f>
        <v>17010500</v>
      </c>
      <c r="N89" s="39">
        <f aca="true" t="shared" si="18" ref="N89:N178">M89+L89</f>
        <v>17010500</v>
      </c>
    </row>
    <row r="90" spans="1:14" ht="24">
      <c r="A90" s="59" t="s">
        <v>95</v>
      </c>
      <c r="B90" s="131"/>
      <c r="C90" s="107"/>
      <c r="D90" s="106">
        <v>4249900</v>
      </c>
      <c r="E90" s="52"/>
      <c r="F90" s="58">
        <f>F92+F91</f>
        <v>0</v>
      </c>
      <c r="G90" s="53">
        <f>G92+G91</f>
        <v>14150500</v>
      </c>
      <c r="H90" s="39">
        <f t="shared" si="16"/>
        <v>14150500</v>
      </c>
      <c r="I90" s="39">
        <f>I92+I91</f>
        <v>0</v>
      </c>
      <c r="J90" s="39">
        <f>J92+J91</f>
        <v>15598500</v>
      </c>
      <c r="K90" s="39">
        <f t="shared" si="17"/>
        <v>15598500</v>
      </c>
      <c r="L90" s="39">
        <f>L92+L91</f>
        <v>0</v>
      </c>
      <c r="M90" s="39">
        <f>M92+M91</f>
        <v>17010500</v>
      </c>
      <c r="N90" s="39">
        <f t="shared" si="18"/>
        <v>17010500</v>
      </c>
    </row>
    <row r="91" spans="1:14" ht="60">
      <c r="A91" s="59" t="s">
        <v>313</v>
      </c>
      <c r="B91" s="131"/>
      <c r="C91" s="107"/>
      <c r="D91" s="106"/>
      <c r="E91" s="52" t="s">
        <v>274</v>
      </c>
      <c r="F91" s="58">
        <v>0</v>
      </c>
      <c r="G91" s="53">
        <f>13695000</f>
        <v>13695000</v>
      </c>
      <c r="H91" s="39">
        <f t="shared" si="16"/>
        <v>13695000</v>
      </c>
      <c r="I91" s="39">
        <v>0</v>
      </c>
      <c r="J91" s="39">
        <f>15143000</f>
        <v>15143000</v>
      </c>
      <c r="K91" s="39">
        <f t="shared" si="17"/>
        <v>15143000</v>
      </c>
      <c r="L91" s="39">
        <v>0</v>
      </c>
      <c r="M91" s="39">
        <f>16555000</f>
        <v>16555000</v>
      </c>
      <c r="N91" s="39">
        <f t="shared" si="18"/>
        <v>16555000</v>
      </c>
    </row>
    <row r="92" spans="1:14" ht="24">
      <c r="A92" s="59" t="s">
        <v>278</v>
      </c>
      <c r="B92" s="131"/>
      <c r="C92" s="107"/>
      <c r="D92" s="106"/>
      <c r="E92" s="52" t="s">
        <v>277</v>
      </c>
      <c r="F92" s="60">
        <v>0</v>
      </c>
      <c r="G92" s="51">
        <f>55500+400000</f>
        <v>455500</v>
      </c>
      <c r="H92" s="39">
        <f t="shared" si="16"/>
        <v>455500</v>
      </c>
      <c r="I92" s="41">
        <v>0</v>
      </c>
      <c r="J92" s="41">
        <f>55500+400000</f>
        <v>455500</v>
      </c>
      <c r="K92" s="39">
        <f t="shared" si="17"/>
        <v>455500</v>
      </c>
      <c r="L92" s="41">
        <v>0</v>
      </c>
      <c r="M92" s="41">
        <f>55500+400000</f>
        <v>455500</v>
      </c>
      <c r="N92" s="39">
        <f t="shared" si="18"/>
        <v>455500</v>
      </c>
    </row>
    <row r="93" spans="1:14" ht="24" hidden="1">
      <c r="A93" s="59" t="s">
        <v>96</v>
      </c>
      <c r="B93" s="131"/>
      <c r="C93" s="139"/>
      <c r="D93" s="47" t="s">
        <v>97</v>
      </c>
      <c r="E93" s="50"/>
      <c r="F93" s="48">
        <f>F94</f>
        <v>41000</v>
      </c>
      <c r="G93" s="72">
        <f>G94</f>
        <v>0</v>
      </c>
      <c r="H93" s="39">
        <f t="shared" si="16"/>
        <v>41000</v>
      </c>
      <c r="I93" s="48">
        <f>I94</f>
        <v>0</v>
      </c>
      <c r="J93" s="48">
        <f>J94</f>
        <v>0</v>
      </c>
      <c r="K93" s="39">
        <f t="shared" si="17"/>
        <v>0</v>
      </c>
      <c r="L93" s="48">
        <f>L94</f>
        <v>0</v>
      </c>
      <c r="M93" s="48">
        <f>M94</f>
        <v>0</v>
      </c>
      <c r="N93" s="39">
        <f t="shared" si="18"/>
        <v>0</v>
      </c>
    </row>
    <row r="94" spans="1:14" ht="24" hidden="1">
      <c r="A94" s="59" t="s">
        <v>260</v>
      </c>
      <c r="B94" s="131"/>
      <c r="C94" s="139"/>
      <c r="D94" s="133" t="s">
        <v>366</v>
      </c>
      <c r="E94" s="47"/>
      <c r="F94" s="48">
        <f>F95</f>
        <v>41000</v>
      </c>
      <c r="G94" s="72">
        <f>G95</f>
        <v>0</v>
      </c>
      <c r="H94" s="39">
        <f t="shared" si="16"/>
        <v>41000</v>
      </c>
      <c r="I94" s="48">
        <f>I95</f>
        <v>0</v>
      </c>
      <c r="J94" s="48">
        <f>J95</f>
        <v>0</v>
      </c>
      <c r="K94" s="39">
        <f t="shared" si="17"/>
        <v>0</v>
      </c>
      <c r="L94" s="48">
        <f>L95</f>
        <v>0</v>
      </c>
      <c r="M94" s="48">
        <f>M95</f>
        <v>0</v>
      </c>
      <c r="N94" s="39">
        <f t="shared" si="18"/>
        <v>0</v>
      </c>
    </row>
    <row r="95" spans="1:14" ht="24" hidden="1">
      <c r="A95" s="59" t="s">
        <v>293</v>
      </c>
      <c r="B95" s="131"/>
      <c r="C95" s="139"/>
      <c r="D95" s="133"/>
      <c r="E95" s="47" t="s">
        <v>292</v>
      </c>
      <c r="F95" s="49">
        <v>41000</v>
      </c>
      <c r="G95" s="73">
        <v>0</v>
      </c>
      <c r="H95" s="39">
        <f t="shared" si="16"/>
        <v>41000</v>
      </c>
      <c r="I95" s="49">
        <v>0</v>
      </c>
      <c r="J95" s="49">
        <v>0</v>
      </c>
      <c r="K95" s="39">
        <f t="shared" si="17"/>
        <v>0</v>
      </c>
      <c r="L95" s="49">
        <v>0</v>
      </c>
      <c r="M95" s="49">
        <v>0</v>
      </c>
      <c r="N95" s="39">
        <f t="shared" si="18"/>
        <v>0</v>
      </c>
    </row>
    <row r="96" spans="1:14" ht="12.75">
      <c r="A96" s="59" t="s">
        <v>55</v>
      </c>
      <c r="B96" s="131"/>
      <c r="C96" s="107" t="s">
        <v>54</v>
      </c>
      <c r="D96" s="106"/>
      <c r="E96" s="106"/>
      <c r="F96" s="60">
        <f>F105+F97+F100</f>
        <v>794620</v>
      </c>
      <c r="G96" s="51">
        <f>G105+G97+G100</f>
        <v>1159000</v>
      </c>
      <c r="H96" s="39">
        <f t="shared" si="16"/>
        <v>1953620</v>
      </c>
      <c r="I96" s="41">
        <f>I105+I97+I100</f>
        <v>792620</v>
      </c>
      <c r="J96" s="41">
        <f>J105+J97+J100</f>
        <v>1159000</v>
      </c>
      <c r="K96" s="39">
        <f t="shared" si="17"/>
        <v>1951620</v>
      </c>
      <c r="L96" s="41">
        <f>L105+L97+L100</f>
        <v>811820</v>
      </c>
      <c r="M96" s="41">
        <f>M105+M97+M100</f>
        <v>1000000</v>
      </c>
      <c r="N96" s="39">
        <f t="shared" si="18"/>
        <v>1811820</v>
      </c>
    </row>
    <row r="97" spans="1:14" ht="24">
      <c r="A97" s="59" t="s">
        <v>151</v>
      </c>
      <c r="B97" s="131"/>
      <c r="C97" s="107"/>
      <c r="D97" s="52" t="s">
        <v>152</v>
      </c>
      <c r="E97" s="52"/>
      <c r="F97" s="60">
        <f>F98</f>
        <v>0</v>
      </c>
      <c r="G97" s="51">
        <f aca="true" t="shared" si="19" ref="G97:M98">G98</f>
        <v>1159000</v>
      </c>
      <c r="H97" s="39">
        <f t="shared" si="16"/>
        <v>1159000</v>
      </c>
      <c r="I97" s="41">
        <f t="shared" si="19"/>
        <v>0</v>
      </c>
      <c r="J97" s="41">
        <f t="shared" si="19"/>
        <v>1159000</v>
      </c>
      <c r="K97" s="39">
        <f t="shared" si="17"/>
        <v>1159000</v>
      </c>
      <c r="L97" s="41">
        <f t="shared" si="19"/>
        <v>0</v>
      </c>
      <c r="M97" s="41">
        <f t="shared" si="19"/>
        <v>1000000</v>
      </c>
      <c r="N97" s="39">
        <f t="shared" si="18"/>
        <v>1000000</v>
      </c>
    </row>
    <row r="98" spans="1:14" ht="60">
      <c r="A98" s="59" t="s">
        <v>246</v>
      </c>
      <c r="B98" s="131"/>
      <c r="C98" s="107"/>
      <c r="D98" s="106" t="s">
        <v>247</v>
      </c>
      <c r="E98" s="52"/>
      <c r="F98" s="60">
        <f>F99</f>
        <v>0</v>
      </c>
      <c r="G98" s="51">
        <f t="shared" si="19"/>
        <v>1159000</v>
      </c>
      <c r="H98" s="39">
        <f t="shared" si="16"/>
        <v>1159000</v>
      </c>
      <c r="I98" s="41">
        <f t="shared" si="19"/>
        <v>0</v>
      </c>
      <c r="J98" s="41">
        <f t="shared" si="19"/>
        <v>1159000</v>
      </c>
      <c r="K98" s="39">
        <f t="shared" si="17"/>
        <v>1159000</v>
      </c>
      <c r="L98" s="41">
        <f t="shared" si="19"/>
        <v>0</v>
      </c>
      <c r="M98" s="41">
        <f t="shared" si="19"/>
        <v>1000000</v>
      </c>
      <c r="N98" s="39">
        <f t="shared" si="18"/>
        <v>1000000</v>
      </c>
    </row>
    <row r="99" spans="1:14" ht="24">
      <c r="A99" s="59" t="s">
        <v>278</v>
      </c>
      <c r="B99" s="131"/>
      <c r="C99" s="107"/>
      <c r="D99" s="106"/>
      <c r="E99" s="52" t="s">
        <v>277</v>
      </c>
      <c r="F99" s="60">
        <v>0</v>
      </c>
      <c r="G99" s="51">
        <v>1159000</v>
      </c>
      <c r="H99" s="39">
        <f t="shared" si="16"/>
        <v>1159000</v>
      </c>
      <c r="I99" s="41">
        <v>0</v>
      </c>
      <c r="J99" s="41">
        <v>1159000</v>
      </c>
      <c r="K99" s="39">
        <f t="shared" si="17"/>
        <v>1159000</v>
      </c>
      <c r="L99" s="41">
        <v>0</v>
      </c>
      <c r="M99" s="41">
        <v>1000000</v>
      </c>
      <c r="N99" s="39">
        <f t="shared" si="18"/>
        <v>1000000</v>
      </c>
    </row>
    <row r="100" spans="1:14" ht="12.75">
      <c r="A100" s="59" t="s">
        <v>116</v>
      </c>
      <c r="B100" s="131"/>
      <c r="C100" s="107"/>
      <c r="D100" s="52" t="s">
        <v>127</v>
      </c>
      <c r="E100" s="52"/>
      <c r="F100" s="60">
        <f>F101+F103</f>
        <v>330820</v>
      </c>
      <c r="G100" s="51">
        <f aca="true" t="shared" si="20" ref="G100:M100">G101+G103</f>
        <v>0</v>
      </c>
      <c r="H100" s="39">
        <f t="shared" si="16"/>
        <v>330820</v>
      </c>
      <c r="I100" s="51">
        <f t="shared" si="20"/>
        <v>330820</v>
      </c>
      <c r="J100" s="51">
        <f t="shared" si="20"/>
        <v>0</v>
      </c>
      <c r="K100" s="39">
        <f t="shared" si="17"/>
        <v>330820</v>
      </c>
      <c r="L100" s="51">
        <f t="shared" si="20"/>
        <v>615820</v>
      </c>
      <c r="M100" s="51">
        <f t="shared" si="20"/>
        <v>0</v>
      </c>
      <c r="N100" s="39">
        <f t="shared" si="18"/>
        <v>615820</v>
      </c>
    </row>
    <row r="101" spans="1:14" ht="48">
      <c r="A101" s="59" t="s">
        <v>267</v>
      </c>
      <c r="B101" s="131"/>
      <c r="C101" s="107"/>
      <c r="D101" s="106" t="s">
        <v>129</v>
      </c>
      <c r="E101" s="52"/>
      <c r="F101" s="60">
        <f>F102</f>
        <v>189920</v>
      </c>
      <c r="G101" s="51">
        <f>G102</f>
        <v>0</v>
      </c>
      <c r="H101" s="39">
        <f t="shared" si="16"/>
        <v>189920</v>
      </c>
      <c r="I101" s="51">
        <f>I102</f>
        <v>189920</v>
      </c>
      <c r="J101" s="51">
        <f>J102</f>
        <v>0</v>
      </c>
      <c r="K101" s="39">
        <f t="shared" si="17"/>
        <v>189920</v>
      </c>
      <c r="L101" s="51">
        <f>L102</f>
        <v>474920</v>
      </c>
      <c r="M101" s="51">
        <f>M102</f>
        <v>0</v>
      </c>
      <c r="N101" s="39">
        <f t="shared" si="18"/>
        <v>474920</v>
      </c>
    </row>
    <row r="102" spans="1:14" ht="24">
      <c r="A102" s="59" t="s">
        <v>278</v>
      </c>
      <c r="B102" s="131"/>
      <c r="C102" s="107"/>
      <c r="D102" s="106"/>
      <c r="E102" s="52" t="s">
        <v>277</v>
      </c>
      <c r="F102" s="60">
        <v>189920</v>
      </c>
      <c r="G102" s="51">
        <v>0</v>
      </c>
      <c r="H102" s="39">
        <f t="shared" si="16"/>
        <v>189920</v>
      </c>
      <c r="I102" s="41">
        <v>189920</v>
      </c>
      <c r="J102" s="41">
        <v>0</v>
      </c>
      <c r="K102" s="39">
        <f t="shared" si="17"/>
        <v>189920</v>
      </c>
      <c r="L102" s="41">
        <f>189920+285000</f>
        <v>474920</v>
      </c>
      <c r="M102" s="41">
        <v>0</v>
      </c>
      <c r="N102" s="39">
        <f t="shared" si="18"/>
        <v>474920</v>
      </c>
    </row>
    <row r="103" spans="1:14" ht="84">
      <c r="A103" s="59" t="s">
        <v>424</v>
      </c>
      <c r="B103" s="131"/>
      <c r="C103" s="107"/>
      <c r="D103" s="106" t="s">
        <v>248</v>
      </c>
      <c r="E103" s="52"/>
      <c r="F103" s="60">
        <f>F104</f>
        <v>140900</v>
      </c>
      <c r="G103" s="51">
        <f>G104</f>
        <v>0</v>
      </c>
      <c r="H103" s="39">
        <f>G103+F103</f>
        <v>140900</v>
      </c>
      <c r="I103" s="51">
        <f>I104</f>
        <v>140900</v>
      </c>
      <c r="J103" s="51">
        <f>J104</f>
        <v>0</v>
      </c>
      <c r="K103" s="39">
        <f>J103+I103</f>
        <v>140900</v>
      </c>
      <c r="L103" s="51">
        <f>L104</f>
        <v>140900</v>
      </c>
      <c r="M103" s="51">
        <f>M104</f>
        <v>0</v>
      </c>
      <c r="N103" s="39">
        <f>M103+L103</f>
        <v>140900</v>
      </c>
    </row>
    <row r="104" spans="1:14" ht="24">
      <c r="A104" s="59" t="s">
        <v>278</v>
      </c>
      <c r="B104" s="131"/>
      <c r="C104" s="107"/>
      <c r="D104" s="106"/>
      <c r="E104" s="52" t="s">
        <v>277</v>
      </c>
      <c r="F104" s="60">
        <v>140900</v>
      </c>
      <c r="G104" s="51">
        <v>0</v>
      </c>
      <c r="H104" s="39">
        <f>G104+F104</f>
        <v>140900</v>
      </c>
      <c r="I104" s="41">
        <v>140900</v>
      </c>
      <c r="J104" s="41">
        <v>0</v>
      </c>
      <c r="K104" s="39">
        <f>J104+I104</f>
        <v>140900</v>
      </c>
      <c r="L104" s="41">
        <v>140900</v>
      </c>
      <c r="M104" s="41">
        <v>0</v>
      </c>
      <c r="N104" s="39">
        <f>M104+L104</f>
        <v>140900</v>
      </c>
    </row>
    <row r="105" spans="1:14" ht="24">
      <c r="A105" s="59" t="s">
        <v>96</v>
      </c>
      <c r="B105" s="131"/>
      <c r="C105" s="107"/>
      <c r="D105" s="52" t="s">
        <v>97</v>
      </c>
      <c r="E105" s="52"/>
      <c r="F105" s="60">
        <f>F106+F109+F111</f>
        <v>463800</v>
      </c>
      <c r="G105" s="51">
        <f>G106+G109+G111</f>
        <v>0</v>
      </c>
      <c r="H105" s="39">
        <f t="shared" si="16"/>
        <v>463800</v>
      </c>
      <c r="I105" s="41">
        <f>I106+I109+I111</f>
        <v>461800</v>
      </c>
      <c r="J105" s="41">
        <f>J106+J109+J111</f>
        <v>0</v>
      </c>
      <c r="K105" s="39">
        <f t="shared" si="17"/>
        <v>461800</v>
      </c>
      <c r="L105" s="41">
        <f>L106+L109+L111</f>
        <v>196000</v>
      </c>
      <c r="M105" s="41">
        <f>M106+M109+M111</f>
        <v>0</v>
      </c>
      <c r="N105" s="39">
        <f t="shared" si="18"/>
        <v>196000</v>
      </c>
    </row>
    <row r="106" spans="1:14" ht="12.75">
      <c r="A106" s="59" t="s">
        <v>368</v>
      </c>
      <c r="B106" s="131"/>
      <c r="C106" s="107"/>
      <c r="D106" s="106" t="s">
        <v>98</v>
      </c>
      <c r="E106" s="52"/>
      <c r="F106" s="60">
        <f>F107+F108</f>
        <v>149000</v>
      </c>
      <c r="G106" s="51">
        <f aca="true" t="shared" si="21" ref="G106:M106">G107+G108</f>
        <v>0</v>
      </c>
      <c r="H106" s="39">
        <f t="shared" si="16"/>
        <v>149000</v>
      </c>
      <c r="I106" s="41">
        <f t="shared" si="21"/>
        <v>149000</v>
      </c>
      <c r="J106" s="41">
        <f t="shared" si="21"/>
        <v>0</v>
      </c>
      <c r="K106" s="39">
        <f t="shared" si="17"/>
        <v>149000</v>
      </c>
      <c r="L106" s="41">
        <f t="shared" si="21"/>
        <v>149000</v>
      </c>
      <c r="M106" s="41">
        <f t="shared" si="21"/>
        <v>0</v>
      </c>
      <c r="N106" s="39">
        <f t="shared" si="18"/>
        <v>149000</v>
      </c>
    </row>
    <row r="107" spans="1:14" ht="24">
      <c r="A107" s="59" t="s">
        <v>306</v>
      </c>
      <c r="B107" s="131"/>
      <c r="C107" s="107"/>
      <c r="D107" s="106"/>
      <c r="E107" s="52" t="s">
        <v>275</v>
      </c>
      <c r="F107" s="60">
        <v>15000</v>
      </c>
      <c r="G107" s="51">
        <v>0</v>
      </c>
      <c r="H107" s="39">
        <f t="shared" si="16"/>
        <v>15000</v>
      </c>
      <c r="I107" s="41">
        <v>15000</v>
      </c>
      <c r="J107" s="41">
        <v>0</v>
      </c>
      <c r="K107" s="39">
        <f t="shared" si="17"/>
        <v>15000</v>
      </c>
      <c r="L107" s="41">
        <v>15000</v>
      </c>
      <c r="M107" s="41">
        <v>0</v>
      </c>
      <c r="N107" s="39">
        <f t="shared" si="18"/>
        <v>15000</v>
      </c>
    </row>
    <row r="108" spans="1:14" ht="24">
      <c r="A108" s="59" t="s">
        <v>278</v>
      </c>
      <c r="B108" s="131"/>
      <c r="C108" s="139"/>
      <c r="D108" s="139"/>
      <c r="E108" s="52" t="s">
        <v>277</v>
      </c>
      <c r="F108" s="60">
        <f>149000-F107</f>
        <v>134000</v>
      </c>
      <c r="G108" s="51">
        <v>0</v>
      </c>
      <c r="H108" s="39">
        <f t="shared" si="16"/>
        <v>134000</v>
      </c>
      <c r="I108" s="41">
        <f>149000-I107</f>
        <v>134000</v>
      </c>
      <c r="J108" s="41">
        <v>0</v>
      </c>
      <c r="K108" s="39">
        <f t="shared" si="17"/>
        <v>134000</v>
      </c>
      <c r="L108" s="41">
        <f>149000-L107</f>
        <v>134000</v>
      </c>
      <c r="M108" s="41">
        <v>0</v>
      </c>
      <c r="N108" s="39">
        <f>M108+L108</f>
        <v>134000</v>
      </c>
    </row>
    <row r="109" spans="1:14" ht="36">
      <c r="A109" s="59" t="s">
        <v>369</v>
      </c>
      <c r="B109" s="131"/>
      <c r="C109" s="139"/>
      <c r="D109" s="106" t="s">
        <v>225</v>
      </c>
      <c r="E109" s="52"/>
      <c r="F109" s="60">
        <f>F110</f>
        <v>51000</v>
      </c>
      <c r="G109" s="60">
        <f aca="true" t="shared" si="22" ref="G109:M109">G110</f>
        <v>0</v>
      </c>
      <c r="H109" s="39">
        <f t="shared" si="16"/>
        <v>51000</v>
      </c>
      <c r="I109" s="60">
        <f t="shared" si="22"/>
        <v>49000</v>
      </c>
      <c r="J109" s="60">
        <f t="shared" si="22"/>
        <v>0</v>
      </c>
      <c r="K109" s="39">
        <f t="shared" si="17"/>
        <v>49000</v>
      </c>
      <c r="L109" s="60">
        <f t="shared" si="22"/>
        <v>47000</v>
      </c>
      <c r="M109" s="60">
        <f t="shared" si="22"/>
        <v>0</v>
      </c>
      <c r="N109" s="39">
        <f>M109+L109</f>
        <v>47000</v>
      </c>
    </row>
    <row r="110" spans="1:14" ht="24">
      <c r="A110" s="59" t="s">
        <v>306</v>
      </c>
      <c r="B110" s="131"/>
      <c r="C110" s="139"/>
      <c r="D110" s="106"/>
      <c r="E110" s="52" t="s">
        <v>275</v>
      </c>
      <c r="F110" s="60">
        <v>51000</v>
      </c>
      <c r="G110" s="51">
        <v>0</v>
      </c>
      <c r="H110" s="39">
        <f>G110+F110</f>
        <v>51000</v>
      </c>
      <c r="I110" s="41">
        <v>49000</v>
      </c>
      <c r="J110" s="41">
        <v>0</v>
      </c>
      <c r="K110" s="39">
        <f>J110+I110</f>
        <v>49000</v>
      </c>
      <c r="L110" s="41">
        <v>47000</v>
      </c>
      <c r="M110" s="41">
        <v>0</v>
      </c>
      <c r="N110" s="39">
        <f>M110+L110</f>
        <v>47000</v>
      </c>
    </row>
    <row r="111" spans="1:14" ht="36">
      <c r="A111" s="59" t="s">
        <v>367</v>
      </c>
      <c r="B111" s="131"/>
      <c r="C111" s="139"/>
      <c r="D111" s="106">
        <v>7951000</v>
      </c>
      <c r="E111" s="52"/>
      <c r="F111" s="60">
        <f>F112</f>
        <v>263800</v>
      </c>
      <c r="G111" s="51">
        <f aca="true" t="shared" si="23" ref="G111:M111">G112</f>
        <v>0</v>
      </c>
      <c r="H111" s="39">
        <f>G111+F111</f>
        <v>263800</v>
      </c>
      <c r="I111" s="51">
        <f t="shared" si="23"/>
        <v>263800</v>
      </c>
      <c r="J111" s="51">
        <f t="shared" si="23"/>
        <v>0</v>
      </c>
      <c r="K111" s="39">
        <f>J111+I111</f>
        <v>263800</v>
      </c>
      <c r="L111" s="51">
        <f t="shared" si="23"/>
        <v>0</v>
      </c>
      <c r="M111" s="51">
        <f t="shared" si="23"/>
        <v>0</v>
      </c>
      <c r="N111" s="39">
        <f>M111+L111</f>
        <v>0</v>
      </c>
    </row>
    <row r="112" spans="1:14" ht="24">
      <c r="A112" s="59" t="s">
        <v>278</v>
      </c>
      <c r="B112" s="131"/>
      <c r="C112" s="139"/>
      <c r="D112" s="106"/>
      <c r="E112" s="52" t="s">
        <v>277</v>
      </c>
      <c r="F112" s="60">
        <v>263800</v>
      </c>
      <c r="G112" s="51">
        <v>0</v>
      </c>
      <c r="H112" s="39">
        <f>G112+F112</f>
        <v>263800</v>
      </c>
      <c r="I112" s="41">
        <v>263800</v>
      </c>
      <c r="J112" s="41">
        <v>0</v>
      </c>
      <c r="K112" s="39">
        <f>J112+I112</f>
        <v>263800</v>
      </c>
      <c r="L112" s="41">
        <v>0</v>
      </c>
      <c r="M112" s="41">
        <v>0</v>
      </c>
      <c r="N112" s="39">
        <f>M112+L112</f>
        <v>0</v>
      </c>
    </row>
    <row r="113" spans="1:14" ht="12.75">
      <c r="A113" s="59" t="s">
        <v>57</v>
      </c>
      <c r="B113" s="131"/>
      <c r="C113" s="107" t="s">
        <v>56</v>
      </c>
      <c r="D113" s="106"/>
      <c r="E113" s="106"/>
      <c r="F113" s="58">
        <f>F114+F124+F132+F121</f>
        <v>8025900</v>
      </c>
      <c r="G113" s="53">
        <f aca="true" t="shared" si="24" ref="G113:M113">G114+G124+G132+G121</f>
        <v>391434</v>
      </c>
      <c r="H113" s="39">
        <f>G113+F113</f>
        <v>8417334</v>
      </c>
      <c r="I113" s="39">
        <f t="shared" si="24"/>
        <v>8436900</v>
      </c>
      <c r="J113" s="39">
        <f t="shared" si="24"/>
        <v>391434</v>
      </c>
      <c r="K113" s="39">
        <f>J113+I113</f>
        <v>8828334</v>
      </c>
      <c r="L113" s="39">
        <f t="shared" si="24"/>
        <v>8436900</v>
      </c>
      <c r="M113" s="39">
        <f t="shared" si="24"/>
        <v>391434</v>
      </c>
      <c r="N113" s="39">
        <f t="shared" si="18"/>
        <v>8828334</v>
      </c>
    </row>
    <row r="114" spans="1:14" ht="48">
      <c r="A114" s="59" t="s">
        <v>130</v>
      </c>
      <c r="B114" s="131"/>
      <c r="C114" s="107"/>
      <c r="D114" s="52" t="s">
        <v>112</v>
      </c>
      <c r="E114" s="52"/>
      <c r="F114" s="58">
        <f>F115</f>
        <v>1944000</v>
      </c>
      <c r="G114" s="53">
        <f>G115</f>
        <v>391434</v>
      </c>
      <c r="H114" s="39">
        <f t="shared" si="16"/>
        <v>2335434</v>
      </c>
      <c r="I114" s="39">
        <f>I115</f>
        <v>1944000</v>
      </c>
      <c r="J114" s="39">
        <f>J115</f>
        <v>391434</v>
      </c>
      <c r="K114" s="39">
        <f t="shared" si="17"/>
        <v>2335434</v>
      </c>
      <c r="L114" s="39">
        <f>L115</f>
        <v>1944000</v>
      </c>
      <c r="M114" s="39">
        <f>M115</f>
        <v>391434</v>
      </c>
      <c r="N114" s="39">
        <f t="shared" si="18"/>
        <v>2335434</v>
      </c>
    </row>
    <row r="115" spans="1:14" ht="12.75">
      <c r="A115" s="59" t="s">
        <v>113</v>
      </c>
      <c r="B115" s="131"/>
      <c r="C115" s="107"/>
      <c r="D115" s="106" t="s">
        <v>114</v>
      </c>
      <c r="E115" s="52"/>
      <c r="F115" s="58">
        <f>SUM(F116:F120)</f>
        <v>1944000</v>
      </c>
      <c r="G115" s="53">
        <f>SUM(G116:G120)</f>
        <v>391434</v>
      </c>
      <c r="H115" s="39">
        <f t="shared" si="16"/>
        <v>2335434</v>
      </c>
      <c r="I115" s="39">
        <f>SUM(I116:I120)</f>
        <v>1944000</v>
      </c>
      <c r="J115" s="39">
        <f>SUM(J116:J120)</f>
        <v>391434</v>
      </c>
      <c r="K115" s="39">
        <f t="shared" si="17"/>
        <v>2335434</v>
      </c>
      <c r="L115" s="39">
        <f>SUM(L116:L120)</f>
        <v>1944000</v>
      </c>
      <c r="M115" s="39">
        <f>SUM(M116:M120)</f>
        <v>391434</v>
      </c>
      <c r="N115" s="39">
        <f t="shared" si="18"/>
        <v>2335434</v>
      </c>
    </row>
    <row r="116" spans="1:14" ht="12.75">
      <c r="A116" s="59" t="s">
        <v>304</v>
      </c>
      <c r="B116" s="131"/>
      <c r="C116" s="107"/>
      <c r="D116" s="106"/>
      <c r="E116" s="52" t="s">
        <v>299</v>
      </c>
      <c r="F116" s="58">
        <v>1892900</v>
      </c>
      <c r="G116" s="53">
        <v>331193</v>
      </c>
      <c r="H116" s="39">
        <f t="shared" si="16"/>
        <v>2224093</v>
      </c>
      <c r="I116" s="39">
        <v>1892900</v>
      </c>
      <c r="J116" s="39">
        <v>331193</v>
      </c>
      <c r="K116" s="39">
        <f t="shared" si="17"/>
        <v>2224093</v>
      </c>
      <c r="L116" s="39">
        <v>1892900</v>
      </c>
      <c r="M116" s="39">
        <v>331193</v>
      </c>
      <c r="N116" s="39">
        <f t="shared" si="18"/>
        <v>2224093</v>
      </c>
    </row>
    <row r="117" spans="1:14" ht="24">
      <c r="A117" s="59" t="s">
        <v>305</v>
      </c>
      <c r="B117" s="131"/>
      <c r="C117" s="107"/>
      <c r="D117" s="106"/>
      <c r="E117" s="52" t="s">
        <v>300</v>
      </c>
      <c r="F117" s="58">
        <v>0</v>
      </c>
      <c r="G117" s="53">
        <v>2000</v>
      </c>
      <c r="H117" s="39">
        <f t="shared" si="16"/>
        <v>2000</v>
      </c>
      <c r="I117" s="39">
        <v>0</v>
      </c>
      <c r="J117" s="39">
        <v>2000</v>
      </c>
      <c r="K117" s="39">
        <f t="shared" si="17"/>
        <v>2000</v>
      </c>
      <c r="L117" s="39">
        <v>0</v>
      </c>
      <c r="M117" s="39">
        <v>2000</v>
      </c>
      <c r="N117" s="39">
        <f t="shared" si="18"/>
        <v>2000</v>
      </c>
    </row>
    <row r="118" spans="1:14" ht="24">
      <c r="A118" s="59" t="s">
        <v>293</v>
      </c>
      <c r="B118" s="131"/>
      <c r="C118" s="107"/>
      <c r="D118" s="106"/>
      <c r="E118" s="52" t="s">
        <v>292</v>
      </c>
      <c r="F118" s="58">
        <v>49000</v>
      </c>
      <c r="G118" s="53">
        <v>16000</v>
      </c>
      <c r="H118" s="39">
        <f t="shared" si="16"/>
        <v>65000</v>
      </c>
      <c r="I118" s="39">
        <v>49000</v>
      </c>
      <c r="J118" s="39">
        <v>16000</v>
      </c>
      <c r="K118" s="39">
        <f t="shared" si="17"/>
        <v>65000</v>
      </c>
      <c r="L118" s="39">
        <v>49000</v>
      </c>
      <c r="M118" s="39">
        <v>16000</v>
      </c>
      <c r="N118" s="39">
        <f t="shared" si="18"/>
        <v>65000</v>
      </c>
    </row>
    <row r="119" spans="1:14" ht="24">
      <c r="A119" s="59" t="s">
        <v>306</v>
      </c>
      <c r="B119" s="131"/>
      <c r="C119" s="107"/>
      <c r="D119" s="106"/>
      <c r="E119" s="52" t="s">
        <v>275</v>
      </c>
      <c r="F119" s="58">
        <v>0</v>
      </c>
      <c r="G119" s="53">
        <v>42241</v>
      </c>
      <c r="H119" s="39">
        <f t="shared" si="16"/>
        <v>42241</v>
      </c>
      <c r="I119" s="39">
        <v>0</v>
      </c>
      <c r="J119" s="39">
        <v>42241</v>
      </c>
      <c r="K119" s="39">
        <f t="shared" si="17"/>
        <v>42241</v>
      </c>
      <c r="L119" s="39">
        <v>0</v>
      </c>
      <c r="M119" s="39">
        <v>42241</v>
      </c>
      <c r="N119" s="39">
        <f t="shared" si="18"/>
        <v>42241</v>
      </c>
    </row>
    <row r="120" spans="1:14" ht="24">
      <c r="A120" s="59" t="s">
        <v>314</v>
      </c>
      <c r="B120" s="131"/>
      <c r="C120" s="107"/>
      <c r="D120" s="106"/>
      <c r="E120" s="52" t="s">
        <v>301</v>
      </c>
      <c r="F120" s="60">
        <v>2100</v>
      </c>
      <c r="G120" s="51">
        <v>0</v>
      </c>
      <c r="H120" s="39">
        <f t="shared" si="16"/>
        <v>2100</v>
      </c>
      <c r="I120" s="41">
        <v>2100</v>
      </c>
      <c r="J120" s="41">
        <v>0</v>
      </c>
      <c r="K120" s="39">
        <f t="shared" si="17"/>
        <v>2100</v>
      </c>
      <c r="L120" s="41">
        <v>2100</v>
      </c>
      <c r="M120" s="41">
        <v>0</v>
      </c>
      <c r="N120" s="39">
        <f t="shared" si="18"/>
        <v>2100</v>
      </c>
    </row>
    <row r="121" spans="1:14" ht="12.75">
      <c r="A121" s="59" t="s">
        <v>356</v>
      </c>
      <c r="B121" s="131"/>
      <c r="C121" s="107"/>
      <c r="D121" s="52" t="s">
        <v>354</v>
      </c>
      <c r="E121" s="52"/>
      <c r="F121" s="60">
        <f>F122</f>
        <v>1645000</v>
      </c>
      <c r="G121" s="51">
        <f aca="true" t="shared" si="25" ref="G121:M122">G122</f>
        <v>0</v>
      </c>
      <c r="H121" s="39">
        <f t="shared" si="16"/>
        <v>1645000</v>
      </c>
      <c r="I121" s="41">
        <f t="shared" si="25"/>
        <v>2056000</v>
      </c>
      <c r="J121" s="41">
        <f t="shared" si="25"/>
        <v>0</v>
      </c>
      <c r="K121" s="39">
        <f t="shared" si="17"/>
        <v>2056000</v>
      </c>
      <c r="L121" s="41">
        <f t="shared" si="25"/>
        <v>2056000</v>
      </c>
      <c r="M121" s="41">
        <f t="shared" si="25"/>
        <v>0</v>
      </c>
      <c r="N121" s="39">
        <f t="shared" si="18"/>
        <v>2056000</v>
      </c>
    </row>
    <row r="122" spans="1:14" ht="24">
      <c r="A122" s="59" t="s">
        <v>357</v>
      </c>
      <c r="B122" s="131"/>
      <c r="C122" s="107"/>
      <c r="D122" s="106" t="s">
        <v>355</v>
      </c>
      <c r="E122" s="52"/>
      <c r="F122" s="60">
        <f>F123</f>
        <v>1645000</v>
      </c>
      <c r="G122" s="51">
        <f t="shared" si="25"/>
        <v>0</v>
      </c>
      <c r="H122" s="39">
        <f t="shared" si="16"/>
        <v>1645000</v>
      </c>
      <c r="I122" s="41">
        <f t="shared" si="25"/>
        <v>2056000</v>
      </c>
      <c r="J122" s="41">
        <f t="shared" si="25"/>
        <v>0</v>
      </c>
      <c r="K122" s="39">
        <f t="shared" si="17"/>
        <v>2056000</v>
      </c>
      <c r="L122" s="41">
        <f t="shared" si="25"/>
        <v>2056000</v>
      </c>
      <c r="M122" s="41">
        <f t="shared" si="25"/>
        <v>0</v>
      </c>
      <c r="N122" s="39">
        <f t="shared" si="18"/>
        <v>2056000</v>
      </c>
    </row>
    <row r="123" spans="1:14" ht="24">
      <c r="A123" s="59" t="s">
        <v>278</v>
      </c>
      <c r="B123" s="131"/>
      <c r="C123" s="107"/>
      <c r="D123" s="106"/>
      <c r="E123" s="52" t="s">
        <v>277</v>
      </c>
      <c r="F123" s="60">
        <f>1480000+165000</f>
        <v>1645000</v>
      </c>
      <c r="G123" s="51">
        <v>0</v>
      </c>
      <c r="H123" s="39">
        <f t="shared" si="16"/>
        <v>1645000</v>
      </c>
      <c r="I123" s="41">
        <f>1850000+206000</f>
        <v>2056000</v>
      </c>
      <c r="J123" s="41">
        <v>0</v>
      </c>
      <c r="K123" s="39">
        <f t="shared" si="17"/>
        <v>2056000</v>
      </c>
      <c r="L123" s="41">
        <f>1850000+206000</f>
        <v>2056000</v>
      </c>
      <c r="M123" s="41">
        <v>0</v>
      </c>
      <c r="N123" s="39">
        <f t="shared" si="18"/>
        <v>2056000</v>
      </c>
    </row>
    <row r="124" spans="1:14" ht="60">
      <c r="A124" s="59" t="s">
        <v>131</v>
      </c>
      <c r="B124" s="131"/>
      <c r="C124" s="107"/>
      <c r="D124" s="52">
        <v>4520000</v>
      </c>
      <c r="E124" s="52"/>
      <c r="F124" s="58">
        <f>F125</f>
        <v>4144900</v>
      </c>
      <c r="G124" s="53">
        <f>G125</f>
        <v>0</v>
      </c>
      <c r="H124" s="39">
        <f t="shared" si="16"/>
        <v>4144900</v>
      </c>
      <c r="I124" s="39">
        <f>I125</f>
        <v>4144900</v>
      </c>
      <c r="J124" s="39">
        <f>J125</f>
        <v>0</v>
      </c>
      <c r="K124" s="39">
        <f t="shared" si="17"/>
        <v>4144900</v>
      </c>
      <c r="L124" s="39">
        <f>L125</f>
        <v>4144900</v>
      </c>
      <c r="M124" s="39">
        <f>M125</f>
        <v>0</v>
      </c>
      <c r="N124" s="39">
        <f t="shared" si="18"/>
        <v>4144900</v>
      </c>
    </row>
    <row r="125" spans="1:14" ht="24">
      <c r="A125" s="59" t="s">
        <v>95</v>
      </c>
      <c r="B125" s="131"/>
      <c r="C125" s="107"/>
      <c r="D125" s="106">
        <v>4529900</v>
      </c>
      <c r="E125" s="52"/>
      <c r="F125" s="58">
        <f>SUM(F126:F131)</f>
        <v>4144900</v>
      </c>
      <c r="G125" s="53">
        <f>SUM(G126:G131)</f>
        <v>0</v>
      </c>
      <c r="H125" s="39">
        <f t="shared" si="16"/>
        <v>4144900</v>
      </c>
      <c r="I125" s="39">
        <f>SUM(I126:I131)</f>
        <v>4144900</v>
      </c>
      <c r="J125" s="39">
        <f>SUM(J126:J131)</f>
        <v>0</v>
      </c>
      <c r="K125" s="39">
        <f t="shared" si="17"/>
        <v>4144900</v>
      </c>
      <c r="L125" s="39">
        <f>SUM(L126:L131)</f>
        <v>4144900</v>
      </c>
      <c r="M125" s="39">
        <f>SUM(M126:M131)</f>
        <v>0</v>
      </c>
      <c r="N125" s="39">
        <f t="shared" si="18"/>
        <v>4144900</v>
      </c>
    </row>
    <row r="126" spans="1:14" ht="12.75">
      <c r="A126" s="59" t="s">
        <v>304</v>
      </c>
      <c r="B126" s="131"/>
      <c r="C126" s="107"/>
      <c r="D126" s="106"/>
      <c r="E126" s="52" t="s">
        <v>352</v>
      </c>
      <c r="F126" s="58">
        <v>3651200</v>
      </c>
      <c r="G126" s="53">
        <v>0</v>
      </c>
      <c r="H126" s="39">
        <f t="shared" si="16"/>
        <v>3651200</v>
      </c>
      <c r="I126" s="39">
        <v>3651200</v>
      </c>
      <c r="J126" s="39">
        <v>0</v>
      </c>
      <c r="K126" s="39">
        <f t="shared" si="17"/>
        <v>3651200</v>
      </c>
      <c r="L126" s="39">
        <v>3651200</v>
      </c>
      <c r="M126" s="39">
        <v>0</v>
      </c>
      <c r="N126" s="39">
        <f t="shared" si="18"/>
        <v>3651200</v>
      </c>
    </row>
    <row r="127" spans="1:14" ht="24">
      <c r="A127" s="59" t="s">
        <v>305</v>
      </c>
      <c r="B127" s="131"/>
      <c r="C127" s="107"/>
      <c r="D127" s="106"/>
      <c r="E127" s="52" t="s">
        <v>353</v>
      </c>
      <c r="F127" s="58">
        <v>12000</v>
      </c>
      <c r="G127" s="53">
        <v>0</v>
      </c>
      <c r="H127" s="39">
        <f t="shared" si="16"/>
        <v>12000</v>
      </c>
      <c r="I127" s="39">
        <v>12000</v>
      </c>
      <c r="J127" s="39">
        <v>0</v>
      </c>
      <c r="K127" s="39"/>
      <c r="L127" s="39">
        <v>12000</v>
      </c>
      <c r="M127" s="39">
        <v>0</v>
      </c>
      <c r="N127" s="39"/>
    </row>
    <row r="128" spans="1:14" ht="24">
      <c r="A128" s="59" t="s">
        <v>293</v>
      </c>
      <c r="B128" s="131"/>
      <c r="C128" s="107"/>
      <c r="D128" s="106"/>
      <c r="E128" s="52" t="s">
        <v>292</v>
      </c>
      <c r="F128" s="58">
        <v>108500</v>
      </c>
      <c r="G128" s="53">
        <v>0</v>
      </c>
      <c r="H128" s="39">
        <f t="shared" si="16"/>
        <v>108500</v>
      </c>
      <c r="I128" s="39">
        <v>108500</v>
      </c>
      <c r="J128" s="39">
        <v>0</v>
      </c>
      <c r="K128" s="39">
        <f t="shared" si="17"/>
        <v>108500</v>
      </c>
      <c r="L128" s="39">
        <v>108500</v>
      </c>
      <c r="M128" s="39">
        <v>0</v>
      </c>
      <c r="N128" s="39">
        <f t="shared" si="18"/>
        <v>108500</v>
      </c>
    </row>
    <row r="129" spans="1:14" ht="24">
      <c r="A129" s="59" t="s">
        <v>306</v>
      </c>
      <c r="B129" s="131"/>
      <c r="C129" s="107"/>
      <c r="D129" s="106"/>
      <c r="E129" s="52" t="s">
        <v>275</v>
      </c>
      <c r="F129" s="58">
        <v>331400</v>
      </c>
      <c r="G129" s="53">
        <v>0</v>
      </c>
      <c r="H129" s="39">
        <f t="shared" si="16"/>
        <v>331400</v>
      </c>
      <c r="I129" s="39">
        <v>331400</v>
      </c>
      <c r="J129" s="39">
        <v>0</v>
      </c>
      <c r="K129" s="39">
        <f t="shared" si="17"/>
        <v>331400</v>
      </c>
      <c r="L129" s="39">
        <v>331400</v>
      </c>
      <c r="M129" s="39">
        <v>0</v>
      </c>
      <c r="N129" s="39">
        <f t="shared" si="18"/>
        <v>331400</v>
      </c>
    </row>
    <row r="130" spans="1:14" ht="24">
      <c r="A130" s="59" t="s">
        <v>314</v>
      </c>
      <c r="B130" s="131"/>
      <c r="C130" s="107"/>
      <c r="D130" s="106"/>
      <c r="E130" s="52" t="s">
        <v>301</v>
      </c>
      <c r="F130" s="58">
        <v>31400</v>
      </c>
      <c r="G130" s="53">
        <v>0</v>
      </c>
      <c r="H130" s="39">
        <f t="shared" si="16"/>
        <v>31400</v>
      </c>
      <c r="I130" s="39">
        <v>31400</v>
      </c>
      <c r="J130" s="39">
        <v>0</v>
      </c>
      <c r="K130" s="39"/>
      <c r="L130" s="39">
        <v>31400</v>
      </c>
      <c r="M130" s="39">
        <v>0</v>
      </c>
      <c r="N130" s="39"/>
    </row>
    <row r="131" spans="1:14" ht="12.75">
      <c r="A131" s="59" t="s">
        <v>303</v>
      </c>
      <c r="B131" s="131"/>
      <c r="C131" s="107"/>
      <c r="D131" s="106"/>
      <c r="E131" s="52" t="s">
        <v>302</v>
      </c>
      <c r="F131" s="60">
        <v>10400</v>
      </c>
      <c r="G131" s="53">
        <v>0</v>
      </c>
      <c r="H131" s="39">
        <f t="shared" si="16"/>
        <v>10400</v>
      </c>
      <c r="I131" s="41">
        <v>10400</v>
      </c>
      <c r="J131" s="39">
        <v>0</v>
      </c>
      <c r="K131" s="39">
        <f t="shared" si="17"/>
        <v>10400</v>
      </c>
      <c r="L131" s="41">
        <v>10400</v>
      </c>
      <c r="M131" s="39">
        <v>0</v>
      </c>
      <c r="N131" s="39">
        <f t="shared" si="18"/>
        <v>10400</v>
      </c>
    </row>
    <row r="132" spans="1:14" ht="12.75">
      <c r="A132" s="59" t="s">
        <v>116</v>
      </c>
      <c r="B132" s="131"/>
      <c r="C132" s="107"/>
      <c r="D132" s="52" t="s">
        <v>127</v>
      </c>
      <c r="E132" s="52"/>
      <c r="F132" s="60">
        <f>F133</f>
        <v>292000</v>
      </c>
      <c r="G132" s="51">
        <f>G133</f>
        <v>0</v>
      </c>
      <c r="H132" s="39">
        <f t="shared" si="16"/>
        <v>292000</v>
      </c>
      <c r="I132" s="41">
        <f>I133</f>
        <v>292000</v>
      </c>
      <c r="J132" s="41">
        <f>J133</f>
        <v>0</v>
      </c>
      <c r="K132" s="39">
        <f t="shared" si="17"/>
        <v>292000</v>
      </c>
      <c r="L132" s="41">
        <f>L133</f>
        <v>292000</v>
      </c>
      <c r="M132" s="41">
        <f>M133</f>
        <v>0</v>
      </c>
      <c r="N132" s="39">
        <f t="shared" si="18"/>
        <v>292000</v>
      </c>
    </row>
    <row r="133" spans="1:14" ht="48">
      <c r="A133" s="59" t="s">
        <v>289</v>
      </c>
      <c r="B133" s="131"/>
      <c r="C133" s="107"/>
      <c r="D133" s="106" t="s">
        <v>262</v>
      </c>
      <c r="E133" s="52"/>
      <c r="F133" s="60">
        <f>F134</f>
        <v>292000</v>
      </c>
      <c r="G133" s="51">
        <f>G134</f>
        <v>0</v>
      </c>
      <c r="H133" s="39">
        <f t="shared" si="16"/>
        <v>292000</v>
      </c>
      <c r="I133" s="41">
        <f>I134</f>
        <v>292000</v>
      </c>
      <c r="J133" s="41">
        <f>J134</f>
        <v>0</v>
      </c>
      <c r="K133" s="39">
        <f t="shared" si="17"/>
        <v>292000</v>
      </c>
      <c r="L133" s="41">
        <f>L134</f>
        <v>292000</v>
      </c>
      <c r="M133" s="41">
        <f>M134</f>
        <v>0</v>
      </c>
      <c r="N133" s="39">
        <f t="shared" si="18"/>
        <v>292000</v>
      </c>
    </row>
    <row r="134" spans="1:14" ht="24">
      <c r="A134" s="59" t="s">
        <v>278</v>
      </c>
      <c r="B134" s="131"/>
      <c r="C134" s="107"/>
      <c r="D134" s="106"/>
      <c r="E134" s="52" t="s">
        <v>277</v>
      </c>
      <c r="F134" s="60">
        <v>292000</v>
      </c>
      <c r="G134" s="51">
        <v>0</v>
      </c>
      <c r="H134" s="39">
        <f t="shared" si="16"/>
        <v>292000</v>
      </c>
      <c r="I134" s="41">
        <v>292000</v>
      </c>
      <c r="J134" s="41">
        <v>0</v>
      </c>
      <c r="K134" s="39">
        <f t="shared" si="17"/>
        <v>292000</v>
      </c>
      <c r="L134" s="41">
        <v>292000</v>
      </c>
      <c r="M134" s="41">
        <v>0</v>
      </c>
      <c r="N134" s="39">
        <f t="shared" si="18"/>
        <v>292000</v>
      </c>
    </row>
    <row r="135" spans="1:14" ht="12.75">
      <c r="A135" s="59" t="s">
        <v>118</v>
      </c>
      <c r="B135" s="131"/>
      <c r="C135" s="107" t="s">
        <v>132</v>
      </c>
      <c r="D135" s="106"/>
      <c r="E135" s="106"/>
      <c r="F135" s="58">
        <f>F136+F144+F155+F159+F141</f>
        <v>89000</v>
      </c>
      <c r="G135" s="53">
        <f>G136+G144+G155+G159+G141</f>
        <v>10717197</v>
      </c>
      <c r="H135" s="39">
        <f t="shared" si="16"/>
        <v>10806197</v>
      </c>
      <c r="I135" s="39">
        <f>I136+I144+I155+I159+I141</f>
        <v>48000</v>
      </c>
      <c r="J135" s="39">
        <f>J136+J144+J155+J159+J141</f>
        <v>10717196.88</v>
      </c>
      <c r="K135" s="39">
        <f t="shared" si="17"/>
        <v>10765196.88</v>
      </c>
      <c r="L135" s="39">
        <f>L136+L144+L155+L159+L141</f>
        <v>9000</v>
      </c>
      <c r="M135" s="39">
        <f>M136+M144+M155+M159+M141</f>
        <v>11027756.88</v>
      </c>
      <c r="N135" s="39">
        <f t="shared" si="18"/>
        <v>11036756.88</v>
      </c>
    </row>
    <row r="136" spans="1:14" ht="12.75">
      <c r="A136" s="59" t="s">
        <v>133</v>
      </c>
      <c r="B136" s="131"/>
      <c r="C136" s="107"/>
      <c r="D136" s="52">
        <v>5050000</v>
      </c>
      <c r="E136" s="52"/>
      <c r="F136" s="58">
        <f>F137+F139</f>
        <v>0</v>
      </c>
      <c r="G136" s="53">
        <f aca="true" t="shared" si="26" ref="G136:M136">G137+G139</f>
        <v>107475</v>
      </c>
      <c r="H136" s="39">
        <f t="shared" si="16"/>
        <v>107475</v>
      </c>
      <c r="I136" s="39">
        <f t="shared" si="26"/>
        <v>0</v>
      </c>
      <c r="J136" s="39">
        <f t="shared" si="26"/>
        <v>107474.88</v>
      </c>
      <c r="K136" s="39">
        <f t="shared" si="17"/>
        <v>107474.88</v>
      </c>
      <c r="L136" s="39">
        <f t="shared" si="26"/>
        <v>0</v>
      </c>
      <c r="M136" s="39">
        <f t="shared" si="26"/>
        <v>107474.88</v>
      </c>
      <c r="N136" s="39">
        <f t="shared" si="18"/>
        <v>107474.88</v>
      </c>
    </row>
    <row r="137" spans="1:14" ht="36">
      <c r="A137" s="59" t="s">
        <v>134</v>
      </c>
      <c r="B137" s="131"/>
      <c r="C137" s="107"/>
      <c r="D137" s="106">
        <v>5050502</v>
      </c>
      <c r="E137" s="52"/>
      <c r="F137" s="58">
        <f>F138</f>
        <v>0</v>
      </c>
      <c r="G137" s="53">
        <f>G138</f>
        <v>104701</v>
      </c>
      <c r="H137" s="39">
        <f t="shared" si="16"/>
        <v>104701</v>
      </c>
      <c r="I137" s="39">
        <f>I138</f>
        <v>0</v>
      </c>
      <c r="J137" s="39">
        <f>J138</f>
        <v>104700.88</v>
      </c>
      <c r="K137" s="39">
        <f t="shared" si="17"/>
        <v>104700.88</v>
      </c>
      <c r="L137" s="39">
        <f>L138</f>
        <v>0</v>
      </c>
      <c r="M137" s="39">
        <f>M138</f>
        <v>104700.88</v>
      </c>
      <c r="N137" s="39">
        <f t="shared" si="18"/>
        <v>104700.88</v>
      </c>
    </row>
    <row r="138" spans="1:14" ht="24">
      <c r="A138" s="59" t="s">
        <v>310</v>
      </c>
      <c r="B138" s="131"/>
      <c r="C138" s="107"/>
      <c r="D138" s="106"/>
      <c r="E138" s="52" t="s">
        <v>311</v>
      </c>
      <c r="F138" s="60">
        <v>0</v>
      </c>
      <c r="G138" s="51">
        <v>104701</v>
      </c>
      <c r="H138" s="39">
        <f t="shared" si="16"/>
        <v>104701</v>
      </c>
      <c r="I138" s="41">
        <v>0</v>
      </c>
      <c r="J138" s="41">
        <v>104700.88</v>
      </c>
      <c r="K138" s="39">
        <f t="shared" si="17"/>
        <v>104700.88</v>
      </c>
      <c r="L138" s="41">
        <v>0</v>
      </c>
      <c r="M138" s="41">
        <v>104700.88</v>
      </c>
      <c r="N138" s="39">
        <f t="shared" si="18"/>
        <v>104700.88</v>
      </c>
    </row>
    <row r="139" spans="1:14" ht="12.75">
      <c r="A139" s="59" t="s">
        <v>181</v>
      </c>
      <c r="B139" s="131"/>
      <c r="C139" s="107"/>
      <c r="D139" s="106" t="s">
        <v>182</v>
      </c>
      <c r="E139" s="52"/>
      <c r="F139" s="60">
        <f>F140</f>
        <v>0</v>
      </c>
      <c r="G139" s="51">
        <f aca="true" t="shared" si="27" ref="G139:M139">G140</f>
        <v>2774</v>
      </c>
      <c r="H139" s="39">
        <f t="shared" si="16"/>
        <v>2774</v>
      </c>
      <c r="I139" s="41">
        <f t="shared" si="27"/>
        <v>0</v>
      </c>
      <c r="J139" s="41">
        <f t="shared" si="27"/>
        <v>2774</v>
      </c>
      <c r="K139" s="39">
        <f t="shared" si="17"/>
        <v>2774</v>
      </c>
      <c r="L139" s="41">
        <f t="shared" si="27"/>
        <v>0</v>
      </c>
      <c r="M139" s="41">
        <f t="shared" si="27"/>
        <v>2774</v>
      </c>
      <c r="N139" s="39">
        <f t="shared" si="18"/>
        <v>2774</v>
      </c>
    </row>
    <row r="140" spans="1:14" ht="24">
      <c r="A140" s="59" t="s">
        <v>310</v>
      </c>
      <c r="B140" s="131"/>
      <c r="C140" s="107"/>
      <c r="D140" s="106"/>
      <c r="E140" s="52" t="s">
        <v>311</v>
      </c>
      <c r="F140" s="60">
        <v>0</v>
      </c>
      <c r="G140" s="51">
        <v>2774</v>
      </c>
      <c r="H140" s="39">
        <f t="shared" si="16"/>
        <v>2774</v>
      </c>
      <c r="I140" s="41">
        <v>0</v>
      </c>
      <c r="J140" s="41">
        <v>2774</v>
      </c>
      <c r="K140" s="39">
        <f t="shared" si="17"/>
        <v>2774</v>
      </c>
      <c r="L140" s="41">
        <v>0</v>
      </c>
      <c r="M140" s="41">
        <v>2774</v>
      </c>
      <c r="N140" s="39">
        <f t="shared" si="18"/>
        <v>2774</v>
      </c>
    </row>
    <row r="141" spans="1:14" ht="12.75">
      <c r="A141" s="59" t="s">
        <v>120</v>
      </c>
      <c r="B141" s="131"/>
      <c r="C141" s="107"/>
      <c r="D141" s="52" t="s">
        <v>135</v>
      </c>
      <c r="E141" s="52"/>
      <c r="F141" s="60">
        <f>F142</f>
        <v>0</v>
      </c>
      <c r="G141" s="51">
        <f>G142</f>
        <v>54889</v>
      </c>
      <c r="H141" s="39">
        <f t="shared" si="16"/>
        <v>54889</v>
      </c>
      <c r="I141" s="41">
        <f>I142</f>
        <v>0</v>
      </c>
      <c r="J141" s="41">
        <f>J142</f>
        <v>54889</v>
      </c>
      <c r="K141" s="39">
        <f t="shared" si="17"/>
        <v>54889</v>
      </c>
      <c r="L141" s="41">
        <f>L142</f>
        <v>0</v>
      </c>
      <c r="M141" s="41">
        <f>M142</f>
        <v>54889</v>
      </c>
      <c r="N141" s="39">
        <f t="shared" si="18"/>
        <v>54889</v>
      </c>
    </row>
    <row r="142" spans="1:14" ht="12.75">
      <c r="A142" s="59" t="s">
        <v>120</v>
      </c>
      <c r="B142" s="131"/>
      <c r="C142" s="107"/>
      <c r="D142" s="106" t="s">
        <v>136</v>
      </c>
      <c r="E142" s="52"/>
      <c r="F142" s="60">
        <f>F143</f>
        <v>0</v>
      </c>
      <c r="G142" s="51">
        <f>G143</f>
        <v>54889</v>
      </c>
      <c r="H142" s="39">
        <f t="shared" si="16"/>
        <v>54889</v>
      </c>
      <c r="I142" s="41">
        <f>I143</f>
        <v>0</v>
      </c>
      <c r="J142" s="41">
        <f>J143</f>
        <v>54889</v>
      </c>
      <c r="K142" s="39">
        <f t="shared" si="17"/>
        <v>54889</v>
      </c>
      <c r="L142" s="41">
        <f>L143</f>
        <v>0</v>
      </c>
      <c r="M142" s="41">
        <f>M143</f>
        <v>54889</v>
      </c>
      <c r="N142" s="39">
        <f t="shared" si="18"/>
        <v>54889</v>
      </c>
    </row>
    <row r="143" spans="1:14" ht="24">
      <c r="A143" s="59" t="s">
        <v>310</v>
      </c>
      <c r="B143" s="131"/>
      <c r="C143" s="107"/>
      <c r="D143" s="106"/>
      <c r="E143" s="52" t="s">
        <v>311</v>
      </c>
      <c r="F143" s="60">
        <v>0</v>
      </c>
      <c r="G143" s="51">
        <v>54889</v>
      </c>
      <c r="H143" s="39">
        <f t="shared" si="16"/>
        <v>54889</v>
      </c>
      <c r="I143" s="41">
        <v>0</v>
      </c>
      <c r="J143" s="41">
        <v>54889</v>
      </c>
      <c r="K143" s="39">
        <f t="shared" si="17"/>
        <v>54889</v>
      </c>
      <c r="L143" s="41">
        <v>0</v>
      </c>
      <c r="M143" s="41">
        <v>54889</v>
      </c>
      <c r="N143" s="39">
        <f t="shared" si="18"/>
        <v>54889</v>
      </c>
    </row>
    <row r="144" spans="1:14" ht="24">
      <c r="A144" s="59" t="s">
        <v>137</v>
      </c>
      <c r="B144" s="131"/>
      <c r="C144" s="107"/>
      <c r="D144" s="52">
        <v>5200000</v>
      </c>
      <c r="E144" s="52"/>
      <c r="F144" s="58">
        <f>F145+F147+F149+F151+F153</f>
        <v>0</v>
      </c>
      <c r="G144" s="53">
        <f aca="true" t="shared" si="28" ref="G144:M144">G145+G147+G149+G151+G153</f>
        <v>10554833</v>
      </c>
      <c r="H144" s="39">
        <f t="shared" si="16"/>
        <v>10554833</v>
      </c>
      <c r="I144" s="39">
        <f t="shared" si="28"/>
        <v>0</v>
      </c>
      <c r="J144" s="39">
        <f t="shared" si="28"/>
        <v>10554833</v>
      </c>
      <c r="K144" s="39">
        <f t="shared" si="17"/>
        <v>10554833</v>
      </c>
      <c r="L144" s="39">
        <f t="shared" si="28"/>
        <v>0</v>
      </c>
      <c r="M144" s="39">
        <f t="shared" si="28"/>
        <v>10865393</v>
      </c>
      <c r="N144" s="39">
        <f t="shared" si="18"/>
        <v>10865393</v>
      </c>
    </row>
    <row r="145" spans="1:14" ht="24">
      <c r="A145" s="59" t="s">
        <v>254</v>
      </c>
      <c r="B145" s="131"/>
      <c r="C145" s="107"/>
      <c r="D145" s="106" t="s">
        <v>255</v>
      </c>
      <c r="E145" s="52"/>
      <c r="F145" s="58">
        <f>F146</f>
        <v>0</v>
      </c>
      <c r="G145" s="53">
        <f>G146</f>
        <v>1095000</v>
      </c>
      <c r="H145" s="39">
        <f t="shared" si="16"/>
        <v>1095000</v>
      </c>
      <c r="I145" s="39">
        <f>I146</f>
        <v>0</v>
      </c>
      <c r="J145" s="39">
        <f>J146</f>
        <v>1095000</v>
      </c>
      <c r="K145" s="39">
        <f t="shared" si="17"/>
        <v>1095000</v>
      </c>
      <c r="L145" s="39">
        <f>L146</f>
        <v>0</v>
      </c>
      <c r="M145" s="39">
        <f>M146</f>
        <v>1095000</v>
      </c>
      <c r="N145" s="39">
        <f t="shared" si="18"/>
        <v>1095000</v>
      </c>
    </row>
    <row r="146" spans="1:14" ht="24">
      <c r="A146" s="59" t="s">
        <v>278</v>
      </c>
      <c r="B146" s="131"/>
      <c r="C146" s="107"/>
      <c r="D146" s="106"/>
      <c r="E146" s="52" t="s">
        <v>277</v>
      </c>
      <c r="F146" s="58">
        <v>0</v>
      </c>
      <c r="G146" s="53">
        <v>1095000</v>
      </c>
      <c r="H146" s="39">
        <f t="shared" si="16"/>
        <v>1095000</v>
      </c>
      <c r="I146" s="39">
        <v>0</v>
      </c>
      <c r="J146" s="39">
        <v>1095000</v>
      </c>
      <c r="K146" s="39">
        <f t="shared" si="17"/>
        <v>1095000</v>
      </c>
      <c r="L146" s="39">
        <v>0</v>
      </c>
      <c r="M146" s="39">
        <v>1095000</v>
      </c>
      <c r="N146" s="39">
        <f t="shared" si="18"/>
        <v>1095000</v>
      </c>
    </row>
    <row r="147" spans="1:14" ht="24">
      <c r="A147" s="59" t="s">
        <v>362</v>
      </c>
      <c r="B147" s="131"/>
      <c r="C147" s="107"/>
      <c r="D147" s="106" t="s">
        <v>358</v>
      </c>
      <c r="E147" s="52"/>
      <c r="F147" s="58">
        <f>F148</f>
        <v>0</v>
      </c>
      <c r="G147" s="53">
        <f aca="true" t="shared" si="29" ref="G147:M147">G148</f>
        <v>3056077</v>
      </c>
      <c r="H147" s="39">
        <f t="shared" si="16"/>
        <v>3056077</v>
      </c>
      <c r="I147" s="39">
        <f t="shared" si="29"/>
        <v>0</v>
      </c>
      <c r="J147" s="39">
        <f t="shared" si="29"/>
        <v>3056077</v>
      </c>
      <c r="K147" s="39">
        <f t="shared" si="17"/>
        <v>3056077</v>
      </c>
      <c r="L147" s="39">
        <f t="shared" si="29"/>
        <v>0</v>
      </c>
      <c r="M147" s="39">
        <f t="shared" si="29"/>
        <v>3056077</v>
      </c>
      <c r="N147" s="39">
        <f t="shared" si="18"/>
        <v>3056077</v>
      </c>
    </row>
    <row r="148" spans="1:14" ht="24">
      <c r="A148" s="59" t="s">
        <v>310</v>
      </c>
      <c r="B148" s="131"/>
      <c r="C148" s="107"/>
      <c r="D148" s="106"/>
      <c r="E148" s="52" t="s">
        <v>311</v>
      </c>
      <c r="F148" s="58">
        <v>0</v>
      </c>
      <c r="G148" s="53">
        <f>30424+3025653</f>
        <v>3056077</v>
      </c>
      <c r="H148" s="39">
        <f t="shared" si="16"/>
        <v>3056077</v>
      </c>
      <c r="I148" s="39">
        <v>0</v>
      </c>
      <c r="J148" s="39">
        <f>30424+3025653</f>
        <v>3056077</v>
      </c>
      <c r="K148" s="39">
        <f t="shared" si="17"/>
        <v>3056077</v>
      </c>
      <c r="L148" s="39">
        <v>0</v>
      </c>
      <c r="M148" s="39">
        <f>30424+3025653</f>
        <v>3056077</v>
      </c>
      <c r="N148" s="39">
        <f t="shared" si="18"/>
        <v>3056077</v>
      </c>
    </row>
    <row r="149" spans="1:14" ht="12.75">
      <c r="A149" s="59" t="s">
        <v>363</v>
      </c>
      <c r="B149" s="131"/>
      <c r="C149" s="107"/>
      <c r="D149" s="106" t="s">
        <v>361</v>
      </c>
      <c r="E149" s="52"/>
      <c r="F149" s="58">
        <f>F150</f>
        <v>0</v>
      </c>
      <c r="G149" s="53">
        <f aca="true" t="shared" si="30" ref="G149:M149">G150</f>
        <v>3782496</v>
      </c>
      <c r="H149" s="39">
        <f t="shared" si="16"/>
        <v>3782496</v>
      </c>
      <c r="I149" s="39">
        <f t="shared" si="30"/>
        <v>0</v>
      </c>
      <c r="J149" s="39">
        <f t="shared" si="30"/>
        <v>3782496</v>
      </c>
      <c r="K149" s="39">
        <f t="shared" si="17"/>
        <v>3782496</v>
      </c>
      <c r="L149" s="39">
        <f t="shared" si="30"/>
        <v>0</v>
      </c>
      <c r="M149" s="39">
        <f t="shared" si="30"/>
        <v>3782496</v>
      </c>
      <c r="N149" s="39">
        <f t="shared" si="18"/>
        <v>3782496</v>
      </c>
    </row>
    <row r="150" spans="1:14" ht="24">
      <c r="A150" s="59" t="s">
        <v>310</v>
      </c>
      <c r="B150" s="131"/>
      <c r="C150" s="107"/>
      <c r="D150" s="106"/>
      <c r="E150" s="52" t="s">
        <v>311</v>
      </c>
      <c r="F150" s="58">
        <v>0</v>
      </c>
      <c r="G150" s="53">
        <v>3782496</v>
      </c>
      <c r="H150" s="39">
        <f t="shared" si="16"/>
        <v>3782496</v>
      </c>
      <c r="I150" s="39">
        <v>0</v>
      </c>
      <c r="J150" s="39">
        <v>3782496</v>
      </c>
      <c r="K150" s="39">
        <f t="shared" si="17"/>
        <v>3782496</v>
      </c>
      <c r="L150" s="39">
        <v>0</v>
      </c>
      <c r="M150" s="39">
        <v>3782496</v>
      </c>
      <c r="N150" s="39">
        <f t="shared" si="18"/>
        <v>3782496</v>
      </c>
    </row>
    <row r="151" spans="1:14" ht="24">
      <c r="A151" s="59" t="s">
        <v>364</v>
      </c>
      <c r="B151" s="131"/>
      <c r="C151" s="107"/>
      <c r="D151" s="106" t="s">
        <v>359</v>
      </c>
      <c r="E151" s="52"/>
      <c r="F151" s="58">
        <f>F152</f>
        <v>0</v>
      </c>
      <c r="G151" s="53">
        <f aca="true" t="shared" si="31" ref="G151:M151">G152</f>
        <v>2566352</v>
      </c>
      <c r="H151" s="39">
        <f t="shared" si="16"/>
        <v>2566352</v>
      </c>
      <c r="I151" s="39">
        <f t="shared" si="31"/>
        <v>0</v>
      </c>
      <c r="J151" s="39">
        <f t="shared" si="31"/>
        <v>2566352</v>
      </c>
      <c r="K151" s="39">
        <f t="shared" si="17"/>
        <v>2566352</v>
      </c>
      <c r="L151" s="39">
        <f t="shared" si="31"/>
        <v>0</v>
      </c>
      <c r="M151" s="39">
        <f t="shared" si="31"/>
        <v>2876912</v>
      </c>
      <c r="N151" s="39">
        <f t="shared" si="18"/>
        <v>2876912</v>
      </c>
    </row>
    <row r="152" spans="1:14" ht="24">
      <c r="A152" s="59" t="s">
        <v>310</v>
      </c>
      <c r="B152" s="131"/>
      <c r="C152" s="107"/>
      <c r="D152" s="106"/>
      <c r="E152" s="52" t="s">
        <v>311</v>
      </c>
      <c r="F152" s="58">
        <v>0</v>
      </c>
      <c r="G152" s="53">
        <f>30424+2535928</f>
        <v>2566352</v>
      </c>
      <c r="H152" s="39">
        <f t="shared" si="16"/>
        <v>2566352</v>
      </c>
      <c r="I152" s="39">
        <v>0</v>
      </c>
      <c r="J152" s="39">
        <f>30424+2535928</f>
        <v>2566352</v>
      </c>
      <c r="K152" s="39">
        <f t="shared" si="17"/>
        <v>2566352</v>
      </c>
      <c r="L152" s="39">
        <v>0</v>
      </c>
      <c r="M152" s="39">
        <f>30424+2846488</f>
        <v>2876912</v>
      </c>
      <c r="N152" s="39">
        <f t="shared" si="18"/>
        <v>2876912</v>
      </c>
    </row>
    <row r="153" spans="1:14" ht="12.75">
      <c r="A153" s="59" t="s">
        <v>365</v>
      </c>
      <c r="B153" s="131"/>
      <c r="C153" s="107"/>
      <c r="D153" s="106" t="s">
        <v>360</v>
      </c>
      <c r="E153" s="52"/>
      <c r="F153" s="58">
        <f>F154</f>
        <v>0</v>
      </c>
      <c r="G153" s="53">
        <f aca="true" t="shared" si="32" ref="G153:M153">G154</f>
        <v>54908</v>
      </c>
      <c r="H153" s="39">
        <f t="shared" si="16"/>
        <v>54908</v>
      </c>
      <c r="I153" s="39">
        <f t="shared" si="32"/>
        <v>0</v>
      </c>
      <c r="J153" s="39">
        <f t="shared" si="32"/>
        <v>54908</v>
      </c>
      <c r="K153" s="39">
        <f t="shared" si="17"/>
        <v>54908</v>
      </c>
      <c r="L153" s="39">
        <f t="shared" si="32"/>
        <v>0</v>
      </c>
      <c r="M153" s="39">
        <f t="shared" si="32"/>
        <v>54908</v>
      </c>
      <c r="N153" s="39">
        <f t="shared" si="18"/>
        <v>54908</v>
      </c>
    </row>
    <row r="154" spans="1:14" ht="24">
      <c r="A154" s="59" t="s">
        <v>310</v>
      </c>
      <c r="B154" s="131"/>
      <c r="C154" s="107"/>
      <c r="D154" s="106"/>
      <c r="E154" s="52" t="s">
        <v>311</v>
      </c>
      <c r="F154" s="58">
        <v>0</v>
      </c>
      <c r="G154" s="53">
        <v>54908</v>
      </c>
      <c r="H154" s="39">
        <f t="shared" si="16"/>
        <v>54908</v>
      </c>
      <c r="I154" s="39">
        <v>0</v>
      </c>
      <c r="J154" s="39">
        <v>54908</v>
      </c>
      <c r="K154" s="39">
        <f t="shared" si="17"/>
        <v>54908</v>
      </c>
      <c r="L154" s="39">
        <v>0</v>
      </c>
      <c r="M154" s="39">
        <v>54908</v>
      </c>
      <c r="N154" s="39">
        <f t="shared" si="18"/>
        <v>54908</v>
      </c>
    </row>
    <row r="155" spans="1:14" ht="12.75">
      <c r="A155" s="59" t="s">
        <v>116</v>
      </c>
      <c r="B155" s="131"/>
      <c r="C155" s="107"/>
      <c r="D155" s="52">
        <v>5220000</v>
      </c>
      <c r="E155" s="52"/>
      <c r="F155" s="58">
        <f aca="true" t="shared" si="33" ref="F155:M157">F156</f>
        <v>9000</v>
      </c>
      <c r="G155" s="53">
        <f t="shared" si="33"/>
        <v>0</v>
      </c>
      <c r="H155" s="39">
        <f t="shared" si="16"/>
        <v>9000</v>
      </c>
      <c r="I155" s="39">
        <f t="shared" si="33"/>
        <v>9000</v>
      </c>
      <c r="J155" s="39">
        <f t="shared" si="33"/>
        <v>0</v>
      </c>
      <c r="K155" s="39">
        <f t="shared" si="17"/>
        <v>9000</v>
      </c>
      <c r="L155" s="39">
        <f t="shared" si="33"/>
        <v>9000</v>
      </c>
      <c r="M155" s="39">
        <f t="shared" si="33"/>
        <v>0</v>
      </c>
      <c r="N155" s="39">
        <f t="shared" si="18"/>
        <v>9000</v>
      </c>
    </row>
    <row r="156" spans="1:14" ht="24">
      <c r="A156" s="59" t="s">
        <v>282</v>
      </c>
      <c r="B156" s="131"/>
      <c r="C156" s="107"/>
      <c r="D156" s="52" t="s">
        <v>128</v>
      </c>
      <c r="E156" s="52"/>
      <c r="F156" s="58">
        <f t="shared" si="33"/>
        <v>9000</v>
      </c>
      <c r="G156" s="53">
        <f t="shared" si="33"/>
        <v>0</v>
      </c>
      <c r="H156" s="39">
        <f t="shared" si="16"/>
        <v>9000</v>
      </c>
      <c r="I156" s="39">
        <f t="shared" si="33"/>
        <v>9000</v>
      </c>
      <c r="J156" s="39">
        <f t="shared" si="33"/>
        <v>0</v>
      </c>
      <c r="K156" s="39">
        <f t="shared" si="17"/>
        <v>9000</v>
      </c>
      <c r="L156" s="39">
        <f t="shared" si="33"/>
        <v>9000</v>
      </c>
      <c r="M156" s="39">
        <f t="shared" si="33"/>
        <v>0</v>
      </c>
      <c r="N156" s="39">
        <f t="shared" si="18"/>
        <v>9000</v>
      </c>
    </row>
    <row r="157" spans="1:14" ht="36">
      <c r="A157" s="59" t="s">
        <v>281</v>
      </c>
      <c r="B157" s="131"/>
      <c r="C157" s="107"/>
      <c r="D157" s="106" t="s">
        <v>252</v>
      </c>
      <c r="E157" s="52"/>
      <c r="F157" s="58">
        <f t="shared" si="33"/>
        <v>9000</v>
      </c>
      <c r="G157" s="53">
        <f t="shared" si="33"/>
        <v>0</v>
      </c>
      <c r="H157" s="39">
        <f t="shared" si="16"/>
        <v>9000</v>
      </c>
      <c r="I157" s="39">
        <f t="shared" si="33"/>
        <v>9000</v>
      </c>
      <c r="J157" s="39">
        <f t="shared" si="33"/>
        <v>0</v>
      </c>
      <c r="K157" s="39">
        <f t="shared" si="17"/>
        <v>9000</v>
      </c>
      <c r="L157" s="39">
        <f t="shared" si="33"/>
        <v>9000</v>
      </c>
      <c r="M157" s="39">
        <f t="shared" si="33"/>
        <v>0</v>
      </c>
      <c r="N157" s="39">
        <f t="shared" si="18"/>
        <v>9000</v>
      </c>
    </row>
    <row r="158" spans="1:14" ht="24">
      <c r="A158" s="59" t="s">
        <v>306</v>
      </c>
      <c r="B158" s="131"/>
      <c r="C158" s="107"/>
      <c r="D158" s="106"/>
      <c r="E158" s="52" t="s">
        <v>275</v>
      </c>
      <c r="F158" s="58">
        <v>9000</v>
      </c>
      <c r="G158" s="53">
        <v>0</v>
      </c>
      <c r="H158" s="39">
        <f t="shared" si="16"/>
        <v>9000</v>
      </c>
      <c r="I158" s="39">
        <v>9000</v>
      </c>
      <c r="J158" s="39">
        <v>0</v>
      </c>
      <c r="K158" s="39">
        <f t="shared" si="17"/>
        <v>9000</v>
      </c>
      <c r="L158" s="39">
        <v>9000</v>
      </c>
      <c r="M158" s="39">
        <v>0</v>
      </c>
      <c r="N158" s="39">
        <f t="shared" si="18"/>
        <v>9000</v>
      </c>
    </row>
    <row r="159" spans="1:14" ht="24">
      <c r="A159" s="59" t="s">
        <v>96</v>
      </c>
      <c r="B159" s="131"/>
      <c r="C159" s="107"/>
      <c r="D159" s="52" t="s">
        <v>97</v>
      </c>
      <c r="E159" s="52"/>
      <c r="F159" s="60">
        <f>F160+F162</f>
        <v>80000</v>
      </c>
      <c r="G159" s="51">
        <f>G160+G162</f>
        <v>0</v>
      </c>
      <c r="H159" s="39">
        <f t="shared" si="16"/>
        <v>80000</v>
      </c>
      <c r="I159" s="41">
        <f>I160+I162</f>
        <v>39000</v>
      </c>
      <c r="J159" s="41">
        <f>J160+J162</f>
        <v>0</v>
      </c>
      <c r="K159" s="39">
        <f t="shared" si="17"/>
        <v>39000</v>
      </c>
      <c r="L159" s="41">
        <f>L160+L162</f>
        <v>0</v>
      </c>
      <c r="M159" s="41">
        <f>M160+M162</f>
        <v>0</v>
      </c>
      <c r="N159" s="39">
        <f t="shared" si="18"/>
        <v>0</v>
      </c>
    </row>
    <row r="160" spans="1:14" ht="36">
      <c r="A160" s="59" t="s">
        <v>315</v>
      </c>
      <c r="B160" s="131"/>
      <c r="C160" s="107"/>
      <c r="D160" s="106" t="s">
        <v>220</v>
      </c>
      <c r="E160" s="52"/>
      <c r="F160" s="60">
        <f>F161</f>
        <v>33000</v>
      </c>
      <c r="G160" s="51">
        <f>G161</f>
        <v>0</v>
      </c>
      <c r="H160" s="39">
        <f t="shared" si="16"/>
        <v>33000</v>
      </c>
      <c r="I160" s="41">
        <f>I161</f>
        <v>39000</v>
      </c>
      <c r="J160" s="41">
        <f>J161</f>
        <v>0</v>
      </c>
      <c r="K160" s="39">
        <f t="shared" si="17"/>
        <v>39000</v>
      </c>
      <c r="L160" s="41">
        <f>L161</f>
        <v>0</v>
      </c>
      <c r="M160" s="41">
        <f>M161</f>
        <v>0</v>
      </c>
      <c r="N160" s="39">
        <f t="shared" si="18"/>
        <v>0</v>
      </c>
    </row>
    <row r="161" spans="1:14" ht="24">
      <c r="A161" s="59" t="s">
        <v>306</v>
      </c>
      <c r="B161" s="131"/>
      <c r="C161" s="107"/>
      <c r="D161" s="106"/>
      <c r="E161" s="52" t="s">
        <v>275</v>
      </c>
      <c r="F161" s="60">
        <v>33000</v>
      </c>
      <c r="G161" s="51">
        <v>0</v>
      </c>
      <c r="H161" s="39">
        <f aca="true" t="shared" si="34" ref="H161:H224">G161+F161</f>
        <v>33000</v>
      </c>
      <c r="I161" s="41">
        <v>39000</v>
      </c>
      <c r="J161" s="41">
        <v>0</v>
      </c>
      <c r="K161" s="39">
        <f t="shared" si="17"/>
        <v>39000</v>
      </c>
      <c r="L161" s="41">
        <v>0</v>
      </c>
      <c r="M161" s="41">
        <v>0</v>
      </c>
      <c r="N161" s="39">
        <f t="shared" si="18"/>
        <v>0</v>
      </c>
    </row>
    <row r="162" spans="1:14" ht="12.75" hidden="1">
      <c r="A162" s="59" t="s">
        <v>138</v>
      </c>
      <c r="B162" s="131"/>
      <c r="C162" s="107"/>
      <c r="D162" s="52" t="s">
        <v>100</v>
      </c>
      <c r="E162" s="52"/>
      <c r="F162" s="60">
        <f>F163+F165</f>
        <v>47000</v>
      </c>
      <c r="G162" s="51">
        <f aca="true" t="shared" si="35" ref="G162:M162">G163+G165</f>
        <v>0</v>
      </c>
      <c r="H162" s="39">
        <f t="shared" si="34"/>
        <v>47000</v>
      </c>
      <c r="I162" s="41">
        <f t="shared" si="35"/>
        <v>0</v>
      </c>
      <c r="J162" s="41">
        <f t="shared" si="35"/>
        <v>0</v>
      </c>
      <c r="K162" s="39">
        <f t="shared" si="17"/>
        <v>0</v>
      </c>
      <c r="L162" s="41">
        <f t="shared" si="35"/>
        <v>0</v>
      </c>
      <c r="M162" s="41">
        <f t="shared" si="35"/>
        <v>0</v>
      </c>
      <c r="N162" s="39">
        <f t="shared" si="18"/>
        <v>0</v>
      </c>
    </row>
    <row r="163" spans="1:14" ht="24" hidden="1">
      <c r="A163" s="59" t="s">
        <v>141</v>
      </c>
      <c r="B163" s="131"/>
      <c r="C163" s="107"/>
      <c r="D163" s="106" t="s">
        <v>371</v>
      </c>
      <c r="E163" s="52"/>
      <c r="F163" s="60">
        <f>F164</f>
        <v>37000</v>
      </c>
      <c r="G163" s="51">
        <f aca="true" t="shared" si="36" ref="G163:M163">G164</f>
        <v>0</v>
      </c>
      <c r="H163" s="39">
        <f t="shared" si="34"/>
        <v>37000</v>
      </c>
      <c r="I163" s="41">
        <f t="shared" si="36"/>
        <v>0</v>
      </c>
      <c r="J163" s="41">
        <f t="shared" si="36"/>
        <v>0</v>
      </c>
      <c r="K163" s="39">
        <f t="shared" si="17"/>
        <v>0</v>
      </c>
      <c r="L163" s="41">
        <f t="shared" si="36"/>
        <v>0</v>
      </c>
      <c r="M163" s="41">
        <f t="shared" si="36"/>
        <v>0</v>
      </c>
      <c r="N163" s="39">
        <f t="shared" si="18"/>
        <v>0</v>
      </c>
    </row>
    <row r="164" spans="1:14" ht="24" hidden="1">
      <c r="A164" s="59" t="s">
        <v>278</v>
      </c>
      <c r="B164" s="131"/>
      <c r="C164" s="107"/>
      <c r="D164" s="106"/>
      <c r="E164" s="52" t="s">
        <v>277</v>
      </c>
      <c r="F164" s="60">
        <v>37000</v>
      </c>
      <c r="G164" s="51">
        <v>0</v>
      </c>
      <c r="H164" s="39">
        <f t="shared" si="34"/>
        <v>37000</v>
      </c>
      <c r="I164" s="41">
        <v>0</v>
      </c>
      <c r="J164" s="41">
        <v>0</v>
      </c>
      <c r="K164" s="39">
        <f t="shared" si="17"/>
        <v>0</v>
      </c>
      <c r="L164" s="41">
        <v>0</v>
      </c>
      <c r="M164" s="41">
        <v>0</v>
      </c>
      <c r="N164" s="39">
        <f t="shared" si="18"/>
        <v>0</v>
      </c>
    </row>
    <row r="165" spans="1:14" ht="24" hidden="1">
      <c r="A165" s="59" t="s">
        <v>372</v>
      </c>
      <c r="B165" s="131"/>
      <c r="C165" s="107"/>
      <c r="D165" s="106" t="s">
        <v>373</v>
      </c>
      <c r="E165" s="52"/>
      <c r="F165" s="60">
        <f>F166</f>
        <v>10000</v>
      </c>
      <c r="G165" s="51">
        <f aca="true" t="shared" si="37" ref="G165:M165">G166</f>
        <v>0</v>
      </c>
      <c r="H165" s="39">
        <f t="shared" si="34"/>
        <v>10000</v>
      </c>
      <c r="I165" s="41">
        <f t="shared" si="37"/>
        <v>0</v>
      </c>
      <c r="J165" s="41">
        <f t="shared" si="37"/>
        <v>0</v>
      </c>
      <c r="K165" s="39">
        <f t="shared" si="17"/>
        <v>0</v>
      </c>
      <c r="L165" s="41">
        <f t="shared" si="37"/>
        <v>0</v>
      </c>
      <c r="M165" s="41">
        <f t="shared" si="37"/>
        <v>0</v>
      </c>
      <c r="N165" s="39">
        <f t="shared" si="18"/>
        <v>0</v>
      </c>
    </row>
    <row r="166" spans="1:14" ht="24" hidden="1">
      <c r="A166" s="59" t="s">
        <v>306</v>
      </c>
      <c r="B166" s="131"/>
      <c r="C166" s="107"/>
      <c r="D166" s="106"/>
      <c r="E166" s="52" t="s">
        <v>275</v>
      </c>
      <c r="F166" s="60">
        <v>10000</v>
      </c>
      <c r="G166" s="51">
        <v>0</v>
      </c>
      <c r="H166" s="39">
        <f t="shared" si="34"/>
        <v>10000</v>
      </c>
      <c r="I166" s="41">
        <v>0</v>
      </c>
      <c r="J166" s="41">
        <v>0</v>
      </c>
      <c r="K166" s="39">
        <f t="shared" si="17"/>
        <v>0</v>
      </c>
      <c r="L166" s="41">
        <v>0</v>
      </c>
      <c r="M166" s="41">
        <v>0</v>
      </c>
      <c r="N166" s="39">
        <f t="shared" si="18"/>
        <v>0</v>
      </c>
    </row>
    <row r="167" spans="1:14" ht="25.5">
      <c r="A167" s="80" t="s">
        <v>143</v>
      </c>
      <c r="B167" s="159">
        <v>805</v>
      </c>
      <c r="C167" s="158"/>
      <c r="D167" s="158"/>
      <c r="E167" s="158"/>
      <c r="F167" s="81">
        <f>F168+F209+F177+F205+F184+F191+F197+F201+F215+F187</f>
        <v>31353250</v>
      </c>
      <c r="G167" s="81">
        <f>G168+G209+G177+G205+G184+G191+G197+G201+G215+G187</f>
        <v>561000</v>
      </c>
      <c r="H167" s="39">
        <f t="shared" si="34"/>
        <v>31914250</v>
      </c>
      <c r="I167" s="81">
        <f>I168+I209+I177+I205+I184+I191+I197+I201+I215+I187</f>
        <v>37164000</v>
      </c>
      <c r="J167" s="81">
        <f>J168+J209+J177+J205+J184+J191+J197+J201+J215+J187</f>
        <v>579000</v>
      </c>
      <c r="K167" s="39">
        <f t="shared" si="17"/>
        <v>37743000</v>
      </c>
      <c r="L167" s="81">
        <f>L168+L209+L177+L205+L184+L191+L197+L201+L215+L187</f>
        <v>37526000</v>
      </c>
      <c r="M167" s="81">
        <f>M168+M209+M177+M205+M184+M191+M197+M201+M215+M187</f>
        <v>579000</v>
      </c>
      <c r="N167" s="53">
        <f t="shared" si="18"/>
        <v>38105000</v>
      </c>
    </row>
    <row r="168" spans="1:14" ht="36">
      <c r="A168" s="59" t="s">
        <v>17</v>
      </c>
      <c r="B168" s="159"/>
      <c r="C168" s="116" t="s">
        <v>16</v>
      </c>
      <c r="D168" s="106"/>
      <c r="E168" s="106"/>
      <c r="F168" s="58">
        <f>F169</f>
        <v>6085000</v>
      </c>
      <c r="G168" s="58">
        <f>G169</f>
        <v>0</v>
      </c>
      <c r="H168" s="53">
        <f t="shared" si="34"/>
        <v>6085000</v>
      </c>
      <c r="I168" s="58">
        <f>I169</f>
        <v>6085000</v>
      </c>
      <c r="J168" s="58">
        <f>J169</f>
        <v>0</v>
      </c>
      <c r="K168" s="53">
        <f t="shared" si="17"/>
        <v>6085000</v>
      </c>
      <c r="L168" s="58">
        <f>L169</f>
        <v>6085000</v>
      </c>
      <c r="M168" s="58">
        <f>M169</f>
        <v>0</v>
      </c>
      <c r="N168" s="53">
        <f t="shared" si="18"/>
        <v>6085000</v>
      </c>
    </row>
    <row r="169" spans="1:14" ht="48">
      <c r="A169" s="59" t="s">
        <v>144</v>
      </c>
      <c r="B169" s="159"/>
      <c r="C169" s="117"/>
      <c r="D169" s="52" t="s">
        <v>112</v>
      </c>
      <c r="E169" s="52"/>
      <c r="F169" s="58">
        <f>F170</f>
        <v>6085000</v>
      </c>
      <c r="G169" s="58">
        <f>G170</f>
        <v>0</v>
      </c>
      <c r="H169" s="53">
        <f t="shared" si="34"/>
        <v>6085000</v>
      </c>
      <c r="I169" s="58">
        <f>I170</f>
        <v>6085000</v>
      </c>
      <c r="J169" s="58">
        <f>J170</f>
        <v>0</v>
      </c>
      <c r="K169" s="53">
        <f t="shared" si="17"/>
        <v>6085000</v>
      </c>
      <c r="L169" s="58">
        <f>L170</f>
        <v>6085000</v>
      </c>
      <c r="M169" s="58">
        <f>M170</f>
        <v>0</v>
      </c>
      <c r="N169" s="53">
        <f t="shared" si="18"/>
        <v>6085000</v>
      </c>
    </row>
    <row r="170" spans="1:14" ht="12.75">
      <c r="A170" s="59" t="s">
        <v>113</v>
      </c>
      <c r="B170" s="159"/>
      <c r="C170" s="117"/>
      <c r="D170" s="120" t="s">
        <v>114</v>
      </c>
      <c r="E170" s="52"/>
      <c r="F170" s="58">
        <f>SUM(F171:F176)</f>
        <v>6085000</v>
      </c>
      <c r="G170" s="58">
        <f>SUM(G171:G176)</f>
        <v>0</v>
      </c>
      <c r="H170" s="53">
        <f t="shared" si="34"/>
        <v>6085000</v>
      </c>
      <c r="I170" s="58">
        <f>SUM(I171:I176)</f>
        <v>6085000</v>
      </c>
      <c r="J170" s="58">
        <f>SUM(J171:J176)</f>
        <v>0</v>
      </c>
      <c r="K170" s="53">
        <f t="shared" si="17"/>
        <v>6085000</v>
      </c>
      <c r="L170" s="58">
        <f>SUM(L171:L176)</f>
        <v>6085000</v>
      </c>
      <c r="M170" s="58">
        <f>SUM(M171:M176)</f>
        <v>0</v>
      </c>
      <c r="N170" s="53">
        <f t="shared" si="18"/>
        <v>6085000</v>
      </c>
    </row>
    <row r="171" spans="1:14" ht="12.75">
      <c r="A171" s="59" t="s">
        <v>304</v>
      </c>
      <c r="B171" s="159"/>
      <c r="C171" s="117"/>
      <c r="D171" s="121"/>
      <c r="E171" s="52" t="s">
        <v>299</v>
      </c>
      <c r="F171" s="58">
        <v>5350000</v>
      </c>
      <c r="G171" s="58">
        <v>0</v>
      </c>
      <c r="H171" s="53">
        <f t="shared" si="34"/>
        <v>5350000</v>
      </c>
      <c r="I171" s="58">
        <v>5350000</v>
      </c>
      <c r="J171" s="58">
        <v>0</v>
      </c>
      <c r="K171" s="53">
        <f t="shared" si="17"/>
        <v>5350000</v>
      </c>
      <c r="L171" s="58">
        <v>5350000</v>
      </c>
      <c r="M171" s="58">
        <v>0</v>
      </c>
      <c r="N171" s="53">
        <f t="shared" si="18"/>
        <v>5350000</v>
      </c>
    </row>
    <row r="172" spans="1:14" ht="24">
      <c r="A172" s="59" t="s">
        <v>305</v>
      </c>
      <c r="B172" s="159"/>
      <c r="C172" s="117"/>
      <c r="D172" s="121"/>
      <c r="E172" s="52" t="s">
        <v>300</v>
      </c>
      <c r="F172" s="58">
        <v>1000</v>
      </c>
      <c r="G172" s="58">
        <v>0</v>
      </c>
      <c r="H172" s="53">
        <f t="shared" si="34"/>
        <v>1000</v>
      </c>
      <c r="I172" s="58">
        <v>1000</v>
      </c>
      <c r="J172" s="58">
        <v>0</v>
      </c>
      <c r="K172" s="53">
        <f t="shared" si="17"/>
        <v>1000</v>
      </c>
      <c r="L172" s="58">
        <v>1000</v>
      </c>
      <c r="M172" s="58">
        <v>0</v>
      </c>
      <c r="N172" s="53">
        <f t="shared" si="18"/>
        <v>1000</v>
      </c>
    </row>
    <row r="173" spans="1:14" ht="24">
      <c r="A173" s="59" t="s">
        <v>293</v>
      </c>
      <c r="B173" s="159"/>
      <c r="C173" s="117"/>
      <c r="D173" s="121"/>
      <c r="E173" s="52" t="s">
        <v>292</v>
      </c>
      <c r="F173" s="60">
        <v>470000</v>
      </c>
      <c r="G173" s="60">
        <v>0</v>
      </c>
      <c r="H173" s="53">
        <f t="shared" si="34"/>
        <v>470000</v>
      </c>
      <c r="I173" s="60">
        <v>470000</v>
      </c>
      <c r="J173" s="58">
        <v>0</v>
      </c>
      <c r="K173" s="53">
        <f t="shared" si="17"/>
        <v>470000</v>
      </c>
      <c r="L173" s="60">
        <v>470000</v>
      </c>
      <c r="M173" s="58">
        <v>0</v>
      </c>
      <c r="N173" s="53">
        <f t="shared" si="18"/>
        <v>470000</v>
      </c>
    </row>
    <row r="174" spans="1:14" ht="24">
      <c r="A174" s="59" t="s">
        <v>306</v>
      </c>
      <c r="B174" s="159"/>
      <c r="C174" s="117"/>
      <c r="D174" s="121"/>
      <c r="E174" s="52" t="s">
        <v>275</v>
      </c>
      <c r="F174" s="60">
        <v>251000</v>
      </c>
      <c r="G174" s="60">
        <v>0</v>
      </c>
      <c r="H174" s="53">
        <f t="shared" si="34"/>
        <v>251000</v>
      </c>
      <c r="I174" s="60">
        <v>251000</v>
      </c>
      <c r="J174" s="58">
        <v>0</v>
      </c>
      <c r="K174" s="53">
        <f t="shared" si="17"/>
        <v>251000</v>
      </c>
      <c r="L174" s="60">
        <v>251000</v>
      </c>
      <c r="M174" s="58">
        <v>0</v>
      </c>
      <c r="N174" s="53">
        <f t="shared" si="18"/>
        <v>251000</v>
      </c>
    </row>
    <row r="175" spans="1:14" ht="24">
      <c r="A175" s="59" t="s">
        <v>314</v>
      </c>
      <c r="B175" s="159"/>
      <c r="C175" s="117"/>
      <c r="D175" s="121"/>
      <c r="E175" s="52" t="s">
        <v>301</v>
      </c>
      <c r="F175" s="60">
        <v>4000</v>
      </c>
      <c r="G175" s="60">
        <v>0</v>
      </c>
      <c r="H175" s="53">
        <f t="shared" si="34"/>
        <v>4000</v>
      </c>
      <c r="I175" s="60">
        <v>4000</v>
      </c>
      <c r="J175" s="58">
        <v>0</v>
      </c>
      <c r="K175" s="53">
        <f t="shared" si="17"/>
        <v>4000</v>
      </c>
      <c r="L175" s="60">
        <v>4000</v>
      </c>
      <c r="M175" s="58">
        <v>0</v>
      </c>
      <c r="N175" s="53">
        <f t="shared" si="18"/>
        <v>4000</v>
      </c>
    </row>
    <row r="176" spans="1:14" ht="12.75">
      <c r="A176" s="59" t="s">
        <v>303</v>
      </c>
      <c r="B176" s="159"/>
      <c r="C176" s="119"/>
      <c r="D176" s="119"/>
      <c r="E176" s="52" t="s">
        <v>302</v>
      </c>
      <c r="F176" s="60">
        <v>9000</v>
      </c>
      <c r="G176" s="60">
        <v>0</v>
      </c>
      <c r="H176" s="53">
        <f t="shared" si="34"/>
        <v>9000</v>
      </c>
      <c r="I176" s="60">
        <v>9000</v>
      </c>
      <c r="J176" s="58">
        <v>0</v>
      </c>
      <c r="K176" s="53">
        <f t="shared" si="17"/>
        <v>9000</v>
      </c>
      <c r="L176" s="60">
        <v>9000</v>
      </c>
      <c r="M176" s="58">
        <v>0</v>
      </c>
      <c r="N176" s="53">
        <f t="shared" si="18"/>
        <v>9000</v>
      </c>
    </row>
    <row r="177" spans="1:14" ht="12.75" hidden="1">
      <c r="A177" s="59" t="s">
        <v>21</v>
      </c>
      <c r="B177" s="159"/>
      <c r="C177" s="107" t="s">
        <v>20</v>
      </c>
      <c r="D177" s="106"/>
      <c r="E177" s="106"/>
      <c r="F177" s="60">
        <f>F181+F178</f>
        <v>560000</v>
      </c>
      <c r="G177" s="60">
        <f aca="true" t="shared" si="38" ref="G177:M177">G181+G178</f>
        <v>0</v>
      </c>
      <c r="H177" s="53">
        <f t="shared" si="34"/>
        <v>560000</v>
      </c>
      <c r="I177" s="60">
        <f t="shared" si="38"/>
        <v>0</v>
      </c>
      <c r="J177" s="60">
        <f t="shared" si="38"/>
        <v>0</v>
      </c>
      <c r="K177" s="53">
        <f t="shared" si="17"/>
        <v>0</v>
      </c>
      <c r="L177" s="60">
        <f t="shared" si="38"/>
        <v>0</v>
      </c>
      <c r="M177" s="60">
        <f t="shared" si="38"/>
        <v>0</v>
      </c>
      <c r="N177" s="53">
        <f t="shared" si="18"/>
        <v>0</v>
      </c>
    </row>
    <row r="178" spans="1:14" ht="24" hidden="1">
      <c r="A178" s="59" t="s">
        <v>145</v>
      </c>
      <c r="B178" s="159"/>
      <c r="C178" s="107"/>
      <c r="D178" s="52" t="s">
        <v>146</v>
      </c>
      <c r="E178" s="52"/>
      <c r="F178" s="60">
        <f>F179</f>
        <v>160000</v>
      </c>
      <c r="G178" s="60">
        <f aca="true" t="shared" si="39" ref="G178:M179">G179</f>
        <v>0</v>
      </c>
      <c r="H178" s="53">
        <f t="shared" si="34"/>
        <v>160000</v>
      </c>
      <c r="I178" s="60">
        <f t="shared" si="39"/>
        <v>0</v>
      </c>
      <c r="J178" s="60">
        <f t="shared" si="39"/>
        <v>0</v>
      </c>
      <c r="K178" s="53">
        <f t="shared" si="17"/>
        <v>0</v>
      </c>
      <c r="L178" s="60">
        <f t="shared" si="39"/>
        <v>0</v>
      </c>
      <c r="M178" s="60">
        <f t="shared" si="39"/>
        <v>0</v>
      </c>
      <c r="N178" s="53">
        <f t="shared" si="18"/>
        <v>0</v>
      </c>
    </row>
    <row r="179" spans="1:14" ht="12.75" hidden="1">
      <c r="A179" s="59" t="s">
        <v>147</v>
      </c>
      <c r="B179" s="159"/>
      <c r="C179" s="107"/>
      <c r="D179" s="106" t="s">
        <v>148</v>
      </c>
      <c r="E179" s="52"/>
      <c r="F179" s="60">
        <f>F180</f>
        <v>160000</v>
      </c>
      <c r="G179" s="60">
        <f t="shared" si="39"/>
        <v>0</v>
      </c>
      <c r="H179" s="53">
        <f t="shared" si="34"/>
        <v>160000</v>
      </c>
      <c r="I179" s="60">
        <f t="shared" si="39"/>
        <v>0</v>
      </c>
      <c r="J179" s="60">
        <f t="shared" si="39"/>
        <v>0</v>
      </c>
      <c r="K179" s="53">
        <f>J179+I179</f>
        <v>0</v>
      </c>
      <c r="L179" s="60">
        <f t="shared" si="39"/>
        <v>0</v>
      </c>
      <c r="M179" s="60">
        <f t="shared" si="39"/>
        <v>0</v>
      </c>
      <c r="N179" s="53">
        <f>M179+L179</f>
        <v>0</v>
      </c>
    </row>
    <row r="180" spans="1:14" ht="24" hidden="1">
      <c r="A180" s="59" t="s">
        <v>293</v>
      </c>
      <c r="B180" s="159"/>
      <c r="C180" s="107"/>
      <c r="D180" s="106"/>
      <c r="E180" s="52" t="s">
        <v>292</v>
      </c>
      <c r="F180" s="60">
        <v>160000</v>
      </c>
      <c r="G180" s="60">
        <v>0</v>
      </c>
      <c r="H180" s="53">
        <f t="shared" si="34"/>
        <v>160000</v>
      </c>
      <c r="I180" s="60">
        <v>0</v>
      </c>
      <c r="J180" s="60">
        <v>0</v>
      </c>
      <c r="K180" s="53">
        <f>J180+I180</f>
        <v>0</v>
      </c>
      <c r="L180" s="60">
        <v>0</v>
      </c>
      <c r="M180" s="60">
        <v>0</v>
      </c>
      <c r="N180" s="53">
        <f>M180+L180</f>
        <v>0</v>
      </c>
    </row>
    <row r="181" spans="1:14" ht="24" hidden="1">
      <c r="A181" s="59" t="s">
        <v>96</v>
      </c>
      <c r="B181" s="159"/>
      <c r="C181" s="107"/>
      <c r="D181" s="52" t="s">
        <v>97</v>
      </c>
      <c r="E181" s="52"/>
      <c r="F181" s="60">
        <f>F182</f>
        <v>400000</v>
      </c>
      <c r="G181" s="60">
        <f>G182</f>
        <v>0</v>
      </c>
      <c r="H181" s="53">
        <f t="shared" si="34"/>
        <v>400000</v>
      </c>
      <c r="I181" s="60">
        <f>I182</f>
        <v>0</v>
      </c>
      <c r="J181" s="60">
        <f>J182</f>
        <v>0</v>
      </c>
      <c r="K181" s="53">
        <f aca="true" t="shared" si="40" ref="K181:K194">J181+I181</f>
        <v>0</v>
      </c>
      <c r="L181" s="60">
        <f>L182</f>
        <v>0</v>
      </c>
      <c r="M181" s="60">
        <f>M182</f>
        <v>0</v>
      </c>
      <c r="N181" s="53">
        <f>M181+L181</f>
        <v>0</v>
      </c>
    </row>
    <row r="182" spans="1:14" ht="24" hidden="1">
      <c r="A182" s="59" t="s">
        <v>405</v>
      </c>
      <c r="B182" s="159"/>
      <c r="C182" s="107"/>
      <c r="D182" s="106" t="s">
        <v>233</v>
      </c>
      <c r="E182" s="52"/>
      <c r="F182" s="60">
        <f>SUM(F183:F183)</f>
        <v>400000</v>
      </c>
      <c r="G182" s="60">
        <f>SUM(G183:G183)</f>
        <v>0</v>
      </c>
      <c r="H182" s="53">
        <f t="shared" si="34"/>
        <v>400000</v>
      </c>
      <c r="I182" s="60">
        <f>SUM(I183:I183)</f>
        <v>0</v>
      </c>
      <c r="J182" s="60">
        <f>SUM(J183:J183)</f>
        <v>0</v>
      </c>
      <c r="K182" s="53">
        <f t="shared" si="40"/>
        <v>0</v>
      </c>
      <c r="L182" s="60">
        <f>SUM(L183:L183)</f>
        <v>0</v>
      </c>
      <c r="M182" s="60">
        <f>SUM(M183:M183)</f>
        <v>0</v>
      </c>
      <c r="N182" s="53">
        <f aca="true" t="shared" si="41" ref="N182:N194">M182+L182</f>
        <v>0</v>
      </c>
    </row>
    <row r="183" spans="1:14" ht="24" hidden="1">
      <c r="A183" s="59" t="s">
        <v>306</v>
      </c>
      <c r="B183" s="159"/>
      <c r="C183" s="107"/>
      <c r="D183" s="106"/>
      <c r="E183" s="52" t="s">
        <v>275</v>
      </c>
      <c r="F183" s="60">
        <v>400000</v>
      </c>
      <c r="G183" s="60">
        <v>0</v>
      </c>
      <c r="H183" s="53">
        <f t="shared" si="34"/>
        <v>400000</v>
      </c>
      <c r="I183" s="60">
        <v>0</v>
      </c>
      <c r="J183" s="60">
        <v>0</v>
      </c>
      <c r="K183" s="53">
        <f t="shared" si="40"/>
        <v>0</v>
      </c>
      <c r="L183" s="60">
        <v>0</v>
      </c>
      <c r="M183" s="60">
        <v>0</v>
      </c>
      <c r="N183" s="53">
        <f t="shared" si="41"/>
        <v>0</v>
      </c>
    </row>
    <row r="184" spans="1:14" ht="12.75">
      <c r="A184" s="59" t="s">
        <v>25</v>
      </c>
      <c r="B184" s="159"/>
      <c r="C184" s="107" t="s">
        <v>24</v>
      </c>
      <c r="D184" s="106"/>
      <c r="E184" s="106"/>
      <c r="F184" s="60">
        <f>F185</f>
        <v>0</v>
      </c>
      <c r="G184" s="60">
        <f>G185</f>
        <v>561000</v>
      </c>
      <c r="H184" s="53">
        <f t="shared" si="34"/>
        <v>561000</v>
      </c>
      <c r="I184" s="60">
        <f>I185</f>
        <v>0</v>
      </c>
      <c r="J184" s="60">
        <f>J185</f>
        <v>579000</v>
      </c>
      <c r="K184" s="53">
        <f t="shared" si="40"/>
        <v>579000</v>
      </c>
      <c r="L184" s="60">
        <f>L185</f>
        <v>0</v>
      </c>
      <c r="M184" s="60">
        <f>M185</f>
        <v>579000</v>
      </c>
      <c r="N184" s="53">
        <f t="shared" si="41"/>
        <v>579000</v>
      </c>
    </row>
    <row r="185" spans="1:14" ht="36">
      <c r="A185" s="59" t="s">
        <v>149</v>
      </c>
      <c r="B185" s="159"/>
      <c r="C185" s="107"/>
      <c r="D185" s="106" t="s">
        <v>150</v>
      </c>
      <c r="E185" s="52"/>
      <c r="F185" s="60">
        <f>F186</f>
        <v>0</v>
      </c>
      <c r="G185" s="60">
        <f>G186</f>
        <v>561000</v>
      </c>
      <c r="H185" s="53">
        <f t="shared" si="34"/>
        <v>561000</v>
      </c>
      <c r="I185" s="60">
        <f>I186</f>
        <v>0</v>
      </c>
      <c r="J185" s="60">
        <f>J186</f>
        <v>579000</v>
      </c>
      <c r="K185" s="53">
        <f t="shared" si="40"/>
        <v>579000</v>
      </c>
      <c r="L185" s="60">
        <f>L186</f>
        <v>0</v>
      </c>
      <c r="M185" s="60">
        <f>M186</f>
        <v>579000</v>
      </c>
      <c r="N185" s="53">
        <f t="shared" si="41"/>
        <v>579000</v>
      </c>
    </row>
    <row r="186" spans="1:14" ht="12.75">
      <c r="A186" s="59" t="s">
        <v>297</v>
      </c>
      <c r="B186" s="159"/>
      <c r="C186" s="107"/>
      <c r="D186" s="106"/>
      <c r="E186" s="52" t="s">
        <v>296</v>
      </c>
      <c r="F186" s="60">
        <v>0</v>
      </c>
      <c r="G186" s="60">
        <v>561000</v>
      </c>
      <c r="H186" s="53">
        <f t="shared" si="34"/>
        <v>561000</v>
      </c>
      <c r="I186" s="60">
        <v>0</v>
      </c>
      <c r="J186" s="60">
        <v>579000</v>
      </c>
      <c r="K186" s="53">
        <f t="shared" si="40"/>
        <v>579000</v>
      </c>
      <c r="L186" s="60">
        <v>0</v>
      </c>
      <c r="M186" s="60">
        <v>579000</v>
      </c>
      <c r="N186" s="53">
        <f t="shared" si="41"/>
        <v>579000</v>
      </c>
    </row>
    <row r="187" spans="1:14" ht="36" hidden="1">
      <c r="A187" s="59" t="s">
        <v>344</v>
      </c>
      <c r="B187" s="159"/>
      <c r="C187" s="107" t="s">
        <v>28</v>
      </c>
      <c r="D187" s="106"/>
      <c r="E187" s="106"/>
      <c r="F187" s="60">
        <f>F188</f>
        <v>127250</v>
      </c>
      <c r="G187" s="60">
        <f aca="true" t="shared" si="42" ref="G187:M189">G188</f>
        <v>0</v>
      </c>
      <c r="H187" s="53">
        <f t="shared" si="34"/>
        <v>127250</v>
      </c>
      <c r="I187" s="60">
        <f t="shared" si="42"/>
        <v>0</v>
      </c>
      <c r="J187" s="60">
        <f t="shared" si="42"/>
        <v>0</v>
      </c>
      <c r="K187" s="53">
        <f t="shared" si="40"/>
        <v>0</v>
      </c>
      <c r="L187" s="60">
        <f t="shared" si="42"/>
        <v>0</v>
      </c>
      <c r="M187" s="60">
        <f t="shared" si="42"/>
        <v>0</v>
      </c>
      <c r="N187" s="53">
        <f t="shared" si="41"/>
        <v>0</v>
      </c>
    </row>
    <row r="188" spans="1:14" ht="12.75" hidden="1">
      <c r="A188" s="59" t="s">
        <v>116</v>
      </c>
      <c r="B188" s="159"/>
      <c r="C188" s="107"/>
      <c r="D188" s="52" t="s">
        <v>127</v>
      </c>
      <c r="E188" s="52"/>
      <c r="F188" s="60">
        <f>F189</f>
        <v>127250</v>
      </c>
      <c r="G188" s="60">
        <f t="shared" si="42"/>
        <v>0</v>
      </c>
      <c r="H188" s="53">
        <f t="shared" si="34"/>
        <v>127250</v>
      </c>
      <c r="I188" s="60">
        <f t="shared" si="42"/>
        <v>0</v>
      </c>
      <c r="J188" s="60">
        <f t="shared" si="42"/>
        <v>0</v>
      </c>
      <c r="K188" s="53">
        <f t="shared" si="40"/>
        <v>0</v>
      </c>
      <c r="L188" s="60">
        <f t="shared" si="42"/>
        <v>0</v>
      </c>
      <c r="M188" s="60">
        <f t="shared" si="42"/>
        <v>0</v>
      </c>
      <c r="N188" s="53">
        <f t="shared" si="41"/>
        <v>0</v>
      </c>
    </row>
    <row r="189" spans="1:14" ht="48" hidden="1">
      <c r="A189" s="59" t="s">
        <v>345</v>
      </c>
      <c r="B189" s="159"/>
      <c r="C189" s="107"/>
      <c r="D189" s="106" t="s">
        <v>343</v>
      </c>
      <c r="E189" s="52"/>
      <c r="F189" s="60">
        <f>F190</f>
        <v>127250</v>
      </c>
      <c r="G189" s="60">
        <f t="shared" si="42"/>
        <v>0</v>
      </c>
      <c r="H189" s="53">
        <f t="shared" si="34"/>
        <v>127250</v>
      </c>
      <c r="I189" s="60">
        <f t="shared" si="42"/>
        <v>0</v>
      </c>
      <c r="J189" s="60">
        <f t="shared" si="42"/>
        <v>0</v>
      </c>
      <c r="K189" s="53">
        <f t="shared" si="40"/>
        <v>0</v>
      </c>
      <c r="L189" s="60">
        <f t="shared" si="42"/>
        <v>0</v>
      </c>
      <c r="M189" s="60">
        <f t="shared" si="42"/>
        <v>0</v>
      </c>
      <c r="N189" s="53">
        <f t="shared" si="41"/>
        <v>0</v>
      </c>
    </row>
    <row r="190" spans="1:14" ht="36" hidden="1">
      <c r="A190" s="64" t="s">
        <v>273</v>
      </c>
      <c r="B190" s="159"/>
      <c r="C190" s="107"/>
      <c r="D190" s="106"/>
      <c r="E190" s="52" t="s">
        <v>272</v>
      </c>
      <c r="F190" s="60">
        <v>127250</v>
      </c>
      <c r="G190" s="60">
        <v>0</v>
      </c>
      <c r="H190" s="53">
        <f t="shared" si="34"/>
        <v>127250</v>
      </c>
      <c r="I190" s="60">
        <v>0</v>
      </c>
      <c r="J190" s="60">
        <v>0</v>
      </c>
      <c r="K190" s="53">
        <f t="shared" si="40"/>
        <v>0</v>
      </c>
      <c r="L190" s="60">
        <v>0</v>
      </c>
      <c r="M190" s="60">
        <v>0</v>
      </c>
      <c r="N190" s="53">
        <f t="shared" si="41"/>
        <v>0</v>
      </c>
    </row>
    <row r="191" spans="1:14" ht="12.75">
      <c r="A191" s="64" t="s">
        <v>45</v>
      </c>
      <c r="B191" s="159"/>
      <c r="C191" s="108" t="s">
        <v>44</v>
      </c>
      <c r="D191" s="125"/>
      <c r="E191" s="125"/>
      <c r="F191" s="62">
        <f>F192</f>
        <v>0</v>
      </c>
      <c r="G191" s="62">
        <f>G192</f>
        <v>0</v>
      </c>
      <c r="H191" s="53">
        <f t="shared" si="34"/>
        <v>0</v>
      </c>
      <c r="I191" s="62">
        <f>I192</f>
        <v>3198000</v>
      </c>
      <c r="J191" s="62">
        <f>J192</f>
        <v>0</v>
      </c>
      <c r="K191" s="53">
        <f t="shared" si="40"/>
        <v>3198000</v>
      </c>
      <c r="L191" s="62">
        <f>L192</f>
        <v>2000000</v>
      </c>
      <c r="M191" s="62">
        <f>M192</f>
        <v>0</v>
      </c>
      <c r="N191" s="53">
        <f t="shared" si="41"/>
        <v>2000000</v>
      </c>
    </row>
    <row r="192" spans="1:14" ht="12.75">
      <c r="A192" s="59" t="s">
        <v>116</v>
      </c>
      <c r="B192" s="159"/>
      <c r="C192" s="109"/>
      <c r="D192" s="61" t="s">
        <v>127</v>
      </c>
      <c r="E192" s="61"/>
      <c r="F192" s="62">
        <f>F193+F195</f>
        <v>0</v>
      </c>
      <c r="G192" s="62">
        <f aca="true" t="shared" si="43" ref="G192:M192">G193+G195</f>
        <v>0</v>
      </c>
      <c r="H192" s="53">
        <f t="shared" si="34"/>
        <v>0</v>
      </c>
      <c r="I192" s="62">
        <f t="shared" si="43"/>
        <v>3198000</v>
      </c>
      <c r="J192" s="62">
        <f t="shared" si="43"/>
        <v>0</v>
      </c>
      <c r="K192" s="53">
        <f t="shared" si="40"/>
        <v>3198000</v>
      </c>
      <c r="L192" s="62">
        <f t="shared" si="43"/>
        <v>2000000</v>
      </c>
      <c r="M192" s="62">
        <f t="shared" si="43"/>
        <v>0</v>
      </c>
      <c r="N192" s="53">
        <f t="shared" si="41"/>
        <v>2000000</v>
      </c>
    </row>
    <row r="193" spans="1:14" ht="60">
      <c r="A193" s="26" t="s">
        <v>384</v>
      </c>
      <c r="B193" s="159"/>
      <c r="C193" s="110"/>
      <c r="D193" s="124" t="s">
        <v>224</v>
      </c>
      <c r="E193" s="40"/>
      <c r="F193" s="41">
        <f>F194</f>
        <v>0</v>
      </c>
      <c r="G193" s="41">
        <f>G194</f>
        <v>0</v>
      </c>
      <c r="H193" s="39">
        <f t="shared" si="34"/>
        <v>0</v>
      </c>
      <c r="I193" s="41">
        <f>I194</f>
        <v>2000000</v>
      </c>
      <c r="J193" s="41">
        <f>J194</f>
        <v>0</v>
      </c>
      <c r="K193" s="39">
        <f t="shared" si="40"/>
        <v>2000000</v>
      </c>
      <c r="L193" s="41">
        <f>L194</f>
        <v>2000000</v>
      </c>
      <c r="M193" s="41">
        <f>M194</f>
        <v>0</v>
      </c>
      <c r="N193" s="39">
        <f t="shared" si="41"/>
        <v>2000000</v>
      </c>
    </row>
    <row r="194" spans="1:14" ht="36">
      <c r="A194" s="64" t="s">
        <v>290</v>
      </c>
      <c r="B194" s="159"/>
      <c r="C194" s="110"/>
      <c r="D194" s="124"/>
      <c r="E194" s="40" t="s">
        <v>383</v>
      </c>
      <c r="F194" s="41">
        <v>0</v>
      </c>
      <c r="G194" s="41">
        <v>0</v>
      </c>
      <c r="H194" s="39">
        <f t="shared" si="34"/>
        <v>0</v>
      </c>
      <c r="I194" s="41">
        <v>2000000</v>
      </c>
      <c r="J194" s="41">
        <v>0</v>
      </c>
      <c r="K194" s="39">
        <f t="shared" si="40"/>
        <v>2000000</v>
      </c>
      <c r="L194" s="41">
        <v>2000000</v>
      </c>
      <c r="M194" s="41">
        <v>0</v>
      </c>
      <c r="N194" s="39">
        <f t="shared" si="41"/>
        <v>2000000</v>
      </c>
    </row>
    <row r="195" spans="1:14" ht="60">
      <c r="A195" s="26" t="s">
        <v>386</v>
      </c>
      <c r="B195" s="159"/>
      <c r="C195" s="110"/>
      <c r="D195" s="124" t="s">
        <v>385</v>
      </c>
      <c r="E195" s="40"/>
      <c r="F195" s="41">
        <f>F196</f>
        <v>0</v>
      </c>
      <c r="G195" s="41">
        <f>G196</f>
        <v>0</v>
      </c>
      <c r="H195" s="39">
        <f t="shared" si="34"/>
        <v>0</v>
      </c>
      <c r="I195" s="41">
        <f>I196</f>
        <v>1198000</v>
      </c>
      <c r="J195" s="41">
        <f>J196</f>
        <v>0</v>
      </c>
      <c r="K195" s="39">
        <f>J195+I195</f>
        <v>1198000</v>
      </c>
      <c r="L195" s="41">
        <f>L196</f>
        <v>0</v>
      </c>
      <c r="M195" s="41">
        <f>M196</f>
        <v>0</v>
      </c>
      <c r="N195" s="39">
        <f>M195+L195</f>
        <v>0</v>
      </c>
    </row>
    <row r="196" spans="1:14" ht="36">
      <c r="A196" s="64" t="s">
        <v>273</v>
      </c>
      <c r="B196" s="159"/>
      <c r="C196" s="111"/>
      <c r="D196" s="124"/>
      <c r="E196" s="40" t="s">
        <v>272</v>
      </c>
      <c r="F196" s="41">
        <v>0</v>
      </c>
      <c r="G196" s="41">
        <v>0</v>
      </c>
      <c r="H196" s="39">
        <f t="shared" si="34"/>
        <v>0</v>
      </c>
      <c r="I196" s="41">
        <v>1198000</v>
      </c>
      <c r="J196" s="41">
        <v>0</v>
      </c>
      <c r="K196" s="39">
        <f>J196+I196</f>
        <v>1198000</v>
      </c>
      <c r="L196" s="41">
        <v>0</v>
      </c>
      <c r="M196" s="41">
        <v>0</v>
      </c>
      <c r="N196" s="39">
        <f>M196+L196</f>
        <v>0</v>
      </c>
    </row>
    <row r="197" spans="1:14" ht="12.75">
      <c r="A197" s="64" t="s">
        <v>67</v>
      </c>
      <c r="B197" s="159"/>
      <c r="C197" s="123" t="s">
        <v>271</v>
      </c>
      <c r="D197" s="125"/>
      <c r="E197" s="125"/>
      <c r="F197" s="62">
        <f>F198</f>
        <v>1200000</v>
      </c>
      <c r="G197" s="62">
        <f aca="true" t="shared" si="44" ref="G197:M199">G198</f>
        <v>0</v>
      </c>
      <c r="H197" s="39">
        <f t="shared" si="34"/>
        <v>1200000</v>
      </c>
      <c r="I197" s="62">
        <f t="shared" si="44"/>
        <v>1200000</v>
      </c>
      <c r="J197" s="62">
        <f t="shared" si="44"/>
        <v>0</v>
      </c>
      <c r="K197" s="39">
        <f>J197+I197</f>
        <v>1200000</v>
      </c>
      <c r="L197" s="62">
        <f t="shared" si="44"/>
        <v>1200000</v>
      </c>
      <c r="M197" s="62">
        <f t="shared" si="44"/>
        <v>0</v>
      </c>
      <c r="N197" s="53">
        <f aca="true" t="shared" si="45" ref="N197:N269">M197+L197</f>
        <v>1200000</v>
      </c>
    </row>
    <row r="198" spans="1:14" ht="72">
      <c r="A198" s="64" t="s">
        <v>341</v>
      </c>
      <c r="B198" s="159"/>
      <c r="C198" s="123"/>
      <c r="D198" s="61" t="s">
        <v>339</v>
      </c>
      <c r="E198" s="61"/>
      <c r="F198" s="62">
        <f>F199</f>
        <v>1200000</v>
      </c>
      <c r="G198" s="62">
        <f t="shared" si="44"/>
        <v>0</v>
      </c>
      <c r="H198" s="39">
        <f t="shared" si="34"/>
        <v>1200000</v>
      </c>
      <c r="I198" s="62">
        <f t="shared" si="44"/>
        <v>1200000</v>
      </c>
      <c r="J198" s="62">
        <f t="shared" si="44"/>
        <v>0</v>
      </c>
      <c r="K198" s="53">
        <f aca="true" t="shared" si="46" ref="K198:K269">J198+I198</f>
        <v>1200000</v>
      </c>
      <c r="L198" s="62">
        <f t="shared" si="44"/>
        <v>1200000</v>
      </c>
      <c r="M198" s="62">
        <f t="shared" si="44"/>
        <v>0</v>
      </c>
      <c r="N198" s="53">
        <f t="shared" si="45"/>
        <v>1200000</v>
      </c>
    </row>
    <row r="199" spans="1:14" ht="60">
      <c r="A199" s="64" t="s">
        <v>342</v>
      </c>
      <c r="B199" s="159"/>
      <c r="C199" s="123"/>
      <c r="D199" s="125" t="s">
        <v>340</v>
      </c>
      <c r="E199" s="61"/>
      <c r="F199" s="62">
        <f>F200</f>
        <v>1200000</v>
      </c>
      <c r="G199" s="62">
        <f t="shared" si="44"/>
        <v>0</v>
      </c>
      <c r="H199" s="39">
        <f t="shared" si="34"/>
        <v>1200000</v>
      </c>
      <c r="I199" s="62">
        <f t="shared" si="44"/>
        <v>1200000</v>
      </c>
      <c r="J199" s="62">
        <f t="shared" si="44"/>
        <v>0</v>
      </c>
      <c r="K199" s="53">
        <f t="shared" si="46"/>
        <v>1200000</v>
      </c>
      <c r="L199" s="62">
        <f t="shared" si="44"/>
        <v>1200000</v>
      </c>
      <c r="M199" s="62">
        <f t="shared" si="44"/>
        <v>0</v>
      </c>
      <c r="N199" s="53">
        <f t="shared" si="45"/>
        <v>1200000</v>
      </c>
    </row>
    <row r="200" spans="1:14" ht="36">
      <c r="A200" s="64" t="s">
        <v>273</v>
      </c>
      <c r="B200" s="159"/>
      <c r="C200" s="123"/>
      <c r="D200" s="138"/>
      <c r="E200" s="61" t="s">
        <v>272</v>
      </c>
      <c r="F200" s="62">
        <v>1200000</v>
      </c>
      <c r="G200" s="62">
        <v>0</v>
      </c>
      <c r="H200" s="39">
        <f t="shared" si="34"/>
        <v>1200000</v>
      </c>
      <c r="I200" s="62">
        <v>1200000</v>
      </c>
      <c r="J200" s="62">
        <v>0</v>
      </c>
      <c r="K200" s="53">
        <f t="shared" si="46"/>
        <v>1200000</v>
      </c>
      <c r="L200" s="62">
        <v>1200000</v>
      </c>
      <c r="M200" s="62">
        <v>0</v>
      </c>
      <c r="N200" s="53">
        <f t="shared" si="45"/>
        <v>1200000</v>
      </c>
    </row>
    <row r="201" spans="1:14" ht="12.75">
      <c r="A201" s="64" t="s">
        <v>72</v>
      </c>
      <c r="B201" s="159"/>
      <c r="C201" s="135" t="s">
        <v>71</v>
      </c>
      <c r="D201" s="125"/>
      <c r="E201" s="125"/>
      <c r="F201" s="62">
        <f aca="true" t="shared" si="47" ref="F201:M203">F202</f>
        <v>0</v>
      </c>
      <c r="G201" s="62">
        <f t="shared" si="47"/>
        <v>0</v>
      </c>
      <c r="H201" s="53">
        <f t="shared" si="34"/>
        <v>0</v>
      </c>
      <c r="I201" s="62">
        <f t="shared" si="47"/>
        <v>3300000</v>
      </c>
      <c r="J201" s="62">
        <f t="shared" si="47"/>
        <v>0</v>
      </c>
      <c r="K201" s="53">
        <f t="shared" si="46"/>
        <v>3300000</v>
      </c>
      <c r="L201" s="62">
        <f t="shared" si="47"/>
        <v>4860000</v>
      </c>
      <c r="M201" s="62">
        <f t="shared" si="47"/>
        <v>0</v>
      </c>
      <c r="N201" s="53">
        <f t="shared" si="45"/>
        <v>4860000</v>
      </c>
    </row>
    <row r="202" spans="1:14" ht="12.75">
      <c r="A202" s="64" t="s">
        <v>116</v>
      </c>
      <c r="B202" s="159"/>
      <c r="C202" s="136"/>
      <c r="D202" s="61" t="s">
        <v>127</v>
      </c>
      <c r="E202" s="61"/>
      <c r="F202" s="62">
        <f t="shared" si="47"/>
        <v>0</v>
      </c>
      <c r="G202" s="62">
        <f t="shared" si="47"/>
        <v>0</v>
      </c>
      <c r="H202" s="53">
        <f t="shared" si="34"/>
        <v>0</v>
      </c>
      <c r="I202" s="62">
        <f t="shared" si="47"/>
        <v>3300000</v>
      </c>
      <c r="J202" s="62">
        <f t="shared" si="47"/>
        <v>0</v>
      </c>
      <c r="K202" s="53">
        <f t="shared" si="46"/>
        <v>3300000</v>
      </c>
      <c r="L202" s="62">
        <f t="shared" si="47"/>
        <v>4860000</v>
      </c>
      <c r="M202" s="62">
        <f t="shared" si="47"/>
        <v>0</v>
      </c>
      <c r="N202" s="53">
        <f t="shared" si="45"/>
        <v>4860000</v>
      </c>
    </row>
    <row r="203" spans="1:14" ht="72">
      <c r="A203" s="64" t="s">
        <v>382</v>
      </c>
      <c r="B203" s="159"/>
      <c r="C203" s="136"/>
      <c r="D203" s="125" t="s">
        <v>381</v>
      </c>
      <c r="E203" s="61"/>
      <c r="F203" s="62">
        <f t="shared" si="47"/>
        <v>0</v>
      </c>
      <c r="G203" s="62">
        <f t="shared" si="47"/>
        <v>0</v>
      </c>
      <c r="H203" s="53">
        <f t="shared" si="34"/>
        <v>0</v>
      </c>
      <c r="I203" s="62">
        <f t="shared" si="47"/>
        <v>3300000</v>
      </c>
      <c r="J203" s="62">
        <f t="shared" si="47"/>
        <v>0</v>
      </c>
      <c r="K203" s="53">
        <f t="shared" si="46"/>
        <v>3300000</v>
      </c>
      <c r="L203" s="62">
        <f t="shared" si="47"/>
        <v>4860000</v>
      </c>
      <c r="M203" s="62">
        <f t="shared" si="47"/>
        <v>0</v>
      </c>
      <c r="N203" s="53">
        <f t="shared" si="45"/>
        <v>4860000</v>
      </c>
    </row>
    <row r="204" spans="1:14" ht="36">
      <c r="A204" s="64" t="s">
        <v>273</v>
      </c>
      <c r="B204" s="159"/>
      <c r="C204" s="137"/>
      <c r="D204" s="138"/>
      <c r="E204" s="61" t="s">
        <v>272</v>
      </c>
      <c r="F204" s="62">
        <v>0</v>
      </c>
      <c r="G204" s="62">
        <v>0</v>
      </c>
      <c r="H204" s="53">
        <f t="shared" si="34"/>
        <v>0</v>
      </c>
      <c r="I204" s="62">
        <v>3300000</v>
      </c>
      <c r="J204" s="62">
        <v>0</v>
      </c>
      <c r="K204" s="53">
        <f t="shared" si="46"/>
        <v>3300000</v>
      </c>
      <c r="L204" s="62">
        <v>4860000</v>
      </c>
      <c r="M204" s="62">
        <v>0</v>
      </c>
      <c r="N204" s="53">
        <f t="shared" si="45"/>
        <v>4860000</v>
      </c>
    </row>
    <row r="205" spans="1:14" ht="24">
      <c r="A205" s="59" t="s">
        <v>87</v>
      </c>
      <c r="B205" s="159"/>
      <c r="C205" s="107" t="s">
        <v>79</v>
      </c>
      <c r="D205" s="106"/>
      <c r="E205" s="106"/>
      <c r="F205" s="58">
        <f aca="true" t="shared" si="48" ref="F205:M207">F206</f>
        <v>10000</v>
      </c>
      <c r="G205" s="58">
        <f t="shared" si="48"/>
        <v>0</v>
      </c>
      <c r="H205" s="53">
        <f t="shared" si="34"/>
        <v>10000</v>
      </c>
      <c r="I205" s="58">
        <f t="shared" si="48"/>
        <v>10000</v>
      </c>
      <c r="J205" s="58">
        <f t="shared" si="48"/>
        <v>0</v>
      </c>
      <c r="K205" s="53">
        <f t="shared" si="46"/>
        <v>10000</v>
      </c>
      <c r="L205" s="58">
        <f t="shared" si="48"/>
        <v>10000</v>
      </c>
      <c r="M205" s="58">
        <f t="shared" si="48"/>
        <v>0</v>
      </c>
      <c r="N205" s="53">
        <f t="shared" si="45"/>
        <v>10000</v>
      </c>
    </row>
    <row r="206" spans="1:14" ht="24">
      <c r="A206" s="59" t="s">
        <v>153</v>
      </c>
      <c r="B206" s="159"/>
      <c r="C206" s="107"/>
      <c r="D206" s="52" t="s">
        <v>154</v>
      </c>
      <c r="E206" s="52"/>
      <c r="F206" s="58">
        <f t="shared" si="48"/>
        <v>10000</v>
      </c>
      <c r="G206" s="58">
        <f t="shared" si="48"/>
        <v>0</v>
      </c>
      <c r="H206" s="53">
        <f t="shared" si="34"/>
        <v>10000</v>
      </c>
      <c r="I206" s="58">
        <f t="shared" si="48"/>
        <v>10000</v>
      </c>
      <c r="J206" s="58">
        <f t="shared" si="48"/>
        <v>0</v>
      </c>
      <c r="K206" s="53">
        <f t="shared" si="46"/>
        <v>10000</v>
      </c>
      <c r="L206" s="58">
        <f t="shared" si="48"/>
        <v>10000</v>
      </c>
      <c r="M206" s="58">
        <f t="shared" si="48"/>
        <v>0</v>
      </c>
      <c r="N206" s="53">
        <f t="shared" si="45"/>
        <v>10000</v>
      </c>
    </row>
    <row r="207" spans="1:14" ht="12.75">
      <c r="A207" s="59" t="s">
        <v>155</v>
      </c>
      <c r="B207" s="159"/>
      <c r="C207" s="107"/>
      <c r="D207" s="106" t="s">
        <v>156</v>
      </c>
      <c r="E207" s="52"/>
      <c r="F207" s="58">
        <f t="shared" si="48"/>
        <v>10000</v>
      </c>
      <c r="G207" s="58">
        <f t="shared" si="48"/>
        <v>0</v>
      </c>
      <c r="H207" s="53">
        <f t="shared" si="34"/>
        <v>10000</v>
      </c>
      <c r="I207" s="58">
        <f t="shared" si="48"/>
        <v>10000</v>
      </c>
      <c r="J207" s="58">
        <f t="shared" si="48"/>
        <v>0</v>
      </c>
      <c r="K207" s="53">
        <f t="shared" si="46"/>
        <v>10000</v>
      </c>
      <c r="L207" s="58">
        <f t="shared" si="48"/>
        <v>10000</v>
      </c>
      <c r="M207" s="58">
        <f t="shared" si="48"/>
        <v>0</v>
      </c>
      <c r="N207" s="53">
        <f t="shared" si="45"/>
        <v>10000</v>
      </c>
    </row>
    <row r="208" spans="1:14" ht="12.75">
      <c r="A208" s="59" t="s">
        <v>320</v>
      </c>
      <c r="B208" s="159"/>
      <c r="C208" s="107"/>
      <c r="D208" s="106"/>
      <c r="E208" s="52" t="s">
        <v>319</v>
      </c>
      <c r="F208" s="60">
        <v>10000</v>
      </c>
      <c r="G208" s="60">
        <v>0</v>
      </c>
      <c r="H208" s="53">
        <f t="shared" si="34"/>
        <v>10000</v>
      </c>
      <c r="I208" s="60">
        <v>10000</v>
      </c>
      <c r="J208" s="60">
        <v>0</v>
      </c>
      <c r="K208" s="53">
        <f t="shared" si="46"/>
        <v>10000</v>
      </c>
      <c r="L208" s="60">
        <v>10000</v>
      </c>
      <c r="M208" s="60">
        <v>0</v>
      </c>
      <c r="N208" s="53">
        <f t="shared" si="45"/>
        <v>10000</v>
      </c>
    </row>
    <row r="209" spans="1:14" ht="36">
      <c r="A209" s="59" t="s">
        <v>84</v>
      </c>
      <c r="B209" s="159"/>
      <c r="C209" s="107" t="s">
        <v>83</v>
      </c>
      <c r="D209" s="106"/>
      <c r="E209" s="106"/>
      <c r="F209" s="58">
        <f>F210</f>
        <v>20620000</v>
      </c>
      <c r="G209" s="58">
        <f>G210</f>
        <v>0</v>
      </c>
      <c r="H209" s="53">
        <f t="shared" si="34"/>
        <v>20620000</v>
      </c>
      <c r="I209" s="58">
        <f>I210</f>
        <v>20620000</v>
      </c>
      <c r="J209" s="58">
        <f>J210</f>
        <v>0</v>
      </c>
      <c r="K209" s="53">
        <f t="shared" si="46"/>
        <v>20620000</v>
      </c>
      <c r="L209" s="58">
        <f>L210</f>
        <v>20620000</v>
      </c>
      <c r="M209" s="58">
        <f>M210</f>
        <v>0</v>
      </c>
      <c r="N209" s="53">
        <f t="shared" si="45"/>
        <v>20620000</v>
      </c>
    </row>
    <row r="210" spans="1:14" ht="12.75">
      <c r="A210" s="59" t="s">
        <v>157</v>
      </c>
      <c r="B210" s="159"/>
      <c r="C210" s="107"/>
      <c r="D210" s="52" t="s">
        <v>158</v>
      </c>
      <c r="E210" s="52"/>
      <c r="F210" s="58">
        <f>F211+F213</f>
        <v>20620000</v>
      </c>
      <c r="G210" s="58">
        <f>G211+G213</f>
        <v>0</v>
      </c>
      <c r="H210" s="53">
        <f t="shared" si="34"/>
        <v>20620000</v>
      </c>
      <c r="I210" s="58">
        <f>I211+I213</f>
        <v>20620000</v>
      </c>
      <c r="J210" s="58">
        <f>J211+J213</f>
        <v>0</v>
      </c>
      <c r="K210" s="53">
        <f t="shared" si="46"/>
        <v>20620000</v>
      </c>
      <c r="L210" s="58">
        <f>L211+L213</f>
        <v>20620000</v>
      </c>
      <c r="M210" s="58">
        <f>M211+M213</f>
        <v>0</v>
      </c>
      <c r="N210" s="53">
        <f t="shared" si="45"/>
        <v>20620000</v>
      </c>
    </row>
    <row r="211" spans="1:14" ht="24">
      <c r="A211" s="64" t="s">
        <v>159</v>
      </c>
      <c r="B211" s="159"/>
      <c r="C211" s="107"/>
      <c r="D211" s="125" t="s">
        <v>160</v>
      </c>
      <c r="E211" s="52"/>
      <c r="F211" s="58">
        <f>F212</f>
        <v>17165000</v>
      </c>
      <c r="G211" s="58">
        <f>G212</f>
        <v>0</v>
      </c>
      <c r="H211" s="53">
        <f t="shared" si="34"/>
        <v>17165000</v>
      </c>
      <c r="I211" s="58">
        <f>I212</f>
        <v>17165000</v>
      </c>
      <c r="J211" s="58">
        <f>J212</f>
        <v>0</v>
      </c>
      <c r="K211" s="53">
        <f t="shared" si="46"/>
        <v>17165000</v>
      </c>
      <c r="L211" s="58">
        <f>L212</f>
        <v>17165000</v>
      </c>
      <c r="M211" s="58">
        <f>M212</f>
        <v>0</v>
      </c>
      <c r="N211" s="53">
        <f t="shared" si="45"/>
        <v>17165000</v>
      </c>
    </row>
    <row r="212" spans="1:14" ht="36">
      <c r="A212" s="59" t="s">
        <v>284</v>
      </c>
      <c r="B212" s="159"/>
      <c r="C212" s="107"/>
      <c r="D212" s="125"/>
      <c r="E212" s="52" t="s">
        <v>283</v>
      </c>
      <c r="F212" s="58">
        <v>17165000</v>
      </c>
      <c r="G212" s="58">
        <v>0</v>
      </c>
      <c r="H212" s="53">
        <f t="shared" si="34"/>
        <v>17165000</v>
      </c>
      <c r="I212" s="58">
        <v>17165000</v>
      </c>
      <c r="J212" s="58">
        <v>0</v>
      </c>
      <c r="K212" s="53">
        <f t="shared" si="46"/>
        <v>17165000</v>
      </c>
      <c r="L212" s="58">
        <v>17165000</v>
      </c>
      <c r="M212" s="58">
        <v>0</v>
      </c>
      <c r="N212" s="53">
        <f t="shared" si="45"/>
        <v>17165000</v>
      </c>
    </row>
    <row r="213" spans="1:14" ht="36">
      <c r="A213" s="59" t="s">
        <v>425</v>
      </c>
      <c r="B213" s="159"/>
      <c r="C213" s="107"/>
      <c r="D213" s="106">
        <v>5160130</v>
      </c>
      <c r="E213" s="52"/>
      <c r="F213" s="58">
        <f>F214</f>
        <v>3455000</v>
      </c>
      <c r="G213" s="58">
        <f>G214</f>
        <v>0</v>
      </c>
      <c r="H213" s="53">
        <f t="shared" si="34"/>
        <v>3455000</v>
      </c>
      <c r="I213" s="58">
        <f>I214</f>
        <v>3455000</v>
      </c>
      <c r="J213" s="58">
        <f>J214</f>
        <v>0</v>
      </c>
      <c r="K213" s="53">
        <f t="shared" si="46"/>
        <v>3455000</v>
      </c>
      <c r="L213" s="58">
        <f>L214</f>
        <v>3455000</v>
      </c>
      <c r="M213" s="58">
        <f>M214</f>
        <v>0</v>
      </c>
      <c r="N213" s="53">
        <f t="shared" si="45"/>
        <v>3455000</v>
      </c>
    </row>
    <row r="214" spans="1:14" ht="36">
      <c r="A214" s="59" t="s">
        <v>284</v>
      </c>
      <c r="B214" s="159"/>
      <c r="C214" s="107"/>
      <c r="D214" s="106"/>
      <c r="E214" s="52" t="s">
        <v>283</v>
      </c>
      <c r="F214" s="60">
        <v>3455000</v>
      </c>
      <c r="G214" s="60">
        <v>0</v>
      </c>
      <c r="H214" s="53">
        <f t="shared" si="34"/>
        <v>3455000</v>
      </c>
      <c r="I214" s="60">
        <v>3455000</v>
      </c>
      <c r="J214" s="60">
        <v>0</v>
      </c>
      <c r="K214" s="53">
        <f t="shared" si="46"/>
        <v>3455000</v>
      </c>
      <c r="L214" s="60">
        <v>3455000</v>
      </c>
      <c r="M214" s="60">
        <v>0</v>
      </c>
      <c r="N214" s="53">
        <f t="shared" si="45"/>
        <v>3455000</v>
      </c>
    </row>
    <row r="215" spans="1:14" ht="12.75">
      <c r="A215" s="59" t="s">
        <v>334</v>
      </c>
      <c r="B215" s="160"/>
      <c r="C215" s="107" t="s">
        <v>331</v>
      </c>
      <c r="D215" s="106"/>
      <c r="E215" s="106"/>
      <c r="F215" s="58">
        <f>F216</f>
        <v>2751000</v>
      </c>
      <c r="G215" s="58">
        <f>G216</f>
        <v>0</v>
      </c>
      <c r="H215" s="53">
        <f t="shared" si="34"/>
        <v>2751000</v>
      </c>
      <c r="I215" s="58">
        <f>I216</f>
        <v>2751000</v>
      </c>
      <c r="J215" s="58">
        <f>J216</f>
        <v>0</v>
      </c>
      <c r="K215" s="53">
        <f t="shared" si="46"/>
        <v>2751000</v>
      </c>
      <c r="L215" s="58">
        <f>L216</f>
        <v>2751000</v>
      </c>
      <c r="M215" s="58">
        <f>M216</f>
        <v>0</v>
      </c>
      <c r="N215" s="53">
        <f>M215+L215</f>
        <v>2751000</v>
      </c>
    </row>
    <row r="216" spans="1:14" ht="12.75">
      <c r="A216" s="59" t="s">
        <v>335</v>
      </c>
      <c r="B216" s="160"/>
      <c r="C216" s="107"/>
      <c r="D216" s="52" t="s">
        <v>332</v>
      </c>
      <c r="E216" s="52"/>
      <c r="F216" s="58">
        <f>F217</f>
        <v>2751000</v>
      </c>
      <c r="G216" s="58">
        <f aca="true" t="shared" si="49" ref="G216:M216">G217</f>
        <v>0</v>
      </c>
      <c r="H216" s="53">
        <f t="shared" si="34"/>
        <v>2751000</v>
      </c>
      <c r="I216" s="58">
        <f t="shared" si="49"/>
        <v>2751000</v>
      </c>
      <c r="J216" s="58">
        <f t="shared" si="49"/>
        <v>0</v>
      </c>
      <c r="K216" s="53">
        <f t="shared" si="46"/>
        <v>2751000</v>
      </c>
      <c r="L216" s="58">
        <f t="shared" si="49"/>
        <v>2751000</v>
      </c>
      <c r="M216" s="58">
        <f t="shared" si="49"/>
        <v>0</v>
      </c>
      <c r="N216" s="53">
        <f>M216+L216</f>
        <v>2751000</v>
      </c>
    </row>
    <row r="217" spans="1:14" ht="24">
      <c r="A217" s="64" t="s">
        <v>336</v>
      </c>
      <c r="B217" s="160"/>
      <c r="C217" s="107"/>
      <c r="D217" s="125" t="s">
        <v>337</v>
      </c>
      <c r="E217" s="52"/>
      <c r="F217" s="58">
        <f>F218</f>
        <v>2751000</v>
      </c>
      <c r="G217" s="58">
        <f>G218</f>
        <v>0</v>
      </c>
      <c r="H217" s="53">
        <f t="shared" si="34"/>
        <v>2751000</v>
      </c>
      <c r="I217" s="58">
        <f>I218</f>
        <v>2751000</v>
      </c>
      <c r="J217" s="58">
        <f>J218</f>
        <v>0</v>
      </c>
      <c r="K217" s="53">
        <f t="shared" si="46"/>
        <v>2751000</v>
      </c>
      <c r="L217" s="58">
        <f>L218</f>
        <v>2751000</v>
      </c>
      <c r="M217" s="58">
        <f>M218</f>
        <v>0</v>
      </c>
      <c r="N217" s="53">
        <f>M217+L217</f>
        <v>2751000</v>
      </c>
    </row>
    <row r="218" spans="1:14" ht="12.75">
      <c r="A218" s="74" t="s">
        <v>338</v>
      </c>
      <c r="B218" s="161"/>
      <c r="C218" s="107"/>
      <c r="D218" s="134"/>
      <c r="E218" s="68" t="s">
        <v>333</v>
      </c>
      <c r="F218" s="58">
        <v>2751000</v>
      </c>
      <c r="G218" s="58">
        <v>0</v>
      </c>
      <c r="H218" s="53">
        <f t="shared" si="34"/>
        <v>2751000</v>
      </c>
      <c r="I218" s="58">
        <v>2751000</v>
      </c>
      <c r="J218" s="58">
        <v>0</v>
      </c>
      <c r="K218" s="53">
        <f t="shared" si="46"/>
        <v>2751000</v>
      </c>
      <c r="L218" s="58">
        <v>2751000</v>
      </c>
      <c r="M218" s="58">
        <v>0</v>
      </c>
      <c r="N218" s="53">
        <f>M218+L218</f>
        <v>2751000</v>
      </c>
    </row>
    <row r="219" spans="1:14" ht="38.25">
      <c r="A219" s="57" t="s">
        <v>162</v>
      </c>
      <c r="B219" s="131">
        <v>806</v>
      </c>
      <c r="C219" s="107"/>
      <c r="D219" s="107"/>
      <c r="E219" s="107"/>
      <c r="F219" s="70">
        <f>F227+F236+F277+F288+F231+F220</f>
        <v>2645304</v>
      </c>
      <c r="G219" s="70">
        <f>G227+G236+G277+G288+G231+G220</f>
        <v>82164783</v>
      </c>
      <c r="H219" s="53">
        <f t="shared" si="34"/>
        <v>84810087</v>
      </c>
      <c r="I219" s="70">
        <f>I227+I236+I277+I288+I231+I220</f>
        <v>1757080</v>
      </c>
      <c r="J219" s="70">
        <f>J227+J236+J277+J288+J231+J220</f>
        <v>88714737</v>
      </c>
      <c r="K219" s="53">
        <f t="shared" si="46"/>
        <v>90471817</v>
      </c>
      <c r="L219" s="70">
        <f>L227+L236+L277+L288+L231+L220</f>
        <v>1757080</v>
      </c>
      <c r="M219" s="70">
        <f>M227+M236+M277+M288+M231+M220</f>
        <v>94103386</v>
      </c>
      <c r="N219" s="39">
        <f t="shared" si="45"/>
        <v>95860466</v>
      </c>
    </row>
    <row r="220" spans="1:14" ht="12.75">
      <c r="A220" s="59" t="s">
        <v>55</v>
      </c>
      <c r="B220" s="131"/>
      <c r="C220" s="116" t="s">
        <v>54</v>
      </c>
      <c r="D220" s="106"/>
      <c r="E220" s="106"/>
      <c r="F220" s="70">
        <f>F221+F224</f>
        <v>279080</v>
      </c>
      <c r="G220" s="70">
        <f aca="true" t="shared" si="50" ref="G220:M220">G221+G224</f>
        <v>1006000</v>
      </c>
      <c r="H220" s="53">
        <f t="shared" si="34"/>
        <v>1285080</v>
      </c>
      <c r="I220" s="70">
        <f t="shared" si="50"/>
        <v>279080</v>
      </c>
      <c r="J220" s="70">
        <f t="shared" si="50"/>
        <v>1770000</v>
      </c>
      <c r="K220" s="53">
        <f t="shared" si="46"/>
        <v>2049080</v>
      </c>
      <c r="L220" s="70">
        <f t="shared" si="50"/>
        <v>279080</v>
      </c>
      <c r="M220" s="70">
        <f t="shared" si="50"/>
        <v>1549000</v>
      </c>
      <c r="N220" s="39">
        <f t="shared" si="45"/>
        <v>1828080</v>
      </c>
    </row>
    <row r="221" spans="1:14" ht="24">
      <c r="A221" s="59" t="s">
        <v>151</v>
      </c>
      <c r="B221" s="131"/>
      <c r="C221" s="117"/>
      <c r="D221" s="52" t="s">
        <v>152</v>
      </c>
      <c r="E221" s="52"/>
      <c r="F221" s="70">
        <f>F222</f>
        <v>0</v>
      </c>
      <c r="G221" s="70">
        <f aca="true" t="shared" si="51" ref="G221:M222">G222</f>
        <v>1006000</v>
      </c>
      <c r="H221" s="53">
        <f t="shared" si="34"/>
        <v>1006000</v>
      </c>
      <c r="I221" s="70">
        <f t="shared" si="51"/>
        <v>0</v>
      </c>
      <c r="J221" s="70">
        <f t="shared" si="51"/>
        <v>1770000</v>
      </c>
      <c r="K221" s="53">
        <f t="shared" si="46"/>
        <v>1770000</v>
      </c>
      <c r="L221" s="70">
        <f t="shared" si="51"/>
        <v>0</v>
      </c>
      <c r="M221" s="70">
        <f t="shared" si="51"/>
        <v>1549000</v>
      </c>
      <c r="N221" s="39">
        <f t="shared" si="45"/>
        <v>1549000</v>
      </c>
    </row>
    <row r="222" spans="1:14" ht="60">
      <c r="A222" s="59" t="s">
        <v>246</v>
      </c>
      <c r="B222" s="131"/>
      <c r="C222" s="117"/>
      <c r="D222" s="106" t="s">
        <v>247</v>
      </c>
      <c r="E222" s="52"/>
      <c r="F222" s="70">
        <f>F223</f>
        <v>0</v>
      </c>
      <c r="G222" s="70">
        <f t="shared" si="51"/>
        <v>1006000</v>
      </c>
      <c r="H222" s="53">
        <f t="shared" si="34"/>
        <v>1006000</v>
      </c>
      <c r="I222" s="70">
        <f t="shared" si="51"/>
        <v>0</v>
      </c>
      <c r="J222" s="70">
        <f t="shared" si="51"/>
        <v>1770000</v>
      </c>
      <c r="K222" s="53">
        <f t="shared" si="46"/>
        <v>1770000</v>
      </c>
      <c r="L222" s="70">
        <f t="shared" si="51"/>
        <v>0</v>
      </c>
      <c r="M222" s="70">
        <f t="shared" si="51"/>
        <v>1549000</v>
      </c>
      <c r="N222" s="39">
        <f t="shared" si="45"/>
        <v>1549000</v>
      </c>
    </row>
    <row r="223" spans="1:14" ht="36">
      <c r="A223" s="59" t="s">
        <v>287</v>
      </c>
      <c r="B223" s="131"/>
      <c r="C223" s="117"/>
      <c r="D223" s="106"/>
      <c r="E223" s="52" t="s">
        <v>288</v>
      </c>
      <c r="F223" s="70">
        <v>0</v>
      </c>
      <c r="G223" s="56">
        <v>1006000</v>
      </c>
      <c r="H223" s="53">
        <f t="shared" si="34"/>
        <v>1006000</v>
      </c>
      <c r="I223" s="56">
        <v>0</v>
      </c>
      <c r="J223" s="56">
        <v>1770000</v>
      </c>
      <c r="K223" s="53">
        <f t="shared" si="46"/>
        <v>1770000</v>
      </c>
      <c r="L223" s="56">
        <v>0</v>
      </c>
      <c r="M223" s="56">
        <v>1549000</v>
      </c>
      <c r="N223" s="39">
        <f t="shared" si="45"/>
        <v>1549000</v>
      </c>
    </row>
    <row r="224" spans="1:14" ht="12.75">
      <c r="A224" s="59" t="s">
        <v>116</v>
      </c>
      <c r="B224" s="131"/>
      <c r="C224" s="118"/>
      <c r="D224" s="52" t="s">
        <v>127</v>
      </c>
      <c r="E224" s="52"/>
      <c r="F224" s="70">
        <f>F225</f>
        <v>279080</v>
      </c>
      <c r="G224" s="70">
        <f aca="true" t="shared" si="52" ref="G224:M224">G225</f>
        <v>0</v>
      </c>
      <c r="H224" s="53">
        <f t="shared" si="34"/>
        <v>279080</v>
      </c>
      <c r="I224" s="70">
        <f t="shared" si="52"/>
        <v>279080</v>
      </c>
      <c r="J224" s="70">
        <f t="shared" si="52"/>
        <v>0</v>
      </c>
      <c r="K224" s="53">
        <f t="shared" si="46"/>
        <v>279080</v>
      </c>
      <c r="L224" s="70">
        <f t="shared" si="52"/>
        <v>279080</v>
      </c>
      <c r="M224" s="70">
        <f t="shared" si="52"/>
        <v>0</v>
      </c>
      <c r="N224" s="39">
        <f>M224+L224</f>
        <v>279080</v>
      </c>
    </row>
    <row r="225" spans="1:14" ht="48">
      <c r="A225" s="59" t="s">
        <v>350</v>
      </c>
      <c r="B225" s="131"/>
      <c r="C225" s="118"/>
      <c r="D225" s="106" t="s">
        <v>129</v>
      </c>
      <c r="E225" s="52"/>
      <c r="F225" s="70">
        <f>F226</f>
        <v>279080</v>
      </c>
      <c r="G225" s="70">
        <f>G226</f>
        <v>0</v>
      </c>
      <c r="H225" s="53">
        <f>G225+F225</f>
        <v>279080</v>
      </c>
      <c r="I225" s="70">
        <f>I226</f>
        <v>279080</v>
      </c>
      <c r="J225" s="70">
        <f>J226</f>
        <v>0</v>
      </c>
      <c r="K225" s="53">
        <f>J225+I225</f>
        <v>279080</v>
      </c>
      <c r="L225" s="70">
        <f>L226</f>
        <v>279080</v>
      </c>
      <c r="M225" s="70">
        <f>M226</f>
        <v>0</v>
      </c>
      <c r="N225" s="39">
        <f>M225+L225</f>
        <v>279080</v>
      </c>
    </row>
    <row r="226" spans="1:14" ht="36">
      <c r="A226" s="59" t="s">
        <v>287</v>
      </c>
      <c r="B226" s="131"/>
      <c r="C226" s="119"/>
      <c r="D226" s="106"/>
      <c r="E226" s="52" t="s">
        <v>288</v>
      </c>
      <c r="F226" s="70">
        <v>279080</v>
      </c>
      <c r="G226" s="56">
        <v>0</v>
      </c>
      <c r="H226" s="53">
        <f>G226+F226</f>
        <v>279080</v>
      </c>
      <c r="I226" s="56">
        <v>279080</v>
      </c>
      <c r="J226" s="56">
        <v>0</v>
      </c>
      <c r="K226" s="53">
        <f>J226+I226</f>
        <v>279080</v>
      </c>
      <c r="L226" s="56">
        <v>279080</v>
      </c>
      <c r="M226" s="56">
        <v>0</v>
      </c>
      <c r="N226" s="39">
        <f>M226+L226</f>
        <v>279080</v>
      </c>
    </row>
    <row r="227" spans="1:14" ht="12.75">
      <c r="A227" s="59" t="s">
        <v>65</v>
      </c>
      <c r="B227" s="131"/>
      <c r="C227" s="107" t="s">
        <v>411</v>
      </c>
      <c r="D227" s="106"/>
      <c r="E227" s="106"/>
      <c r="F227" s="53">
        <f aca="true" t="shared" si="53" ref="F227:M229">F228</f>
        <v>1300000</v>
      </c>
      <c r="G227" s="39">
        <f t="shared" si="53"/>
        <v>0</v>
      </c>
      <c r="H227" s="39">
        <f aca="true" t="shared" si="54" ref="H227:H290">G227+F227</f>
        <v>1300000</v>
      </c>
      <c r="I227" s="39">
        <f t="shared" si="53"/>
        <v>1300000</v>
      </c>
      <c r="J227" s="39">
        <f t="shared" si="53"/>
        <v>0</v>
      </c>
      <c r="K227" s="39">
        <f t="shared" si="46"/>
        <v>1300000</v>
      </c>
      <c r="L227" s="39">
        <f t="shared" si="53"/>
        <v>1300000</v>
      </c>
      <c r="M227" s="39">
        <f t="shared" si="53"/>
        <v>0</v>
      </c>
      <c r="N227" s="39">
        <f t="shared" si="45"/>
        <v>1300000</v>
      </c>
    </row>
    <row r="228" spans="1:14" ht="24">
      <c r="A228" s="59" t="s">
        <v>163</v>
      </c>
      <c r="B228" s="131"/>
      <c r="C228" s="107"/>
      <c r="D228" s="52">
        <v>4910000</v>
      </c>
      <c r="E228" s="52"/>
      <c r="F228" s="53">
        <f t="shared" si="53"/>
        <v>1300000</v>
      </c>
      <c r="G228" s="39">
        <f t="shared" si="53"/>
        <v>0</v>
      </c>
      <c r="H228" s="39">
        <f t="shared" si="54"/>
        <v>1300000</v>
      </c>
      <c r="I228" s="39">
        <f t="shared" si="53"/>
        <v>1300000</v>
      </c>
      <c r="J228" s="39">
        <f t="shared" si="53"/>
        <v>0</v>
      </c>
      <c r="K228" s="39">
        <f t="shared" si="46"/>
        <v>1300000</v>
      </c>
      <c r="L228" s="39">
        <f t="shared" si="53"/>
        <v>1300000</v>
      </c>
      <c r="M228" s="39">
        <f t="shared" si="53"/>
        <v>0</v>
      </c>
      <c r="N228" s="39">
        <f t="shared" si="45"/>
        <v>1300000</v>
      </c>
    </row>
    <row r="229" spans="1:14" ht="24">
      <c r="A229" s="59" t="s">
        <v>164</v>
      </c>
      <c r="B229" s="131"/>
      <c r="C229" s="107"/>
      <c r="D229" s="106">
        <v>4910100</v>
      </c>
      <c r="E229" s="52"/>
      <c r="F229" s="53">
        <f t="shared" si="53"/>
        <v>1300000</v>
      </c>
      <c r="G229" s="39">
        <f t="shared" si="53"/>
        <v>0</v>
      </c>
      <c r="H229" s="39">
        <f t="shared" si="54"/>
        <v>1300000</v>
      </c>
      <c r="I229" s="39">
        <f t="shared" si="53"/>
        <v>1300000</v>
      </c>
      <c r="J229" s="39">
        <f t="shared" si="53"/>
        <v>0</v>
      </c>
      <c r="K229" s="39">
        <f t="shared" si="46"/>
        <v>1300000</v>
      </c>
      <c r="L229" s="39">
        <f t="shared" si="53"/>
        <v>1300000</v>
      </c>
      <c r="M229" s="39">
        <f t="shared" si="53"/>
        <v>0</v>
      </c>
      <c r="N229" s="39">
        <f t="shared" si="45"/>
        <v>1300000</v>
      </c>
    </row>
    <row r="230" spans="1:14" ht="24">
      <c r="A230" s="59" t="s">
        <v>318</v>
      </c>
      <c r="B230" s="131"/>
      <c r="C230" s="107"/>
      <c r="D230" s="106"/>
      <c r="E230" s="52" t="s">
        <v>317</v>
      </c>
      <c r="F230" s="51">
        <v>1300000</v>
      </c>
      <c r="G230" s="41">
        <v>0</v>
      </c>
      <c r="H230" s="39">
        <f t="shared" si="54"/>
        <v>1300000</v>
      </c>
      <c r="I230" s="41">
        <v>1300000</v>
      </c>
      <c r="J230" s="41">
        <v>0</v>
      </c>
      <c r="K230" s="39">
        <f t="shared" si="46"/>
        <v>1300000</v>
      </c>
      <c r="L230" s="41">
        <v>1300000</v>
      </c>
      <c r="M230" s="41">
        <v>0</v>
      </c>
      <c r="N230" s="39">
        <f t="shared" si="45"/>
        <v>1300000</v>
      </c>
    </row>
    <row r="231" spans="1:14" ht="12.75">
      <c r="A231" s="59" t="s">
        <v>66</v>
      </c>
      <c r="B231" s="131"/>
      <c r="C231" s="107" t="s">
        <v>412</v>
      </c>
      <c r="D231" s="106"/>
      <c r="E231" s="106"/>
      <c r="F231" s="53">
        <f>F232</f>
        <v>0</v>
      </c>
      <c r="G231" s="39">
        <f>G232</f>
        <v>30707783</v>
      </c>
      <c r="H231" s="39">
        <f t="shared" si="54"/>
        <v>30707783</v>
      </c>
      <c r="I231" s="39">
        <f>I232</f>
        <v>0</v>
      </c>
      <c r="J231" s="39">
        <f>J232</f>
        <v>33184737</v>
      </c>
      <c r="K231" s="39">
        <f t="shared" si="46"/>
        <v>33184737</v>
      </c>
      <c r="L231" s="39">
        <f>L232</f>
        <v>0</v>
      </c>
      <c r="M231" s="39">
        <f>M232</f>
        <v>35909386</v>
      </c>
      <c r="N231" s="39">
        <f t="shared" si="45"/>
        <v>35909386</v>
      </c>
    </row>
    <row r="232" spans="1:14" ht="12.75">
      <c r="A232" s="59" t="s">
        <v>142</v>
      </c>
      <c r="B232" s="131"/>
      <c r="C232" s="107"/>
      <c r="D232" s="52" t="s">
        <v>250</v>
      </c>
      <c r="E232" s="75"/>
      <c r="F232" s="53">
        <f>F233</f>
        <v>0</v>
      </c>
      <c r="G232" s="39">
        <f>G233</f>
        <v>30707783</v>
      </c>
      <c r="H232" s="39">
        <f t="shared" si="54"/>
        <v>30707783</v>
      </c>
      <c r="I232" s="39">
        <f>I233</f>
        <v>0</v>
      </c>
      <c r="J232" s="39">
        <f>J233</f>
        <v>33184737</v>
      </c>
      <c r="K232" s="39">
        <f t="shared" si="46"/>
        <v>33184737</v>
      </c>
      <c r="L232" s="39">
        <f>L233</f>
        <v>0</v>
      </c>
      <c r="M232" s="39">
        <f>M233</f>
        <v>35909386</v>
      </c>
      <c r="N232" s="39">
        <f t="shared" si="45"/>
        <v>35909386</v>
      </c>
    </row>
    <row r="233" spans="1:14" ht="24">
      <c r="A233" s="59" t="s">
        <v>95</v>
      </c>
      <c r="B233" s="131"/>
      <c r="C233" s="107"/>
      <c r="D233" s="106" t="s">
        <v>251</v>
      </c>
      <c r="E233" s="52"/>
      <c r="F233" s="53">
        <f>F235+F234</f>
        <v>0</v>
      </c>
      <c r="G233" s="39">
        <f>G235+G234</f>
        <v>30707783</v>
      </c>
      <c r="H233" s="39">
        <f t="shared" si="54"/>
        <v>30707783</v>
      </c>
      <c r="I233" s="39">
        <f>I235+I234</f>
        <v>0</v>
      </c>
      <c r="J233" s="39">
        <f>J235+J234</f>
        <v>33184737</v>
      </c>
      <c r="K233" s="39">
        <f t="shared" si="46"/>
        <v>33184737</v>
      </c>
      <c r="L233" s="39">
        <f>L235+L234</f>
        <v>0</v>
      </c>
      <c r="M233" s="39">
        <f>M235+M234</f>
        <v>35909386</v>
      </c>
      <c r="N233" s="39">
        <f t="shared" si="45"/>
        <v>35909386</v>
      </c>
    </row>
    <row r="234" spans="1:14" ht="60">
      <c r="A234" s="59" t="s">
        <v>313</v>
      </c>
      <c r="B234" s="131"/>
      <c r="C234" s="107"/>
      <c r="D234" s="106"/>
      <c r="E234" s="52" t="s">
        <v>274</v>
      </c>
      <c r="F234" s="71">
        <v>0</v>
      </c>
      <c r="G234" s="65">
        <v>29844806</v>
      </c>
      <c r="H234" s="39">
        <f t="shared" si="54"/>
        <v>29844806</v>
      </c>
      <c r="I234" s="65">
        <v>0</v>
      </c>
      <c r="J234" s="65">
        <v>32321760</v>
      </c>
      <c r="K234" s="39">
        <f t="shared" si="46"/>
        <v>32321760</v>
      </c>
      <c r="L234" s="65">
        <v>0</v>
      </c>
      <c r="M234" s="65">
        <v>35046409</v>
      </c>
      <c r="N234" s="39">
        <f t="shared" si="45"/>
        <v>35046409</v>
      </c>
    </row>
    <row r="235" spans="1:14" ht="24">
      <c r="A235" s="59" t="s">
        <v>278</v>
      </c>
      <c r="B235" s="131"/>
      <c r="C235" s="107"/>
      <c r="D235" s="106"/>
      <c r="E235" s="52" t="s">
        <v>277</v>
      </c>
      <c r="F235" s="66">
        <v>0</v>
      </c>
      <c r="G235" s="63">
        <v>862977</v>
      </c>
      <c r="H235" s="39">
        <f t="shared" si="54"/>
        <v>862977</v>
      </c>
      <c r="I235" s="63">
        <v>0</v>
      </c>
      <c r="J235" s="63">
        <v>862977</v>
      </c>
      <c r="K235" s="39">
        <f t="shared" si="46"/>
        <v>862977</v>
      </c>
      <c r="L235" s="63">
        <v>0</v>
      </c>
      <c r="M235" s="63">
        <v>862977</v>
      </c>
      <c r="N235" s="39">
        <f t="shared" si="45"/>
        <v>862977</v>
      </c>
    </row>
    <row r="236" spans="1:14" ht="12.75">
      <c r="A236" s="59" t="s">
        <v>67</v>
      </c>
      <c r="B236" s="131"/>
      <c r="C236" s="107" t="s">
        <v>271</v>
      </c>
      <c r="D236" s="106"/>
      <c r="E236" s="106"/>
      <c r="F236" s="53">
        <f>F237+F261+F269+F274</f>
        <v>880424</v>
      </c>
      <c r="G236" s="39">
        <f>G237+G261+G269+G274</f>
        <v>45126000</v>
      </c>
      <c r="H236" s="39">
        <f t="shared" si="54"/>
        <v>46006424</v>
      </c>
      <c r="I236" s="39">
        <f>I237+I261+I269+I274</f>
        <v>30000</v>
      </c>
      <c r="J236" s="39">
        <f>J237+J261+J269+J274</f>
        <v>48435000</v>
      </c>
      <c r="K236" s="39">
        <f t="shared" si="46"/>
        <v>48465000</v>
      </c>
      <c r="L236" s="39">
        <f>L237+L261+L269+L274</f>
        <v>30000</v>
      </c>
      <c r="M236" s="39">
        <f>M237+M261+M269+M274</f>
        <v>51320000</v>
      </c>
      <c r="N236" s="39">
        <f t="shared" si="45"/>
        <v>51350000</v>
      </c>
    </row>
    <row r="237" spans="1:14" ht="12.75">
      <c r="A237" s="59" t="s">
        <v>133</v>
      </c>
      <c r="B237" s="131"/>
      <c r="C237" s="107"/>
      <c r="D237" s="52">
        <v>5050000</v>
      </c>
      <c r="E237" s="52"/>
      <c r="F237" s="53">
        <f>F242+F244+F246+F258+F248+F238+F240</f>
        <v>30000</v>
      </c>
      <c r="G237" s="53">
        <f aca="true" t="shared" si="55" ref="G237:M237">G242+G244+G246+G258+G248+G238+G240</f>
        <v>42929000</v>
      </c>
      <c r="H237" s="39">
        <f t="shared" si="54"/>
        <v>42959000</v>
      </c>
      <c r="I237" s="53">
        <f t="shared" si="55"/>
        <v>30000</v>
      </c>
      <c r="J237" s="53">
        <f t="shared" si="55"/>
        <v>44390000</v>
      </c>
      <c r="K237" s="39">
        <f t="shared" si="46"/>
        <v>44420000</v>
      </c>
      <c r="L237" s="53">
        <f t="shared" si="55"/>
        <v>30000</v>
      </c>
      <c r="M237" s="53">
        <f t="shared" si="55"/>
        <v>45923000</v>
      </c>
      <c r="N237" s="39">
        <f t="shared" si="45"/>
        <v>45953000</v>
      </c>
    </row>
    <row r="238" spans="1:14" ht="72">
      <c r="A238" s="59" t="s">
        <v>165</v>
      </c>
      <c r="B238" s="131"/>
      <c r="C238" s="107"/>
      <c r="D238" s="106" t="s">
        <v>166</v>
      </c>
      <c r="E238" s="52"/>
      <c r="F238" s="53">
        <f>F239</f>
        <v>0</v>
      </c>
      <c r="G238" s="39">
        <f>G239</f>
        <v>362000</v>
      </c>
      <c r="H238" s="39">
        <f t="shared" si="54"/>
        <v>362000</v>
      </c>
      <c r="I238" s="39">
        <f>I239</f>
        <v>0</v>
      </c>
      <c r="J238" s="39">
        <f>J239</f>
        <v>362000</v>
      </c>
      <c r="K238" s="39">
        <f t="shared" si="46"/>
        <v>362000</v>
      </c>
      <c r="L238" s="39">
        <f>L239</f>
        <v>0</v>
      </c>
      <c r="M238" s="39">
        <f>M239</f>
        <v>380000</v>
      </c>
      <c r="N238" s="39">
        <f t="shared" si="45"/>
        <v>380000</v>
      </c>
    </row>
    <row r="239" spans="1:14" ht="24">
      <c r="A239" s="59" t="s">
        <v>310</v>
      </c>
      <c r="B239" s="131"/>
      <c r="C239" s="107"/>
      <c r="D239" s="106"/>
      <c r="E239" s="52" t="s">
        <v>311</v>
      </c>
      <c r="F239" s="53">
        <v>0</v>
      </c>
      <c r="G239" s="39">
        <v>362000</v>
      </c>
      <c r="H239" s="39">
        <f t="shared" si="54"/>
        <v>362000</v>
      </c>
      <c r="I239" s="39">
        <v>0</v>
      </c>
      <c r="J239" s="39">
        <v>362000</v>
      </c>
      <c r="K239" s="39">
        <f t="shared" si="46"/>
        <v>362000</v>
      </c>
      <c r="L239" s="39">
        <v>0</v>
      </c>
      <c r="M239" s="39">
        <v>380000</v>
      </c>
      <c r="N239" s="39">
        <f t="shared" si="45"/>
        <v>380000</v>
      </c>
    </row>
    <row r="240" spans="1:14" ht="48">
      <c r="A240" s="59" t="s">
        <v>347</v>
      </c>
      <c r="B240" s="131"/>
      <c r="C240" s="107"/>
      <c r="D240" s="106" t="s">
        <v>346</v>
      </c>
      <c r="E240" s="52"/>
      <c r="F240" s="53">
        <f>F241</f>
        <v>0</v>
      </c>
      <c r="G240" s="53">
        <f aca="true" t="shared" si="56" ref="G240:M240">G241</f>
        <v>801000</v>
      </c>
      <c r="H240" s="39">
        <f t="shared" si="54"/>
        <v>801000</v>
      </c>
      <c r="I240" s="53">
        <f t="shared" si="56"/>
        <v>0</v>
      </c>
      <c r="J240" s="53">
        <f t="shared" si="56"/>
        <v>849000</v>
      </c>
      <c r="K240" s="39">
        <f t="shared" si="46"/>
        <v>849000</v>
      </c>
      <c r="L240" s="53">
        <f t="shared" si="56"/>
        <v>0</v>
      </c>
      <c r="M240" s="53">
        <f t="shared" si="56"/>
        <v>891000</v>
      </c>
      <c r="N240" s="39">
        <f t="shared" si="45"/>
        <v>891000</v>
      </c>
    </row>
    <row r="241" spans="1:14" ht="24">
      <c r="A241" s="59" t="s">
        <v>310</v>
      </c>
      <c r="B241" s="131"/>
      <c r="C241" s="107"/>
      <c r="D241" s="106"/>
      <c r="E241" s="52" t="s">
        <v>311</v>
      </c>
      <c r="F241" s="53">
        <v>0</v>
      </c>
      <c r="G241" s="39">
        <v>801000</v>
      </c>
      <c r="H241" s="39">
        <f t="shared" si="54"/>
        <v>801000</v>
      </c>
      <c r="I241" s="39">
        <v>0</v>
      </c>
      <c r="J241" s="39">
        <v>849000</v>
      </c>
      <c r="K241" s="39">
        <f t="shared" si="46"/>
        <v>849000</v>
      </c>
      <c r="L241" s="39">
        <v>0</v>
      </c>
      <c r="M241" s="39">
        <v>891000</v>
      </c>
      <c r="N241" s="39">
        <f t="shared" si="45"/>
        <v>891000</v>
      </c>
    </row>
    <row r="242" spans="1:14" ht="36">
      <c r="A242" s="59" t="s">
        <v>167</v>
      </c>
      <c r="B242" s="131"/>
      <c r="C242" s="107"/>
      <c r="D242" s="106">
        <v>5052901</v>
      </c>
      <c r="E242" s="52"/>
      <c r="F242" s="53">
        <f>F243</f>
        <v>0</v>
      </c>
      <c r="G242" s="39">
        <f>G243</f>
        <v>870000</v>
      </c>
      <c r="H242" s="39">
        <f t="shared" si="54"/>
        <v>870000</v>
      </c>
      <c r="I242" s="39">
        <f>I243</f>
        <v>0</v>
      </c>
      <c r="J242" s="39">
        <f>J243</f>
        <v>913000</v>
      </c>
      <c r="K242" s="39">
        <f t="shared" si="46"/>
        <v>913000</v>
      </c>
      <c r="L242" s="39">
        <f>L243</f>
        <v>0</v>
      </c>
      <c r="M242" s="39">
        <f>M243</f>
        <v>959000</v>
      </c>
      <c r="N242" s="39">
        <f t="shared" si="45"/>
        <v>959000</v>
      </c>
    </row>
    <row r="243" spans="1:14" ht="24">
      <c r="A243" s="59" t="s">
        <v>309</v>
      </c>
      <c r="B243" s="131"/>
      <c r="C243" s="107"/>
      <c r="D243" s="106"/>
      <c r="E243" s="52" t="s">
        <v>308</v>
      </c>
      <c r="F243" s="51">
        <v>0</v>
      </c>
      <c r="G243" s="41">
        <v>870000</v>
      </c>
      <c r="H243" s="39">
        <f t="shared" si="54"/>
        <v>870000</v>
      </c>
      <c r="I243" s="41">
        <v>0</v>
      </c>
      <c r="J243" s="41">
        <v>913000</v>
      </c>
      <c r="K243" s="39">
        <f t="shared" si="46"/>
        <v>913000</v>
      </c>
      <c r="L243" s="41">
        <v>0</v>
      </c>
      <c r="M243" s="41">
        <v>959000</v>
      </c>
      <c r="N243" s="39">
        <f t="shared" si="45"/>
        <v>959000</v>
      </c>
    </row>
    <row r="244" spans="1:14" ht="24">
      <c r="A244" s="59" t="s">
        <v>168</v>
      </c>
      <c r="B244" s="131"/>
      <c r="C244" s="107"/>
      <c r="D244" s="106">
        <v>5054600</v>
      </c>
      <c r="E244" s="52"/>
      <c r="F244" s="53">
        <f>F245</f>
        <v>0</v>
      </c>
      <c r="G244" s="39">
        <f>G245</f>
        <v>18071000</v>
      </c>
      <c r="H244" s="39">
        <f t="shared" si="54"/>
        <v>18071000</v>
      </c>
      <c r="I244" s="39">
        <f>I245</f>
        <v>0</v>
      </c>
      <c r="J244" s="39">
        <f>J245</f>
        <v>18415000</v>
      </c>
      <c r="K244" s="39">
        <f t="shared" si="46"/>
        <v>18415000</v>
      </c>
      <c r="L244" s="39">
        <f>L245</f>
        <v>0</v>
      </c>
      <c r="M244" s="39">
        <f>M245</f>
        <v>18915000</v>
      </c>
      <c r="N244" s="39">
        <f t="shared" si="45"/>
        <v>18915000</v>
      </c>
    </row>
    <row r="245" spans="1:14" ht="24">
      <c r="A245" s="59" t="s">
        <v>309</v>
      </c>
      <c r="B245" s="131"/>
      <c r="C245" s="107"/>
      <c r="D245" s="106"/>
      <c r="E245" s="52" t="s">
        <v>308</v>
      </c>
      <c r="F245" s="51">
        <v>0</v>
      </c>
      <c r="G245" s="41">
        <f>11208000+6863000</f>
        <v>18071000</v>
      </c>
      <c r="H245" s="39">
        <f t="shared" si="54"/>
        <v>18071000</v>
      </c>
      <c r="I245" s="41">
        <v>0</v>
      </c>
      <c r="J245" s="41">
        <f>11208000+7207000</f>
        <v>18415000</v>
      </c>
      <c r="K245" s="39">
        <f t="shared" si="46"/>
        <v>18415000</v>
      </c>
      <c r="L245" s="41">
        <v>0</v>
      </c>
      <c r="M245" s="41">
        <f>11208000+7707000</f>
        <v>18915000</v>
      </c>
      <c r="N245" s="39">
        <f t="shared" si="45"/>
        <v>18915000</v>
      </c>
    </row>
    <row r="246" spans="1:14" ht="24">
      <c r="A246" s="59" t="s">
        <v>169</v>
      </c>
      <c r="B246" s="131"/>
      <c r="C246" s="107"/>
      <c r="D246" s="106">
        <v>5054800</v>
      </c>
      <c r="E246" s="52"/>
      <c r="F246" s="53">
        <f>F247</f>
        <v>0</v>
      </c>
      <c r="G246" s="39">
        <f>G247</f>
        <v>4991000</v>
      </c>
      <c r="H246" s="39">
        <f t="shared" si="54"/>
        <v>4991000</v>
      </c>
      <c r="I246" s="39">
        <f>I247</f>
        <v>0</v>
      </c>
      <c r="J246" s="39">
        <f>J247</f>
        <v>4991000</v>
      </c>
      <c r="K246" s="39">
        <f t="shared" si="46"/>
        <v>4991000</v>
      </c>
      <c r="L246" s="39">
        <f>L247</f>
        <v>0</v>
      </c>
      <c r="M246" s="39">
        <f>M247</f>
        <v>4991000</v>
      </c>
      <c r="N246" s="39">
        <f t="shared" si="45"/>
        <v>4991000</v>
      </c>
    </row>
    <row r="247" spans="1:14" ht="24">
      <c r="A247" s="59" t="s">
        <v>310</v>
      </c>
      <c r="B247" s="131"/>
      <c r="C247" s="107"/>
      <c r="D247" s="106"/>
      <c r="E247" s="52" t="s">
        <v>311</v>
      </c>
      <c r="F247" s="51">
        <v>0</v>
      </c>
      <c r="G247" s="41">
        <v>4991000</v>
      </c>
      <c r="H247" s="39">
        <f t="shared" si="54"/>
        <v>4991000</v>
      </c>
      <c r="I247" s="41">
        <v>0</v>
      </c>
      <c r="J247" s="41">
        <v>4991000</v>
      </c>
      <c r="K247" s="39">
        <f t="shared" si="46"/>
        <v>4991000</v>
      </c>
      <c r="L247" s="41">
        <v>0</v>
      </c>
      <c r="M247" s="41">
        <v>4991000</v>
      </c>
      <c r="N247" s="39">
        <f t="shared" si="45"/>
        <v>4991000</v>
      </c>
    </row>
    <row r="248" spans="1:14" ht="24">
      <c r="A248" s="59" t="s">
        <v>170</v>
      </c>
      <c r="B248" s="131"/>
      <c r="C248" s="107"/>
      <c r="D248" s="52" t="s">
        <v>171</v>
      </c>
      <c r="E248" s="52"/>
      <c r="F248" s="51">
        <f>F249+F252+F254+F256+F251</f>
        <v>0</v>
      </c>
      <c r="G248" s="41">
        <f>G249+G256+G251</f>
        <v>11416000</v>
      </c>
      <c r="H248" s="39">
        <f t="shared" si="54"/>
        <v>11416000</v>
      </c>
      <c r="I248" s="41">
        <f>I249+I252+I254+I256+I251</f>
        <v>0</v>
      </c>
      <c r="J248" s="41">
        <f>J249+J256+J251</f>
        <v>12101000</v>
      </c>
      <c r="K248" s="39">
        <f t="shared" si="46"/>
        <v>12101000</v>
      </c>
      <c r="L248" s="41">
        <f>L249+L252+L254+L256+L251</f>
        <v>0</v>
      </c>
      <c r="M248" s="41">
        <f>M249+M256+M251</f>
        <v>12693000</v>
      </c>
      <c r="N248" s="39">
        <f t="shared" si="45"/>
        <v>12693000</v>
      </c>
    </row>
    <row r="249" spans="1:14" ht="12.75">
      <c r="A249" s="59" t="s">
        <v>172</v>
      </c>
      <c r="B249" s="131"/>
      <c r="C249" s="107"/>
      <c r="D249" s="106" t="s">
        <v>173</v>
      </c>
      <c r="E249" s="52"/>
      <c r="F249" s="51">
        <f>F250</f>
        <v>0</v>
      </c>
      <c r="G249" s="41">
        <f>G250</f>
        <v>5998000</v>
      </c>
      <c r="H249" s="39">
        <f t="shared" si="54"/>
        <v>5998000</v>
      </c>
      <c r="I249" s="41">
        <f>I250</f>
        <v>0</v>
      </c>
      <c r="J249" s="41">
        <f>J250</f>
        <v>6358000</v>
      </c>
      <c r="K249" s="39">
        <f t="shared" si="46"/>
        <v>6358000</v>
      </c>
      <c r="L249" s="41">
        <f>L250</f>
        <v>0</v>
      </c>
      <c r="M249" s="41">
        <f>M250</f>
        <v>6669000</v>
      </c>
      <c r="N249" s="39">
        <f t="shared" si="45"/>
        <v>6669000</v>
      </c>
    </row>
    <row r="250" spans="1:14" ht="24">
      <c r="A250" s="59" t="s">
        <v>310</v>
      </c>
      <c r="B250" s="131"/>
      <c r="C250" s="107"/>
      <c r="D250" s="106"/>
      <c r="E250" s="52" t="s">
        <v>311</v>
      </c>
      <c r="F250" s="51">
        <v>0</v>
      </c>
      <c r="G250" s="41">
        <v>5998000</v>
      </c>
      <c r="H250" s="39">
        <f t="shared" si="54"/>
        <v>5998000</v>
      </c>
      <c r="I250" s="41">
        <v>0</v>
      </c>
      <c r="J250" s="41">
        <v>6358000</v>
      </c>
      <c r="K250" s="39">
        <f t="shared" si="46"/>
        <v>6358000</v>
      </c>
      <c r="L250" s="41">
        <v>0</v>
      </c>
      <c r="M250" s="41">
        <v>6669000</v>
      </c>
      <c r="N250" s="39">
        <f t="shared" si="45"/>
        <v>6669000</v>
      </c>
    </row>
    <row r="251" spans="1:14" ht="12.75">
      <c r="A251" s="59" t="s">
        <v>174</v>
      </c>
      <c r="B251" s="131"/>
      <c r="C251" s="107"/>
      <c r="D251" s="52" t="s">
        <v>175</v>
      </c>
      <c r="E251" s="52"/>
      <c r="F251" s="51">
        <f>F252+F254</f>
        <v>0</v>
      </c>
      <c r="G251" s="41">
        <f>G252+G254</f>
        <v>5306000</v>
      </c>
      <c r="H251" s="39">
        <f t="shared" si="54"/>
        <v>5306000</v>
      </c>
      <c r="I251" s="41">
        <f>I252+I254</f>
        <v>0</v>
      </c>
      <c r="J251" s="41">
        <f>J252+J254</f>
        <v>5624000</v>
      </c>
      <c r="K251" s="39">
        <f t="shared" si="46"/>
        <v>5624000</v>
      </c>
      <c r="L251" s="41">
        <f>L252+L254</f>
        <v>0</v>
      </c>
      <c r="M251" s="41">
        <f>M252+M254</f>
        <v>5899000</v>
      </c>
      <c r="N251" s="39">
        <f t="shared" si="45"/>
        <v>5899000</v>
      </c>
    </row>
    <row r="252" spans="1:14" ht="24">
      <c r="A252" s="59" t="s">
        <v>176</v>
      </c>
      <c r="B252" s="131"/>
      <c r="C252" s="107"/>
      <c r="D252" s="106" t="s">
        <v>177</v>
      </c>
      <c r="E252" s="52"/>
      <c r="F252" s="51">
        <f>F253</f>
        <v>0</v>
      </c>
      <c r="G252" s="41">
        <f>G253</f>
        <v>3721000</v>
      </c>
      <c r="H252" s="39">
        <f t="shared" si="54"/>
        <v>3721000</v>
      </c>
      <c r="I252" s="41">
        <f>I253</f>
        <v>0</v>
      </c>
      <c r="J252" s="41">
        <f>J253</f>
        <v>3944000</v>
      </c>
      <c r="K252" s="39">
        <f t="shared" si="46"/>
        <v>3944000</v>
      </c>
      <c r="L252" s="41">
        <f>L253</f>
        <v>0</v>
      </c>
      <c r="M252" s="41">
        <f>M253</f>
        <v>4137000</v>
      </c>
      <c r="N252" s="39">
        <f t="shared" si="45"/>
        <v>4137000</v>
      </c>
    </row>
    <row r="253" spans="1:14" ht="24">
      <c r="A253" s="59" t="s">
        <v>309</v>
      </c>
      <c r="B253" s="131"/>
      <c r="C253" s="107"/>
      <c r="D253" s="106"/>
      <c r="E253" s="52" t="s">
        <v>308</v>
      </c>
      <c r="F253" s="51">
        <v>0</v>
      </c>
      <c r="G253" s="41">
        <v>3721000</v>
      </c>
      <c r="H253" s="39">
        <f t="shared" si="54"/>
        <v>3721000</v>
      </c>
      <c r="I253" s="41">
        <v>0</v>
      </c>
      <c r="J253" s="41">
        <v>3944000</v>
      </c>
      <c r="K253" s="39">
        <f t="shared" si="46"/>
        <v>3944000</v>
      </c>
      <c r="L253" s="41">
        <v>0</v>
      </c>
      <c r="M253" s="41">
        <v>4137000</v>
      </c>
      <c r="N253" s="39">
        <f t="shared" si="45"/>
        <v>4137000</v>
      </c>
    </row>
    <row r="254" spans="1:14" ht="24">
      <c r="A254" s="59" t="s">
        <v>178</v>
      </c>
      <c r="B254" s="131"/>
      <c r="C254" s="107"/>
      <c r="D254" s="106" t="s">
        <v>179</v>
      </c>
      <c r="E254" s="52"/>
      <c r="F254" s="51">
        <f>F255</f>
        <v>0</v>
      </c>
      <c r="G254" s="41">
        <f>G255</f>
        <v>1585000</v>
      </c>
      <c r="H254" s="39">
        <f t="shared" si="54"/>
        <v>1585000</v>
      </c>
      <c r="I254" s="41">
        <f>I255</f>
        <v>0</v>
      </c>
      <c r="J254" s="41">
        <f>J255</f>
        <v>1680000</v>
      </c>
      <c r="K254" s="39">
        <f t="shared" si="46"/>
        <v>1680000</v>
      </c>
      <c r="L254" s="41">
        <f>L255</f>
        <v>0</v>
      </c>
      <c r="M254" s="41">
        <f>M255</f>
        <v>1762000</v>
      </c>
      <c r="N254" s="39">
        <f t="shared" si="45"/>
        <v>1762000</v>
      </c>
    </row>
    <row r="255" spans="1:14" ht="24">
      <c r="A255" s="59" t="s">
        <v>309</v>
      </c>
      <c r="B255" s="131"/>
      <c r="C255" s="107"/>
      <c r="D255" s="106"/>
      <c r="E255" s="52" t="s">
        <v>308</v>
      </c>
      <c r="F255" s="51">
        <v>0</v>
      </c>
      <c r="G255" s="41">
        <v>1585000</v>
      </c>
      <c r="H255" s="39">
        <f t="shared" si="54"/>
        <v>1585000</v>
      </c>
      <c r="I255" s="41">
        <v>0</v>
      </c>
      <c r="J255" s="41">
        <v>1680000</v>
      </c>
      <c r="K255" s="39">
        <f t="shared" si="46"/>
        <v>1680000</v>
      </c>
      <c r="L255" s="41">
        <v>0</v>
      </c>
      <c r="M255" s="41">
        <v>1762000</v>
      </c>
      <c r="N255" s="39">
        <f t="shared" si="45"/>
        <v>1762000</v>
      </c>
    </row>
    <row r="256" spans="1:14" ht="36">
      <c r="A256" s="59" t="s">
        <v>180</v>
      </c>
      <c r="B256" s="131"/>
      <c r="C256" s="107"/>
      <c r="D256" s="106" t="s">
        <v>256</v>
      </c>
      <c r="E256" s="52"/>
      <c r="F256" s="51">
        <f>F257</f>
        <v>0</v>
      </c>
      <c r="G256" s="41">
        <f>G257</f>
        <v>112000</v>
      </c>
      <c r="H256" s="39">
        <f t="shared" si="54"/>
        <v>112000</v>
      </c>
      <c r="I256" s="41">
        <f>I257</f>
        <v>0</v>
      </c>
      <c r="J256" s="41">
        <f>J257</f>
        <v>119000</v>
      </c>
      <c r="K256" s="39">
        <f t="shared" si="46"/>
        <v>119000</v>
      </c>
      <c r="L256" s="41">
        <f>L257</f>
        <v>0</v>
      </c>
      <c r="M256" s="41">
        <f>M257</f>
        <v>125000</v>
      </c>
      <c r="N256" s="39">
        <f t="shared" si="45"/>
        <v>125000</v>
      </c>
    </row>
    <row r="257" spans="1:14" ht="24">
      <c r="A257" s="59" t="s">
        <v>309</v>
      </c>
      <c r="B257" s="131"/>
      <c r="C257" s="107"/>
      <c r="D257" s="106"/>
      <c r="E257" s="52" t="s">
        <v>308</v>
      </c>
      <c r="F257" s="51">
        <v>0</v>
      </c>
      <c r="G257" s="41">
        <v>112000</v>
      </c>
      <c r="H257" s="39">
        <f t="shared" si="54"/>
        <v>112000</v>
      </c>
      <c r="I257" s="41">
        <v>0</v>
      </c>
      <c r="J257" s="41">
        <v>119000</v>
      </c>
      <c r="K257" s="39">
        <f t="shared" si="46"/>
        <v>119000</v>
      </c>
      <c r="L257" s="41">
        <v>0</v>
      </c>
      <c r="M257" s="41">
        <v>125000</v>
      </c>
      <c r="N257" s="39">
        <f t="shared" si="45"/>
        <v>125000</v>
      </c>
    </row>
    <row r="258" spans="1:14" ht="12.75">
      <c r="A258" s="59" t="s">
        <v>181</v>
      </c>
      <c r="B258" s="131"/>
      <c r="C258" s="107"/>
      <c r="D258" s="106" t="s">
        <v>182</v>
      </c>
      <c r="E258" s="52"/>
      <c r="F258" s="53">
        <f>F260+F259</f>
        <v>30000</v>
      </c>
      <c r="G258" s="39">
        <f>G260+G259</f>
        <v>6418000</v>
      </c>
      <c r="H258" s="39">
        <f t="shared" si="54"/>
        <v>6448000</v>
      </c>
      <c r="I258" s="39">
        <f>I260+I259</f>
        <v>30000</v>
      </c>
      <c r="J258" s="39">
        <f>J260+J259</f>
        <v>6759000</v>
      </c>
      <c r="K258" s="39">
        <f t="shared" si="46"/>
        <v>6789000</v>
      </c>
      <c r="L258" s="39">
        <f>L260+L259</f>
        <v>30000</v>
      </c>
      <c r="M258" s="39">
        <f>M260+M259</f>
        <v>7094000</v>
      </c>
      <c r="N258" s="39">
        <f t="shared" si="45"/>
        <v>7124000</v>
      </c>
    </row>
    <row r="259" spans="1:14" ht="24">
      <c r="A259" s="59" t="s">
        <v>310</v>
      </c>
      <c r="B259" s="131"/>
      <c r="C259" s="107"/>
      <c r="D259" s="106"/>
      <c r="E259" s="52" t="s">
        <v>311</v>
      </c>
      <c r="F259" s="53">
        <v>0</v>
      </c>
      <c r="G259" s="39">
        <v>6402000</v>
      </c>
      <c r="H259" s="39">
        <f t="shared" si="54"/>
        <v>6402000</v>
      </c>
      <c r="I259" s="39">
        <v>0</v>
      </c>
      <c r="J259" s="39">
        <v>6739000</v>
      </c>
      <c r="K259" s="39">
        <f t="shared" si="46"/>
        <v>6739000</v>
      </c>
      <c r="L259" s="39">
        <v>0</v>
      </c>
      <c r="M259" s="39">
        <v>7069000</v>
      </c>
      <c r="N259" s="39">
        <f t="shared" si="45"/>
        <v>7069000</v>
      </c>
    </row>
    <row r="260" spans="1:14" ht="24">
      <c r="A260" s="59" t="s">
        <v>309</v>
      </c>
      <c r="B260" s="131"/>
      <c r="C260" s="107"/>
      <c r="D260" s="106"/>
      <c r="E260" s="52" t="s">
        <v>308</v>
      </c>
      <c r="F260" s="51">
        <v>30000</v>
      </c>
      <c r="G260" s="41">
        <v>16000</v>
      </c>
      <c r="H260" s="39">
        <f t="shared" si="54"/>
        <v>46000</v>
      </c>
      <c r="I260" s="41">
        <v>30000</v>
      </c>
      <c r="J260" s="41">
        <v>20000</v>
      </c>
      <c r="K260" s="39">
        <f t="shared" si="46"/>
        <v>50000</v>
      </c>
      <c r="L260" s="41">
        <v>30000</v>
      </c>
      <c r="M260" s="41">
        <v>25000</v>
      </c>
      <c r="N260" s="39">
        <f t="shared" si="45"/>
        <v>55000</v>
      </c>
    </row>
    <row r="261" spans="1:14" ht="12.75">
      <c r="A261" s="59" t="s">
        <v>120</v>
      </c>
      <c r="B261" s="131"/>
      <c r="C261" s="107"/>
      <c r="D261" s="52" t="s">
        <v>135</v>
      </c>
      <c r="E261" s="52"/>
      <c r="F261" s="51">
        <f>F262+F264+F267</f>
        <v>360577</v>
      </c>
      <c r="G261" s="51">
        <f aca="true" t="shared" si="57" ref="G261:M261">G262+G264+G267</f>
        <v>2197000</v>
      </c>
      <c r="H261" s="39">
        <f t="shared" si="54"/>
        <v>2557577</v>
      </c>
      <c r="I261" s="51">
        <f t="shared" si="57"/>
        <v>0</v>
      </c>
      <c r="J261" s="51">
        <f t="shared" si="57"/>
        <v>4045000</v>
      </c>
      <c r="K261" s="39">
        <f t="shared" si="46"/>
        <v>4045000</v>
      </c>
      <c r="L261" s="51">
        <f t="shared" si="57"/>
        <v>0</v>
      </c>
      <c r="M261" s="51">
        <f t="shared" si="57"/>
        <v>5397000</v>
      </c>
      <c r="N261" s="39">
        <f t="shared" si="45"/>
        <v>5397000</v>
      </c>
    </row>
    <row r="262" spans="1:14" ht="12.75">
      <c r="A262" s="59" t="s">
        <v>183</v>
      </c>
      <c r="B262" s="131"/>
      <c r="C262" s="107"/>
      <c r="D262" s="106" t="s">
        <v>184</v>
      </c>
      <c r="E262" s="52"/>
      <c r="F262" s="51">
        <f>F263</f>
        <v>0</v>
      </c>
      <c r="G262" s="41">
        <f>G263</f>
        <v>1573000</v>
      </c>
      <c r="H262" s="39">
        <f t="shared" si="54"/>
        <v>1573000</v>
      </c>
      <c r="I262" s="41">
        <f>I263</f>
        <v>0</v>
      </c>
      <c r="J262" s="41">
        <f>J263</f>
        <v>2270000</v>
      </c>
      <c r="K262" s="39">
        <f t="shared" si="46"/>
        <v>2270000</v>
      </c>
      <c r="L262" s="41">
        <f>L263</f>
        <v>0</v>
      </c>
      <c r="M262" s="41">
        <f>M263</f>
        <v>2450000</v>
      </c>
      <c r="N262" s="39">
        <f t="shared" si="45"/>
        <v>2450000</v>
      </c>
    </row>
    <row r="263" spans="1:14" ht="24">
      <c r="A263" s="59" t="s">
        <v>291</v>
      </c>
      <c r="B263" s="131"/>
      <c r="C263" s="107"/>
      <c r="D263" s="106"/>
      <c r="E263" s="52" t="s">
        <v>275</v>
      </c>
      <c r="F263" s="51">
        <v>0</v>
      </c>
      <c r="G263" s="41">
        <v>1573000</v>
      </c>
      <c r="H263" s="39">
        <f t="shared" si="54"/>
        <v>1573000</v>
      </c>
      <c r="I263" s="41">
        <v>0</v>
      </c>
      <c r="J263" s="41">
        <v>2270000</v>
      </c>
      <c r="K263" s="39">
        <f t="shared" si="46"/>
        <v>2270000</v>
      </c>
      <c r="L263" s="41">
        <v>0</v>
      </c>
      <c r="M263" s="41">
        <v>2450000</v>
      </c>
      <c r="N263" s="39">
        <f t="shared" si="45"/>
        <v>2450000</v>
      </c>
    </row>
    <row r="264" spans="1:14" ht="36" hidden="1">
      <c r="A264" s="59" t="s">
        <v>258</v>
      </c>
      <c r="B264" s="131"/>
      <c r="C264" s="107"/>
      <c r="D264" s="106" t="s">
        <v>257</v>
      </c>
      <c r="E264" s="52"/>
      <c r="F264" s="51">
        <f>F266+F265</f>
        <v>360577</v>
      </c>
      <c r="G264" s="51">
        <f aca="true" t="shared" si="58" ref="G264:M264">G266+G265</f>
        <v>0</v>
      </c>
      <c r="H264" s="39">
        <f t="shared" si="54"/>
        <v>360577</v>
      </c>
      <c r="I264" s="51">
        <f t="shared" si="58"/>
        <v>0</v>
      </c>
      <c r="J264" s="51">
        <f t="shared" si="58"/>
        <v>0</v>
      </c>
      <c r="K264" s="39">
        <f t="shared" si="46"/>
        <v>0</v>
      </c>
      <c r="L264" s="51">
        <f t="shared" si="58"/>
        <v>0</v>
      </c>
      <c r="M264" s="51">
        <f t="shared" si="58"/>
        <v>0</v>
      </c>
      <c r="N264" s="39">
        <f t="shared" si="45"/>
        <v>0</v>
      </c>
    </row>
    <row r="265" spans="1:14" ht="24" hidden="1">
      <c r="A265" s="26" t="s">
        <v>293</v>
      </c>
      <c r="B265" s="131"/>
      <c r="C265" s="107"/>
      <c r="D265" s="106"/>
      <c r="E265" s="52" t="s">
        <v>292</v>
      </c>
      <c r="F265" s="66">
        <v>304000</v>
      </c>
      <c r="G265" s="63">
        <v>0</v>
      </c>
      <c r="H265" s="39">
        <f t="shared" si="54"/>
        <v>304000</v>
      </c>
      <c r="I265" s="63">
        <v>0</v>
      </c>
      <c r="J265" s="63">
        <v>0</v>
      </c>
      <c r="K265" s="39">
        <f t="shared" si="46"/>
        <v>0</v>
      </c>
      <c r="L265" s="63">
        <v>0</v>
      </c>
      <c r="M265" s="63">
        <v>0</v>
      </c>
      <c r="N265" s="65">
        <f t="shared" si="45"/>
        <v>0</v>
      </c>
    </row>
    <row r="266" spans="1:14" ht="24" hidden="1">
      <c r="A266" s="59" t="s">
        <v>291</v>
      </c>
      <c r="B266" s="131"/>
      <c r="C266" s="107"/>
      <c r="D266" s="106"/>
      <c r="E266" s="52" t="s">
        <v>275</v>
      </c>
      <c r="F266" s="60">
        <v>56577</v>
      </c>
      <c r="G266" s="60">
        <v>0</v>
      </c>
      <c r="H266" s="39">
        <f t="shared" si="54"/>
        <v>56577</v>
      </c>
      <c r="I266" s="60">
        <v>0</v>
      </c>
      <c r="J266" s="60">
        <v>0</v>
      </c>
      <c r="K266" s="39">
        <f t="shared" si="46"/>
        <v>0</v>
      </c>
      <c r="L266" s="60">
        <v>0</v>
      </c>
      <c r="M266" s="60">
        <v>0</v>
      </c>
      <c r="N266" s="58">
        <f t="shared" si="45"/>
        <v>0</v>
      </c>
    </row>
    <row r="267" spans="1:14" ht="60">
      <c r="A267" s="59" t="s">
        <v>349</v>
      </c>
      <c r="B267" s="131"/>
      <c r="C267" s="107"/>
      <c r="D267" s="106" t="s">
        <v>348</v>
      </c>
      <c r="E267" s="52"/>
      <c r="F267" s="60">
        <f>F268</f>
        <v>0</v>
      </c>
      <c r="G267" s="60">
        <f aca="true" t="shared" si="59" ref="G267:M267">G268</f>
        <v>624000</v>
      </c>
      <c r="H267" s="39">
        <f t="shared" si="54"/>
        <v>624000</v>
      </c>
      <c r="I267" s="60">
        <f t="shared" si="59"/>
        <v>0</v>
      </c>
      <c r="J267" s="60">
        <f t="shared" si="59"/>
        <v>1775000</v>
      </c>
      <c r="K267" s="39">
        <f t="shared" si="46"/>
        <v>1775000</v>
      </c>
      <c r="L267" s="60">
        <f t="shared" si="59"/>
        <v>0</v>
      </c>
      <c r="M267" s="60">
        <f t="shared" si="59"/>
        <v>2947000</v>
      </c>
      <c r="N267" s="58">
        <f t="shared" si="45"/>
        <v>2947000</v>
      </c>
    </row>
    <row r="268" spans="1:14" ht="24">
      <c r="A268" s="59" t="s">
        <v>310</v>
      </c>
      <c r="B268" s="131"/>
      <c r="C268" s="107"/>
      <c r="D268" s="106"/>
      <c r="E268" s="52" t="s">
        <v>311</v>
      </c>
      <c r="F268" s="60">
        <v>0</v>
      </c>
      <c r="G268" s="60">
        <v>624000</v>
      </c>
      <c r="H268" s="39">
        <f t="shared" si="54"/>
        <v>624000</v>
      </c>
      <c r="I268" s="60">
        <v>0</v>
      </c>
      <c r="J268" s="60">
        <v>1775000</v>
      </c>
      <c r="K268" s="39">
        <f t="shared" si="46"/>
        <v>1775000</v>
      </c>
      <c r="L268" s="60">
        <v>0</v>
      </c>
      <c r="M268" s="60">
        <v>2947000</v>
      </c>
      <c r="N268" s="58">
        <f t="shared" si="45"/>
        <v>2947000</v>
      </c>
    </row>
    <row r="269" spans="1:14" ht="12.75" hidden="1">
      <c r="A269" s="46" t="s">
        <v>116</v>
      </c>
      <c r="B269" s="131"/>
      <c r="C269" s="139"/>
      <c r="D269" s="47" t="s">
        <v>127</v>
      </c>
      <c r="E269" s="47"/>
      <c r="F269" s="76">
        <f>F270</f>
        <v>235847</v>
      </c>
      <c r="G269" s="76">
        <f aca="true" t="shared" si="60" ref="G269:M269">G270</f>
        <v>0</v>
      </c>
      <c r="H269" s="39">
        <f t="shared" si="54"/>
        <v>235847</v>
      </c>
      <c r="I269" s="76">
        <f t="shared" si="60"/>
        <v>0</v>
      </c>
      <c r="J269" s="76">
        <f t="shared" si="60"/>
        <v>0</v>
      </c>
      <c r="K269" s="39">
        <f t="shared" si="46"/>
        <v>0</v>
      </c>
      <c r="L269" s="76">
        <f t="shared" si="60"/>
        <v>0</v>
      </c>
      <c r="M269" s="76">
        <f t="shared" si="60"/>
        <v>0</v>
      </c>
      <c r="N269" s="56">
        <f t="shared" si="45"/>
        <v>0</v>
      </c>
    </row>
    <row r="270" spans="1:14" ht="36" hidden="1">
      <c r="A270" s="46" t="s">
        <v>265</v>
      </c>
      <c r="B270" s="131"/>
      <c r="C270" s="139"/>
      <c r="D270" s="47" t="s">
        <v>263</v>
      </c>
      <c r="E270" s="47"/>
      <c r="F270" s="72">
        <f>F271</f>
        <v>235847</v>
      </c>
      <c r="G270" s="48">
        <f>G271</f>
        <v>0</v>
      </c>
      <c r="H270" s="39">
        <f t="shared" si="54"/>
        <v>235847</v>
      </c>
      <c r="I270" s="48">
        <f>I271</f>
        <v>0</v>
      </c>
      <c r="J270" s="48">
        <f>J271</f>
        <v>0</v>
      </c>
      <c r="K270" s="39">
        <f aca="true" t="shared" si="61" ref="K270:K333">J270+I270</f>
        <v>0</v>
      </c>
      <c r="L270" s="48">
        <f>L271</f>
        <v>0</v>
      </c>
      <c r="M270" s="48">
        <f>M271</f>
        <v>0</v>
      </c>
      <c r="N270" s="39">
        <f aca="true" t="shared" si="62" ref="N270:N312">M270+L270</f>
        <v>0</v>
      </c>
    </row>
    <row r="271" spans="1:14" ht="36" hidden="1">
      <c r="A271" s="46" t="s">
        <v>266</v>
      </c>
      <c r="B271" s="131"/>
      <c r="C271" s="139"/>
      <c r="D271" s="133" t="s">
        <v>264</v>
      </c>
      <c r="E271" s="47"/>
      <c r="F271" s="72">
        <f>F273+F272</f>
        <v>235847</v>
      </c>
      <c r="G271" s="72">
        <f aca="true" t="shared" si="63" ref="G271:M271">G273+G272</f>
        <v>0</v>
      </c>
      <c r="H271" s="39">
        <f t="shared" si="54"/>
        <v>235847</v>
      </c>
      <c r="I271" s="72">
        <f t="shared" si="63"/>
        <v>0</v>
      </c>
      <c r="J271" s="72">
        <f t="shared" si="63"/>
        <v>0</v>
      </c>
      <c r="K271" s="39">
        <f t="shared" si="61"/>
        <v>0</v>
      </c>
      <c r="L271" s="72">
        <f t="shared" si="63"/>
        <v>0</v>
      </c>
      <c r="M271" s="72">
        <f t="shared" si="63"/>
        <v>0</v>
      </c>
      <c r="N271" s="39">
        <f t="shared" si="62"/>
        <v>0</v>
      </c>
    </row>
    <row r="272" spans="1:14" ht="24" hidden="1">
      <c r="A272" s="59" t="s">
        <v>291</v>
      </c>
      <c r="B272" s="131"/>
      <c r="C272" s="139"/>
      <c r="D272" s="133"/>
      <c r="E272" s="47" t="s">
        <v>275</v>
      </c>
      <c r="F272" s="72">
        <v>170000</v>
      </c>
      <c r="G272" s="48">
        <v>0</v>
      </c>
      <c r="H272" s="39">
        <f t="shared" si="54"/>
        <v>170000</v>
      </c>
      <c r="I272" s="48">
        <v>0</v>
      </c>
      <c r="J272" s="48">
        <v>0</v>
      </c>
      <c r="K272" s="39">
        <f t="shared" si="61"/>
        <v>0</v>
      </c>
      <c r="L272" s="48">
        <v>0</v>
      </c>
      <c r="M272" s="48">
        <v>0</v>
      </c>
      <c r="N272" s="39">
        <f t="shared" si="62"/>
        <v>0</v>
      </c>
    </row>
    <row r="273" spans="1:14" ht="24" hidden="1">
      <c r="A273" s="59" t="s">
        <v>278</v>
      </c>
      <c r="B273" s="131"/>
      <c r="C273" s="139"/>
      <c r="D273" s="133"/>
      <c r="E273" s="47" t="s">
        <v>277</v>
      </c>
      <c r="F273" s="72">
        <v>65847</v>
      </c>
      <c r="G273" s="48">
        <v>0</v>
      </c>
      <c r="H273" s="39">
        <f t="shared" si="54"/>
        <v>65847</v>
      </c>
      <c r="I273" s="48">
        <v>0</v>
      </c>
      <c r="J273" s="48">
        <v>0</v>
      </c>
      <c r="K273" s="39">
        <f t="shared" si="61"/>
        <v>0</v>
      </c>
      <c r="L273" s="48">
        <v>0</v>
      </c>
      <c r="M273" s="48">
        <v>0</v>
      </c>
      <c r="N273" s="39">
        <f t="shared" si="62"/>
        <v>0</v>
      </c>
    </row>
    <row r="274" spans="1:14" ht="24" hidden="1">
      <c r="A274" s="46" t="s">
        <v>96</v>
      </c>
      <c r="B274" s="131"/>
      <c r="C274" s="139"/>
      <c r="D274" s="47" t="s">
        <v>97</v>
      </c>
      <c r="E274" s="47"/>
      <c r="F274" s="73">
        <f>F275</f>
        <v>254000</v>
      </c>
      <c r="G274" s="49">
        <f>G275</f>
        <v>0</v>
      </c>
      <c r="H274" s="39">
        <f t="shared" si="54"/>
        <v>254000</v>
      </c>
      <c r="I274" s="49">
        <f>I275</f>
        <v>0</v>
      </c>
      <c r="J274" s="49">
        <f>J275</f>
        <v>0</v>
      </c>
      <c r="K274" s="39">
        <f t="shared" si="61"/>
        <v>0</v>
      </c>
      <c r="L274" s="49">
        <f>L275</f>
        <v>0</v>
      </c>
      <c r="M274" s="49">
        <f>M275</f>
        <v>0</v>
      </c>
      <c r="N274" s="39">
        <f t="shared" si="62"/>
        <v>0</v>
      </c>
    </row>
    <row r="275" spans="1:14" ht="72" hidden="1">
      <c r="A275" s="46" t="s">
        <v>402</v>
      </c>
      <c r="B275" s="131"/>
      <c r="C275" s="139"/>
      <c r="D275" s="133" t="s">
        <v>209</v>
      </c>
      <c r="E275" s="47"/>
      <c r="F275" s="73">
        <f>F276</f>
        <v>254000</v>
      </c>
      <c r="G275" s="49">
        <f>G276</f>
        <v>0</v>
      </c>
      <c r="H275" s="39">
        <f t="shared" si="54"/>
        <v>254000</v>
      </c>
      <c r="I275" s="49">
        <f>I276</f>
        <v>0</v>
      </c>
      <c r="J275" s="49">
        <f>J276</f>
        <v>0</v>
      </c>
      <c r="K275" s="39">
        <f t="shared" si="61"/>
        <v>0</v>
      </c>
      <c r="L275" s="49">
        <f>L276</f>
        <v>0</v>
      </c>
      <c r="M275" s="49">
        <f>M276</f>
        <v>0</v>
      </c>
      <c r="N275" s="39">
        <f t="shared" si="62"/>
        <v>0</v>
      </c>
    </row>
    <row r="276" spans="1:14" ht="24" hidden="1">
      <c r="A276" s="46" t="s">
        <v>294</v>
      </c>
      <c r="B276" s="131"/>
      <c r="C276" s="139"/>
      <c r="D276" s="133"/>
      <c r="E276" s="47" t="s">
        <v>295</v>
      </c>
      <c r="F276" s="73">
        <v>254000</v>
      </c>
      <c r="G276" s="49">
        <v>0</v>
      </c>
      <c r="H276" s="39">
        <f t="shared" si="54"/>
        <v>254000</v>
      </c>
      <c r="I276" s="49">
        <v>0</v>
      </c>
      <c r="J276" s="49">
        <v>0</v>
      </c>
      <c r="K276" s="39">
        <f t="shared" si="61"/>
        <v>0</v>
      </c>
      <c r="L276" s="49">
        <v>0</v>
      </c>
      <c r="M276" s="49">
        <v>0</v>
      </c>
      <c r="N276" s="39">
        <f t="shared" si="62"/>
        <v>0</v>
      </c>
    </row>
    <row r="277" spans="1:14" ht="12.75">
      <c r="A277" s="59" t="s">
        <v>118</v>
      </c>
      <c r="B277" s="131"/>
      <c r="C277" s="107" t="s">
        <v>132</v>
      </c>
      <c r="D277" s="106"/>
      <c r="E277" s="106"/>
      <c r="F277" s="53">
        <f>F278+F282</f>
        <v>175800</v>
      </c>
      <c r="G277" s="39">
        <f>G278+G282</f>
        <v>0</v>
      </c>
      <c r="H277" s="39">
        <f t="shared" si="54"/>
        <v>175800</v>
      </c>
      <c r="I277" s="39">
        <f>I278+I282</f>
        <v>148000</v>
      </c>
      <c r="J277" s="39">
        <f>J278+J282</f>
        <v>0</v>
      </c>
      <c r="K277" s="39">
        <f t="shared" si="61"/>
        <v>148000</v>
      </c>
      <c r="L277" s="39">
        <f>L278+L282</f>
        <v>148000</v>
      </c>
      <c r="M277" s="39">
        <f>M278+M282</f>
        <v>0</v>
      </c>
      <c r="N277" s="39">
        <f t="shared" si="62"/>
        <v>148000</v>
      </c>
    </row>
    <row r="278" spans="1:14" ht="12.75">
      <c r="A278" s="59" t="s">
        <v>116</v>
      </c>
      <c r="B278" s="131"/>
      <c r="C278" s="107"/>
      <c r="D278" s="52" t="s">
        <v>127</v>
      </c>
      <c r="E278" s="52"/>
      <c r="F278" s="53">
        <f aca="true" t="shared" si="64" ref="F278:M280">F279</f>
        <v>148000</v>
      </c>
      <c r="G278" s="39">
        <f t="shared" si="64"/>
        <v>0</v>
      </c>
      <c r="H278" s="39">
        <f t="shared" si="54"/>
        <v>148000</v>
      </c>
      <c r="I278" s="39">
        <f t="shared" si="64"/>
        <v>148000</v>
      </c>
      <c r="J278" s="39">
        <f t="shared" si="64"/>
        <v>0</v>
      </c>
      <c r="K278" s="39">
        <f t="shared" si="61"/>
        <v>148000</v>
      </c>
      <c r="L278" s="39">
        <f t="shared" si="64"/>
        <v>148000</v>
      </c>
      <c r="M278" s="39">
        <f t="shared" si="64"/>
        <v>0</v>
      </c>
      <c r="N278" s="39">
        <f t="shared" si="62"/>
        <v>148000</v>
      </c>
    </row>
    <row r="279" spans="1:14" ht="24">
      <c r="A279" s="59" t="s">
        <v>185</v>
      </c>
      <c r="B279" s="131"/>
      <c r="C279" s="107"/>
      <c r="D279" s="52">
        <v>5221300</v>
      </c>
      <c r="E279" s="52"/>
      <c r="F279" s="53">
        <f t="shared" si="64"/>
        <v>148000</v>
      </c>
      <c r="G279" s="39">
        <f t="shared" si="64"/>
        <v>0</v>
      </c>
      <c r="H279" s="39">
        <f t="shared" si="54"/>
        <v>148000</v>
      </c>
      <c r="I279" s="39">
        <f t="shared" si="64"/>
        <v>148000</v>
      </c>
      <c r="J279" s="39">
        <f t="shared" si="64"/>
        <v>0</v>
      </c>
      <c r="K279" s="39">
        <f t="shared" si="61"/>
        <v>148000</v>
      </c>
      <c r="L279" s="39">
        <f t="shared" si="64"/>
        <v>148000</v>
      </c>
      <c r="M279" s="39">
        <f t="shared" si="64"/>
        <v>0</v>
      </c>
      <c r="N279" s="39">
        <f t="shared" si="62"/>
        <v>148000</v>
      </c>
    </row>
    <row r="280" spans="1:14" ht="36">
      <c r="A280" s="59" t="s">
        <v>426</v>
      </c>
      <c r="B280" s="131"/>
      <c r="C280" s="107"/>
      <c r="D280" s="106" t="s">
        <v>252</v>
      </c>
      <c r="E280" s="52"/>
      <c r="F280" s="53">
        <f t="shared" si="64"/>
        <v>148000</v>
      </c>
      <c r="G280" s="39">
        <f t="shared" si="64"/>
        <v>0</v>
      </c>
      <c r="H280" s="39">
        <f t="shared" si="54"/>
        <v>148000</v>
      </c>
      <c r="I280" s="39">
        <f t="shared" si="64"/>
        <v>148000</v>
      </c>
      <c r="J280" s="39">
        <f t="shared" si="64"/>
        <v>0</v>
      </c>
      <c r="K280" s="39">
        <f t="shared" si="61"/>
        <v>148000</v>
      </c>
      <c r="L280" s="39">
        <f t="shared" si="64"/>
        <v>148000</v>
      </c>
      <c r="M280" s="39">
        <f t="shared" si="64"/>
        <v>0</v>
      </c>
      <c r="N280" s="39">
        <f t="shared" si="62"/>
        <v>148000</v>
      </c>
    </row>
    <row r="281" spans="1:14" ht="24">
      <c r="A281" s="59" t="s">
        <v>306</v>
      </c>
      <c r="B281" s="131"/>
      <c r="C281" s="107"/>
      <c r="D281" s="106"/>
      <c r="E281" s="52" t="s">
        <v>275</v>
      </c>
      <c r="F281" s="51">
        <v>148000</v>
      </c>
      <c r="G281" s="41">
        <v>0</v>
      </c>
      <c r="H281" s="39">
        <f t="shared" si="54"/>
        <v>148000</v>
      </c>
      <c r="I281" s="41">
        <v>148000</v>
      </c>
      <c r="J281" s="41">
        <v>0</v>
      </c>
      <c r="K281" s="39">
        <f t="shared" si="61"/>
        <v>148000</v>
      </c>
      <c r="L281" s="41">
        <v>148000</v>
      </c>
      <c r="M281" s="41">
        <v>0</v>
      </c>
      <c r="N281" s="39">
        <f t="shared" si="62"/>
        <v>148000</v>
      </c>
    </row>
    <row r="282" spans="1:14" ht="24" hidden="1">
      <c r="A282" s="59" t="s">
        <v>96</v>
      </c>
      <c r="B282" s="131"/>
      <c r="C282" s="107"/>
      <c r="D282" s="52" t="s">
        <v>97</v>
      </c>
      <c r="E282" s="52"/>
      <c r="F282" s="51">
        <f>F283</f>
        <v>27800</v>
      </c>
      <c r="G282" s="41">
        <f>G283</f>
        <v>0</v>
      </c>
      <c r="H282" s="39">
        <f t="shared" si="54"/>
        <v>27800</v>
      </c>
      <c r="I282" s="41">
        <f>I283</f>
        <v>0</v>
      </c>
      <c r="J282" s="41">
        <f>J283</f>
        <v>0</v>
      </c>
      <c r="K282" s="39">
        <f t="shared" si="61"/>
        <v>0</v>
      </c>
      <c r="L282" s="41">
        <f>L283</f>
        <v>0</v>
      </c>
      <c r="M282" s="41">
        <f>M283</f>
        <v>0</v>
      </c>
      <c r="N282" s="39">
        <f t="shared" si="62"/>
        <v>0</v>
      </c>
    </row>
    <row r="283" spans="1:14" ht="12.75" hidden="1">
      <c r="A283" s="59" t="s">
        <v>138</v>
      </c>
      <c r="B283" s="131"/>
      <c r="C283" s="107"/>
      <c r="D283" s="52" t="s">
        <v>100</v>
      </c>
      <c r="E283" s="52"/>
      <c r="F283" s="51">
        <f>F284+F286</f>
        <v>27800</v>
      </c>
      <c r="G283" s="41">
        <f>G284+G286</f>
        <v>0</v>
      </c>
      <c r="H283" s="39">
        <f t="shared" si="54"/>
        <v>27800</v>
      </c>
      <c r="I283" s="41">
        <f>I284+I286</f>
        <v>0</v>
      </c>
      <c r="J283" s="41">
        <f>J284+J286</f>
        <v>0</v>
      </c>
      <c r="K283" s="39">
        <f t="shared" si="61"/>
        <v>0</v>
      </c>
      <c r="L283" s="41">
        <f>L284+L286</f>
        <v>0</v>
      </c>
      <c r="M283" s="41">
        <f>M284+M286</f>
        <v>0</v>
      </c>
      <c r="N283" s="39">
        <f t="shared" si="62"/>
        <v>0</v>
      </c>
    </row>
    <row r="284" spans="1:14" ht="24" hidden="1">
      <c r="A284" s="59" t="s">
        <v>140</v>
      </c>
      <c r="B284" s="131"/>
      <c r="C284" s="107"/>
      <c r="D284" s="106" t="s">
        <v>403</v>
      </c>
      <c r="E284" s="52"/>
      <c r="F284" s="51">
        <f>F285</f>
        <v>22000</v>
      </c>
      <c r="G284" s="41">
        <f>G285</f>
        <v>0</v>
      </c>
      <c r="H284" s="39">
        <f t="shared" si="54"/>
        <v>22000</v>
      </c>
      <c r="I284" s="41">
        <f>I285</f>
        <v>0</v>
      </c>
      <c r="J284" s="41">
        <f>J285</f>
        <v>0</v>
      </c>
      <c r="K284" s="39">
        <f t="shared" si="61"/>
        <v>0</v>
      </c>
      <c r="L284" s="41">
        <f>L285</f>
        <v>0</v>
      </c>
      <c r="M284" s="41">
        <f>M285</f>
        <v>0</v>
      </c>
      <c r="N284" s="39">
        <f t="shared" si="62"/>
        <v>0</v>
      </c>
    </row>
    <row r="285" spans="1:14" ht="24" hidden="1">
      <c r="A285" s="59" t="s">
        <v>306</v>
      </c>
      <c r="B285" s="131"/>
      <c r="C285" s="107"/>
      <c r="D285" s="106"/>
      <c r="E285" s="52" t="s">
        <v>275</v>
      </c>
      <c r="F285" s="51">
        <v>22000</v>
      </c>
      <c r="G285" s="41">
        <v>0</v>
      </c>
      <c r="H285" s="39">
        <f t="shared" si="54"/>
        <v>22000</v>
      </c>
      <c r="I285" s="41">
        <v>0</v>
      </c>
      <c r="J285" s="41">
        <v>0</v>
      </c>
      <c r="K285" s="39">
        <f t="shared" si="61"/>
        <v>0</v>
      </c>
      <c r="L285" s="41">
        <v>0</v>
      </c>
      <c r="M285" s="41">
        <v>0</v>
      </c>
      <c r="N285" s="39">
        <f t="shared" si="62"/>
        <v>0</v>
      </c>
    </row>
    <row r="286" spans="1:14" ht="24" hidden="1">
      <c r="A286" s="59" t="s">
        <v>186</v>
      </c>
      <c r="B286" s="131"/>
      <c r="C286" s="107"/>
      <c r="D286" s="106" t="s">
        <v>404</v>
      </c>
      <c r="E286" s="52"/>
      <c r="F286" s="51">
        <f>F287</f>
        <v>5800</v>
      </c>
      <c r="G286" s="41">
        <f>G287</f>
        <v>0</v>
      </c>
      <c r="H286" s="39">
        <f t="shared" si="54"/>
        <v>5800</v>
      </c>
      <c r="I286" s="41">
        <f>I287</f>
        <v>0</v>
      </c>
      <c r="J286" s="41">
        <f>J287</f>
        <v>0</v>
      </c>
      <c r="K286" s="39">
        <f t="shared" si="61"/>
        <v>0</v>
      </c>
      <c r="L286" s="41">
        <f>L287</f>
        <v>0</v>
      </c>
      <c r="M286" s="41">
        <f>M287</f>
        <v>0</v>
      </c>
      <c r="N286" s="39">
        <f t="shared" si="62"/>
        <v>0</v>
      </c>
    </row>
    <row r="287" spans="1:14" ht="24" hidden="1">
      <c r="A287" s="59" t="s">
        <v>306</v>
      </c>
      <c r="B287" s="131"/>
      <c r="C287" s="107"/>
      <c r="D287" s="106"/>
      <c r="E287" s="52" t="s">
        <v>275</v>
      </c>
      <c r="F287" s="51">
        <v>5800</v>
      </c>
      <c r="G287" s="41">
        <v>0</v>
      </c>
      <c r="H287" s="39">
        <f t="shared" si="54"/>
        <v>5800</v>
      </c>
      <c r="I287" s="41">
        <v>0</v>
      </c>
      <c r="J287" s="41">
        <v>0</v>
      </c>
      <c r="K287" s="39">
        <f t="shared" si="61"/>
        <v>0</v>
      </c>
      <c r="L287" s="41">
        <v>0</v>
      </c>
      <c r="M287" s="41">
        <v>0</v>
      </c>
      <c r="N287" s="39">
        <f t="shared" si="62"/>
        <v>0</v>
      </c>
    </row>
    <row r="288" spans="1:14" ht="12.75">
      <c r="A288" s="59" t="s">
        <v>69</v>
      </c>
      <c r="B288" s="131"/>
      <c r="C288" s="107" t="s">
        <v>413</v>
      </c>
      <c r="D288" s="106"/>
      <c r="E288" s="106"/>
      <c r="F288" s="53">
        <f>F289+F296</f>
        <v>10000</v>
      </c>
      <c r="G288" s="39">
        <f>G289+G296</f>
        <v>5325000</v>
      </c>
      <c r="H288" s="39">
        <f t="shared" si="54"/>
        <v>5335000</v>
      </c>
      <c r="I288" s="39">
        <f>I289+I296</f>
        <v>0</v>
      </c>
      <c r="J288" s="39">
        <f>J289+J296</f>
        <v>5325000</v>
      </c>
      <c r="K288" s="39">
        <f t="shared" si="61"/>
        <v>5325000</v>
      </c>
      <c r="L288" s="39">
        <f>L289+L296</f>
        <v>0</v>
      </c>
      <c r="M288" s="39">
        <f>M289+M296</f>
        <v>5325000</v>
      </c>
      <c r="N288" s="39">
        <f t="shared" si="62"/>
        <v>5325000</v>
      </c>
    </row>
    <row r="289" spans="1:14" ht="48">
      <c r="A289" s="59" t="s">
        <v>187</v>
      </c>
      <c r="B289" s="131"/>
      <c r="C289" s="107"/>
      <c r="D289" s="52" t="s">
        <v>112</v>
      </c>
      <c r="E289" s="52"/>
      <c r="F289" s="53">
        <f>F290</f>
        <v>0</v>
      </c>
      <c r="G289" s="39">
        <f>G290</f>
        <v>5325000</v>
      </c>
      <c r="H289" s="39">
        <f t="shared" si="54"/>
        <v>5325000</v>
      </c>
      <c r="I289" s="39">
        <f>I290</f>
        <v>0</v>
      </c>
      <c r="J289" s="39">
        <f>J290</f>
        <v>5325000</v>
      </c>
      <c r="K289" s="39">
        <f t="shared" si="61"/>
        <v>5325000</v>
      </c>
      <c r="L289" s="39">
        <f>L290</f>
        <v>0</v>
      </c>
      <c r="M289" s="39">
        <f>M290</f>
        <v>5325000</v>
      </c>
      <c r="N289" s="39">
        <f t="shared" si="62"/>
        <v>5325000</v>
      </c>
    </row>
    <row r="290" spans="1:14" ht="12.75">
      <c r="A290" s="59" t="s">
        <v>113</v>
      </c>
      <c r="B290" s="131"/>
      <c r="C290" s="107"/>
      <c r="D290" s="106" t="s">
        <v>114</v>
      </c>
      <c r="E290" s="52"/>
      <c r="F290" s="53">
        <f>SUM(F291:F295)</f>
        <v>0</v>
      </c>
      <c r="G290" s="39">
        <f>SUM(G291:G295)</f>
        <v>5325000</v>
      </c>
      <c r="H290" s="39">
        <f t="shared" si="54"/>
        <v>5325000</v>
      </c>
      <c r="I290" s="39">
        <f>SUM(I291:I295)</f>
        <v>0</v>
      </c>
      <c r="J290" s="39">
        <f>SUM(J291:J295)</f>
        <v>5325000</v>
      </c>
      <c r="K290" s="39">
        <f t="shared" si="61"/>
        <v>5325000</v>
      </c>
      <c r="L290" s="39">
        <f>SUM(L291:L295)</f>
        <v>0</v>
      </c>
      <c r="M290" s="39">
        <f>SUM(M291:M295)</f>
        <v>5325000</v>
      </c>
      <c r="N290" s="39">
        <f t="shared" si="62"/>
        <v>5325000</v>
      </c>
    </row>
    <row r="291" spans="1:14" ht="12.75">
      <c r="A291" s="59" t="s">
        <v>304</v>
      </c>
      <c r="B291" s="131"/>
      <c r="C291" s="107"/>
      <c r="D291" s="106"/>
      <c r="E291" s="52" t="s">
        <v>299</v>
      </c>
      <c r="F291" s="53">
        <v>0</v>
      </c>
      <c r="G291" s="39">
        <v>4603000</v>
      </c>
      <c r="H291" s="39">
        <f aca="true" t="shared" si="65" ref="H291:H354">G291+F291</f>
        <v>4603000</v>
      </c>
      <c r="I291" s="53">
        <v>0</v>
      </c>
      <c r="J291" s="39">
        <v>4603000</v>
      </c>
      <c r="K291" s="39">
        <f t="shared" si="61"/>
        <v>4603000</v>
      </c>
      <c r="L291" s="53">
        <v>0</v>
      </c>
      <c r="M291" s="39">
        <v>4603000</v>
      </c>
      <c r="N291" s="39">
        <f t="shared" si="62"/>
        <v>4603000</v>
      </c>
    </row>
    <row r="292" spans="1:14" ht="24">
      <c r="A292" s="26" t="s">
        <v>293</v>
      </c>
      <c r="B292" s="131"/>
      <c r="C292" s="107"/>
      <c r="D292" s="106"/>
      <c r="E292" s="52" t="s">
        <v>292</v>
      </c>
      <c r="F292" s="53">
        <v>0</v>
      </c>
      <c r="G292" s="39">
        <v>313000</v>
      </c>
      <c r="H292" s="39">
        <f t="shared" si="65"/>
        <v>313000</v>
      </c>
      <c r="I292" s="53">
        <v>0</v>
      </c>
      <c r="J292" s="39">
        <v>313000</v>
      </c>
      <c r="K292" s="39">
        <f t="shared" si="61"/>
        <v>313000</v>
      </c>
      <c r="L292" s="53">
        <v>0</v>
      </c>
      <c r="M292" s="39">
        <v>313000</v>
      </c>
      <c r="N292" s="39">
        <f t="shared" si="62"/>
        <v>313000</v>
      </c>
    </row>
    <row r="293" spans="1:14" ht="24">
      <c r="A293" s="59" t="s">
        <v>306</v>
      </c>
      <c r="B293" s="131"/>
      <c r="C293" s="107"/>
      <c r="D293" s="106"/>
      <c r="E293" s="52" t="s">
        <v>275</v>
      </c>
      <c r="F293" s="53">
        <v>0</v>
      </c>
      <c r="G293" s="39">
        <v>400000</v>
      </c>
      <c r="H293" s="39">
        <f t="shared" si="65"/>
        <v>400000</v>
      </c>
      <c r="I293" s="53">
        <v>0</v>
      </c>
      <c r="J293" s="39">
        <v>400000</v>
      </c>
      <c r="K293" s="39">
        <f t="shared" si="61"/>
        <v>400000</v>
      </c>
      <c r="L293" s="53">
        <v>0</v>
      </c>
      <c r="M293" s="39">
        <v>400000</v>
      </c>
      <c r="N293" s="39">
        <f t="shared" si="62"/>
        <v>400000</v>
      </c>
    </row>
    <row r="294" spans="1:14" ht="24">
      <c r="A294" s="59" t="s">
        <v>314</v>
      </c>
      <c r="B294" s="131"/>
      <c r="C294" s="107"/>
      <c r="D294" s="106"/>
      <c r="E294" s="52" t="s">
        <v>301</v>
      </c>
      <c r="F294" s="53">
        <v>0</v>
      </c>
      <c r="G294" s="39">
        <v>6000</v>
      </c>
      <c r="H294" s="39">
        <f t="shared" si="65"/>
        <v>6000</v>
      </c>
      <c r="I294" s="53">
        <v>0</v>
      </c>
      <c r="J294" s="39">
        <v>6000</v>
      </c>
      <c r="K294" s="39">
        <f t="shared" si="61"/>
        <v>6000</v>
      </c>
      <c r="L294" s="53">
        <v>0</v>
      </c>
      <c r="M294" s="39">
        <v>6000</v>
      </c>
      <c r="N294" s="39">
        <f t="shared" si="62"/>
        <v>6000</v>
      </c>
    </row>
    <row r="295" spans="1:14" ht="12.75">
      <c r="A295" s="59" t="s">
        <v>303</v>
      </c>
      <c r="B295" s="131"/>
      <c r="C295" s="107"/>
      <c r="D295" s="106"/>
      <c r="E295" s="52" t="s">
        <v>302</v>
      </c>
      <c r="F295" s="51">
        <v>0</v>
      </c>
      <c r="G295" s="41">
        <v>3000</v>
      </c>
      <c r="H295" s="39">
        <f t="shared" si="65"/>
        <v>3000</v>
      </c>
      <c r="I295" s="51">
        <v>0</v>
      </c>
      <c r="J295" s="41">
        <v>3000</v>
      </c>
      <c r="K295" s="39">
        <f t="shared" si="61"/>
        <v>3000</v>
      </c>
      <c r="L295" s="51">
        <v>0</v>
      </c>
      <c r="M295" s="41">
        <v>3000</v>
      </c>
      <c r="N295" s="39">
        <f t="shared" si="62"/>
        <v>3000</v>
      </c>
    </row>
    <row r="296" spans="1:14" ht="24" hidden="1">
      <c r="A296" s="59" t="s">
        <v>96</v>
      </c>
      <c r="B296" s="139"/>
      <c r="C296" s="139"/>
      <c r="D296" s="52" t="s">
        <v>97</v>
      </c>
      <c r="E296" s="52"/>
      <c r="F296" s="51">
        <f>F297</f>
        <v>10000</v>
      </c>
      <c r="G296" s="41">
        <f>G297</f>
        <v>0</v>
      </c>
      <c r="H296" s="39">
        <f t="shared" si="65"/>
        <v>10000</v>
      </c>
      <c r="I296" s="41">
        <f>I297</f>
        <v>0</v>
      </c>
      <c r="J296" s="41">
        <f>J297</f>
        <v>0</v>
      </c>
      <c r="K296" s="39">
        <f t="shared" si="61"/>
        <v>0</v>
      </c>
      <c r="L296" s="41">
        <f>L297</f>
        <v>0</v>
      </c>
      <c r="M296" s="41">
        <f>M297</f>
        <v>0</v>
      </c>
      <c r="N296" s="39">
        <f t="shared" si="62"/>
        <v>0</v>
      </c>
    </row>
    <row r="297" spans="1:14" ht="24" hidden="1">
      <c r="A297" s="59" t="s">
        <v>253</v>
      </c>
      <c r="B297" s="139"/>
      <c r="C297" s="139"/>
      <c r="D297" s="106" t="s">
        <v>208</v>
      </c>
      <c r="E297" s="52"/>
      <c r="F297" s="51">
        <f>F298</f>
        <v>10000</v>
      </c>
      <c r="G297" s="41">
        <f>G298</f>
        <v>0</v>
      </c>
      <c r="H297" s="39">
        <f t="shared" si="65"/>
        <v>10000</v>
      </c>
      <c r="I297" s="41">
        <f>I298</f>
        <v>0</v>
      </c>
      <c r="J297" s="41">
        <f>J298</f>
        <v>0</v>
      </c>
      <c r="K297" s="39">
        <f t="shared" si="61"/>
        <v>0</v>
      </c>
      <c r="L297" s="41">
        <f>L298</f>
        <v>0</v>
      </c>
      <c r="M297" s="41">
        <f>M298</f>
        <v>0</v>
      </c>
      <c r="N297" s="39">
        <f t="shared" si="62"/>
        <v>0</v>
      </c>
    </row>
    <row r="298" spans="1:14" ht="24" hidden="1">
      <c r="A298" s="59" t="s">
        <v>306</v>
      </c>
      <c r="B298" s="139"/>
      <c r="C298" s="139"/>
      <c r="D298" s="106"/>
      <c r="E298" s="52" t="s">
        <v>275</v>
      </c>
      <c r="F298" s="51">
        <v>10000</v>
      </c>
      <c r="G298" s="41">
        <v>0</v>
      </c>
      <c r="H298" s="39">
        <f t="shared" si="65"/>
        <v>10000</v>
      </c>
      <c r="I298" s="41">
        <v>0</v>
      </c>
      <c r="J298" s="41">
        <v>0</v>
      </c>
      <c r="K298" s="39">
        <f t="shared" si="61"/>
        <v>0</v>
      </c>
      <c r="L298" s="41">
        <v>0</v>
      </c>
      <c r="M298" s="41">
        <v>0</v>
      </c>
      <c r="N298" s="39">
        <f t="shared" si="62"/>
        <v>0</v>
      </c>
    </row>
    <row r="299" spans="1:14" ht="38.25">
      <c r="A299" s="55" t="s">
        <v>188</v>
      </c>
      <c r="B299" s="99" t="s">
        <v>387</v>
      </c>
      <c r="C299" s="141"/>
      <c r="D299" s="141"/>
      <c r="E299" s="141"/>
      <c r="F299" s="39">
        <f>F300+F304+F313+F316+F344+F349+F360+F369+F389+F403+F353+F336+F340+F414+F377+F410+F385+F329+F427+F381</f>
        <v>101356443</v>
      </c>
      <c r="G299" s="39">
        <f aca="true" t="shared" si="66" ref="G299:M299">G300+G304+G313+G316+G344+G349+G360+G369+G389+G403+G353+G336+G340+G414+G377+G410+G385+G329+G427+G381</f>
        <v>3131900</v>
      </c>
      <c r="H299" s="39">
        <f t="shared" si="65"/>
        <v>104488343</v>
      </c>
      <c r="I299" s="39">
        <f t="shared" si="66"/>
        <v>109913166</v>
      </c>
      <c r="J299" s="39">
        <f t="shared" si="66"/>
        <v>2339500</v>
      </c>
      <c r="K299" s="39">
        <f t="shared" si="61"/>
        <v>112252666</v>
      </c>
      <c r="L299" s="39">
        <f t="shared" si="66"/>
        <v>73717566</v>
      </c>
      <c r="M299" s="39">
        <f t="shared" si="66"/>
        <v>2339500</v>
      </c>
      <c r="N299" s="39">
        <f t="shared" si="62"/>
        <v>76057066</v>
      </c>
    </row>
    <row r="300" spans="1:14" ht="24">
      <c r="A300" s="26" t="s">
        <v>11</v>
      </c>
      <c r="B300" s="100"/>
      <c r="C300" s="146" t="s">
        <v>10</v>
      </c>
      <c r="D300" s="124"/>
      <c r="E300" s="124"/>
      <c r="F300" s="39">
        <f aca="true" t="shared" si="67" ref="F300:M302">F301</f>
        <v>1366000</v>
      </c>
      <c r="G300" s="39">
        <f t="shared" si="67"/>
        <v>0</v>
      </c>
      <c r="H300" s="39">
        <f t="shared" si="65"/>
        <v>1366000</v>
      </c>
      <c r="I300" s="39">
        <f t="shared" si="67"/>
        <v>1366000</v>
      </c>
      <c r="J300" s="39">
        <f t="shared" si="67"/>
        <v>0</v>
      </c>
      <c r="K300" s="39">
        <f t="shared" si="61"/>
        <v>1366000</v>
      </c>
      <c r="L300" s="39">
        <f t="shared" si="67"/>
        <v>1366000</v>
      </c>
      <c r="M300" s="39">
        <f t="shared" si="67"/>
        <v>0</v>
      </c>
      <c r="N300" s="39">
        <f t="shared" si="62"/>
        <v>1366000</v>
      </c>
    </row>
    <row r="301" spans="1:14" ht="48">
      <c r="A301" s="26" t="s">
        <v>187</v>
      </c>
      <c r="B301" s="100"/>
      <c r="C301" s="146"/>
      <c r="D301" s="40" t="s">
        <v>112</v>
      </c>
      <c r="E301" s="40"/>
      <c r="F301" s="39">
        <f t="shared" si="67"/>
        <v>1366000</v>
      </c>
      <c r="G301" s="39">
        <f t="shared" si="67"/>
        <v>0</v>
      </c>
      <c r="H301" s="39">
        <f t="shared" si="65"/>
        <v>1366000</v>
      </c>
      <c r="I301" s="39">
        <f t="shared" si="67"/>
        <v>1366000</v>
      </c>
      <c r="J301" s="39">
        <f t="shared" si="67"/>
        <v>0</v>
      </c>
      <c r="K301" s="39">
        <f t="shared" si="61"/>
        <v>1366000</v>
      </c>
      <c r="L301" s="39">
        <f t="shared" si="67"/>
        <v>1366000</v>
      </c>
      <c r="M301" s="39">
        <f t="shared" si="67"/>
        <v>0</v>
      </c>
      <c r="N301" s="39">
        <f t="shared" si="62"/>
        <v>1366000</v>
      </c>
    </row>
    <row r="302" spans="1:14" ht="12.75">
      <c r="A302" s="26" t="s">
        <v>189</v>
      </c>
      <c r="B302" s="100"/>
      <c r="C302" s="146"/>
      <c r="D302" s="124" t="s">
        <v>190</v>
      </c>
      <c r="E302" s="40"/>
      <c r="F302" s="39">
        <f t="shared" si="67"/>
        <v>1366000</v>
      </c>
      <c r="G302" s="39">
        <f t="shared" si="67"/>
        <v>0</v>
      </c>
      <c r="H302" s="39">
        <f t="shared" si="65"/>
        <v>1366000</v>
      </c>
      <c r="I302" s="39">
        <f t="shared" si="67"/>
        <v>1366000</v>
      </c>
      <c r="J302" s="39">
        <f t="shared" si="67"/>
        <v>0</v>
      </c>
      <c r="K302" s="39">
        <f t="shared" si="61"/>
        <v>1366000</v>
      </c>
      <c r="L302" s="39">
        <f t="shared" si="67"/>
        <v>1366000</v>
      </c>
      <c r="M302" s="39">
        <f t="shared" si="67"/>
        <v>0</v>
      </c>
      <c r="N302" s="39">
        <f t="shared" si="62"/>
        <v>1366000</v>
      </c>
    </row>
    <row r="303" spans="1:14" ht="12.75">
      <c r="A303" s="26" t="s">
        <v>304</v>
      </c>
      <c r="B303" s="100"/>
      <c r="C303" s="146"/>
      <c r="D303" s="124"/>
      <c r="E303" s="40" t="s">
        <v>299</v>
      </c>
      <c r="F303" s="41">
        <v>1366000</v>
      </c>
      <c r="G303" s="41">
        <v>0</v>
      </c>
      <c r="H303" s="39">
        <f t="shared" si="65"/>
        <v>1366000</v>
      </c>
      <c r="I303" s="41">
        <v>1366000</v>
      </c>
      <c r="J303" s="41">
        <v>0</v>
      </c>
      <c r="K303" s="39">
        <f t="shared" si="61"/>
        <v>1366000</v>
      </c>
      <c r="L303" s="41">
        <v>1366000</v>
      </c>
      <c r="M303" s="41">
        <v>0</v>
      </c>
      <c r="N303" s="39">
        <f t="shared" si="62"/>
        <v>1366000</v>
      </c>
    </row>
    <row r="304" spans="1:14" ht="36">
      <c r="A304" s="26" t="s">
        <v>191</v>
      </c>
      <c r="B304" s="100"/>
      <c r="C304" s="112" t="s">
        <v>14</v>
      </c>
      <c r="D304" s="124"/>
      <c r="E304" s="124"/>
      <c r="F304" s="39">
        <f>F305</f>
        <v>16436566</v>
      </c>
      <c r="G304" s="39">
        <f>G305</f>
        <v>366000</v>
      </c>
      <c r="H304" s="39">
        <f t="shared" si="65"/>
        <v>16802566</v>
      </c>
      <c r="I304" s="39">
        <f>I305</f>
        <v>16436566</v>
      </c>
      <c r="J304" s="39">
        <f>J305</f>
        <v>366000</v>
      </c>
      <c r="K304" s="39">
        <f t="shared" si="61"/>
        <v>16802566</v>
      </c>
      <c r="L304" s="39">
        <f>L305</f>
        <v>16436566</v>
      </c>
      <c r="M304" s="39">
        <f>M305</f>
        <v>366000</v>
      </c>
      <c r="N304" s="39">
        <f t="shared" si="62"/>
        <v>16802566</v>
      </c>
    </row>
    <row r="305" spans="1:14" ht="48">
      <c r="A305" s="26" t="s">
        <v>192</v>
      </c>
      <c r="B305" s="100"/>
      <c r="C305" s="140"/>
      <c r="D305" s="44" t="s">
        <v>112</v>
      </c>
      <c r="E305" s="44"/>
      <c r="F305" s="65">
        <f>F306</f>
        <v>16436566</v>
      </c>
      <c r="G305" s="39">
        <f>G306</f>
        <v>366000</v>
      </c>
      <c r="H305" s="39">
        <f t="shared" si="65"/>
        <v>16802566</v>
      </c>
      <c r="I305" s="65">
        <f>I306</f>
        <v>16436566</v>
      </c>
      <c r="J305" s="39">
        <f>J306</f>
        <v>366000</v>
      </c>
      <c r="K305" s="39">
        <f t="shared" si="61"/>
        <v>16802566</v>
      </c>
      <c r="L305" s="65">
        <f>L306</f>
        <v>16436566</v>
      </c>
      <c r="M305" s="39">
        <f>M306</f>
        <v>366000</v>
      </c>
      <c r="N305" s="39">
        <f t="shared" si="62"/>
        <v>16802566</v>
      </c>
    </row>
    <row r="306" spans="1:14" ht="12.75">
      <c r="A306" s="26" t="s">
        <v>113</v>
      </c>
      <c r="B306" s="100"/>
      <c r="C306" s="113"/>
      <c r="D306" s="120" t="s">
        <v>114</v>
      </c>
      <c r="E306" s="52"/>
      <c r="F306" s="58">
        <f>SUM(F307:F312)</f>
        <v>16436566</v>
      </c>
      <c r="G306" s="58">
        <f>SUM(G307:G312)</f>
        <v>366000</v>
      </c>
      <c r="H306" s="39">
        <f t="shared" si="65"/>
        <v>16802566</v>
      </c>
      <c r="I306" s="58">
        <f>SUM(I307:I312)</f>
        <v>16436566</v>
      </c>
      <c r="J306" s="58">
        <f>SUM(J307:J312)</f>
        <v>366000</v>
      </c>
      <c r="K306" s="39">
        <f t="shared" si="61"/>
        <v>16802566</v>
      </c>
      <c r="L306" s="58">
        <f>SUM(L307:L312)</f>
        <v>16436566</v>
      </c>
      <c r="M306" s="58">
        <f>SUM(M307:M312)</f>
        <v>366000</v>
      </c>
      <c r="N306" s="39">
        <f t="shared" si="62"/>
        <v>16802566</v>
      </c>
    </row>
    <row r="307" spans="1:14" ht="12.75">
      <c r="A307" s="26" t="s">
        <v>304</v>
      </c>
      <c r="B307" s="100"/>
      <c r="C307" s="113"/>
      <c r="D307" s="121"/>
      <c r="E307" s="52" t="s">
        <v>299</v>
      </c>
      <c r="F307" s="58">
        <f>10456566+3158000</f>
        <v>13614566</v>
      </c>
      <c r="G307" s="53">
        <v>338000</v>
      </c>
      <c r="H307" s="39">
        <f t="shared" si="65"/>
        <v>13952566</v>
      </c>
      <c r="I307" s="58">
        <f>10456566+3158000</f>
        <v>13614566</v>
      </c>
      <c r="J307" s="53">
        <v>338000</v>
      </c>
      <c r="K307" s="39">
        <f t="shared" si="61"/>
        <v>13952566</v>
      </c>
      <c r="L307" s="58">
        <f>10456566+3158000</f>
        <v>13614566</v>
      </c>
      <c r="M307" s="53">
        <v>338000</v>
      </c>
      <c r="N307" s="39">
        <f t="shared" si="62"/>
        <v>13952566</v>
      </c>
    </row>
    <row r="308" spans="1:14" ht="24">
      <c r="A308" s="26" t="s">
        <v>305</v>
      </c>
      <c r="B308" s="100"/>
      <c r="C308" s="113"/>
      <c r="D308" s="121"/>
      <c r="E308" s="52" t="s">
        <v>300</v>
      </c>
      <c r="F308" s="58">
        <v>7000</v>
      </c>
      <c r="G308" s="53">
        <v>200</v>
      </c>
      <c r="H308" s="39">
        <f t="shared" si="65"/>
        <v>7200</v>
      </c>
      <c r="I308" s="58">
        <v>7000</v>
      </c>
      <c r="J308" s="53">
        <v>200</v>
      </c>
      <c r="K308" s="39">
        <f t="shared" si="61"/>
        <v>7200</v>
      </c>
      <c r="L308" s="58">
        <v>7000</v>
      </c>
      <c r="M308" s="53">
        <v>200</v>
      </c>
      <c r="N308" s="39">
        <f t="shared" si="62"/>
        <v>7200</v>
      </c>
    </row>
    <row r="309" spans="1:14" ht="24">
      <c r="A309" s="26" t="s">
        <v>293</v>
      </c>
      <c r="B309" s="100"/>
      <c r="C309" s="113"/>
      <c r="D309" s="121"/>
      <c r="E309" s="52" t="s">
        <v>292</v>
      </c>
      <c r="F309" s="58">
        <f>217800+266000+50000+225000</f>
        <v>758800</v>
      </c>
      <c r="G309" s="53">
        <v>14800</v>
      </c>
      <c r="H309" s="39">
        <f t="shared" si="65"/>
        <v>773600</v>
      </c>
      <c r="I309" s="58">
        <f>217800+266000+50000+225000</f>
        <v>758800</v>
      </c>
      <c r="J309" s="53">
        <v>14800</v>
      </c>
      <c r="K309" s="39">
        <f t="shared" si="61"/>
        <v>773600</v>
      </c>
      <c r="L309" s="58">
        <f>217800+266000+50000+225000</f>
        <v>758800</v>
      </c>
      <c r="M309" s="53">
        <v>14800</v>
      </c>
      <c r="N309" s="39">
        <f t="shared" si="62"/>
        <v>773600</v>
      </c>
    </row>
    <row r="310" spans="1:14" ht="24">
      <c r="A310" s="26" t="s">
        <v>306</v>
      </c>
      <c r="B310" s="100"/>
      <c r="C310" s="113"/>
      <c r="D310" s="121"/>
      <c r="E310" s="52" t="s">
        <v>275</v>
      </c>
      <c r="F310" s="79">
        <f>17200+5000+925000+200000+134000+20000+50000+225000</f>
        <v>1576200</v>
      </c>
      <c r="G310" s="66">
        <v>13000</v>
      </c>
      <c r="H310" s="65">
        <f t="shared" si="65"/>
        <v>1589200</v>
      </c>
      <c r="I310" s="79">
        <f>17200+5000+925000+200000+134000+20000+50000+225000</f>
        <v>1576200</v>
      </c>
      <c r="J310" s="66">
        <v>13000</v>
      </c>
      <c r="K310" s="65">
        <f t="shared" si="61"/>
        <v>1589200</v>
      </c>
      <c r="L310" s="79">
        <f>17200+5000+925000+200000+134000+20000+50000+225000</f>
        <v>1576200</v>
      </c>
      <c r="M310" s="66">
        <v>13000</v>
      </c>
      <c r="N310" s="65">
        <f t="shared" si="62"/>
        <v>1589200</v>
      </c>
    </row>
    <row r="311" spans="1:14" ht="24">
      <c r="A311" s="26" t="s">
        <v>314</v>
      </c>
      <c r="B311" s="100"/>
      <c r="C311" s="144"/>
      <c r="D311" s="118"/>
      <c r="E311" s="83" t="s">
        <v>301</v>
      </c>
      <c r="F311" s="60">
        <v>450000</v>
      </c>
      <c r="G311" s="60">
        <v>0</v>
      </c>
      <c r="H311" s="58">
        <f t="shared" si="65"/>
        <v>450000</v>
      </c>
      <c r="I311" s="60">
        <v>450000</v>
      </c>
      <c r="J311" s="60">
        <v>0</v>
      </c>
      <c r="K311" s="58">
        <f t="shared" si="61"/>
        <v>450000</v>
      </c>
      <c r="L311" s="60">
        <v>450000</v>
      </c>
      <c r="M311" s="60">
        <v>0</v>
      </c>
      <c r="N311" s="58">
        <f t="shared" si="62"/>
        <v>450000</v>
      </c>
    </row>
    <row r="312" spans="1:14" ht="12.75">
      <c r="A312" s="26" t="s">
        <v>303</v>
      </c>
      <c r="B312" s="100"/>
      <c r="C312" s="145"/>
      <c r="D312" s="119"/>
      <c r="E312" s="83" t="s">
        <v>302</v>
      </c>
      <c r="F312" s="60">
        <v>30000</v>
      </c>
      <c r="G312" s="60">
        <v>0</v>
      </c>
      <c r="H312" s="58">
        <f t="shared" si="65"/>
        <v>30000</v>
      </c>
      <c r="I312" s="60">
        <v>30000</v>
      </c>
      <c r="J312" s="60">
        <v>0</v>
      </c>
      <c r="K312" s="58">
        <f t="shared" si="61"/>
        <v>30000</v>
      </c>
      <c r="L312" s="60">
        <v>30000</v>
      </c>
      <c r="M312" s="60">
        <v>0</v>
      </c>
      <c r="N312" s="58">
        <f t="shared" si="62"/>
        <v>30000</v>
      </c>
    </row>
    <row r="313" spans="1:14" ht="12.75">
      <c r="A313" s="26" t="s">
        <v>19</v>
      </c>
      <c r="B313" s="100"/>
      <c r="C313" s="112" t="s">
        <v>18</v>
      </c>
      <c r="D313" s="142"/>
      <c r="E313" s="143"/>
      <c r="F313" s="58">
        <f>F314</f>
        <v>760000</v>
      </c>
      <c r="G313" s="58">
        <f aca="true" t="shared" si="68" ref="G313:M313">G314</f>
        <v>0</v>
      </c>
      <c r="H313" s="58">
        <f t="shared" si="65"/>
        <v>760000</v>
      </c>
      <c r="I313" s="58">
        <f t="shared" si="68"/>
        <v>760000</v>
      </c>
      <c r="J313" s="58">
        <f t="shared" si="68"/>
        <v>0</v>
      </c>
      <c r="K313" s="58">
        <f t="shared" si="61"/>
        <v>760000</v>
      </c>
      <c r="L313" s="58">
        <f t="shared" si="68"/>
        <v>760000</v>
      </c>
      <c r="M313" s="58">
        <f t="shared" si="68"/>
        <v>0</v>
      </c>
      <c r="N313" s="58">
        <f>M313+L313</f>
        <v>760000</v>
      </c>
    </row>
    <row r="314" spans="1:14" ht="12.75">
      <c r="A314" s="26" t="s">
        <v>193</v>
      </c>
      <c r="B314" s="100"/>
      <c r="C314" s="140"/>
      <c r="D314" s="124" t="s">
        <v>194</v>
      </c>
      <c r="E314" s="77"/>
      <c r="F314" s="58">
        <f>F315</f>
        <v>760000</v>
      </c>
      <c r="G314" s="58">
        <f>G315</f>
        <v>0</v>
      </c>
      <c r="H314" s="58">
        <f t="shared" si="65"/>
        <v>760000</v>
      </c>
      <c r="I314" s="58">
        <f>I315</f>
        <v>760000</v>
      </c>
      <c r="J314" s="58">
        <f>J315</f>
        <v>0</v>
      </c>
      <c r="K314" s="58">
        <f t="shared" si="61"/>
        <v>760000</v>
      </c>
      <c r="L314" s="58">
        <f>L315</f>
        <v>760000</v>
      </c>
      <c r="M314" s="58">
        <f>M315</f>
        <v>0</v>
      </c>
      <c r="N314" s="58">
        <f aca="true" t="shared" si="69" ref="N314:N379">M314+L314</f>
        <v>760000</v>
      </c>
    </row>
    <row r="315" spans="1:14" ht="12.75">
      <c r="A315" s="26" t="s">
        <v>328</v>
      </c>
      <c r="B315" s="100"/>
      <c r="C315" s="141"/>
      <c r="D315" s="124"/>
      <c r="E315" s="77" t="s">
        <v>327</v>
      </c>
      <c r="F315" s="60">
        <v>760000</v>
      </c>
      <c r="G315" s="60">
        <v>0</v>
      </c>
      <c r="H315" s="58">
        <f t="shared" si="65"/>
        <v>760000</v>
      </c>
      <c r="I315" s="60">
        <v>760000</v>
      </c>
      <c r="J315" s="60">
        <v>0</v>
      </c>
      <c r="K315" s="58">
        <f t="shared" si="61"/>
        <v>760000</v>
      </c>
      <c r="L315" s="60">
        <v>760000</v>
      </c>
      <c r="M315" s="60">
        <v>0</v>
      </c>
      <c r="N315" s="58">
        <f t="shared" si="69"/>
        <v>760000</v>
      </c>
    </row>
    <row r="316" spans="1:14" ht="12.75">
      <c r="A316" s="26" t="s">
        <v>21</v>
      </c>
      <c r="B316" s="100"/>
      <c r="C316" s="112" t="s">
        <v>20</v>
      </c>
      <c r="D316" s="124"/>
      <c r="E316" s="124"/>
      <c r="F316" s="56">
        <f>F317+F323+F320</f>
        <v>1369200</v>
      </c>
      <c r="G316" s="56">
        <f>G317+G323+G320</f>
        <v>1500</v>
      </c>
      <c r="H316" s="56">
        <f t="shared" si="65"/>
        <v>1370700</v>
      </c>
      <c r="I316" s="56">
        <f>I317+I323+I320</f>
        <v>350000</v>
      </c>
      <c r="J316" s="56">
        <f>J317+J323+J320</f>
        <v>1500</v>
      </c>
      <c r="K316" s="56">
        <f t="shared" si="61"/>
        <v>351500</v>
      </c>
      <c r="L316" s="56">
        <f>L317+L323+L320</f>
        <v>350000</v>
      </c>
      <c r="M316" s="56">
        <f>M317+M323+M320</f>
        <v>1500</v>
      </c>
      <c r="N316" s="56">
        <f t="shared" si="69"/>
        <v>351500</v>
      </c>
    </row>
    <row r="317" spans="1:14" ht="36">
      <c r="A317" s="26" t="s">
        <v>198</v>
      </c>
      <c r="B317" s="100"/>
      <c r="C317" s="101"/>
      <c r="D317" s="40" t="s">
        <v>199</v>
      </c>
      <c r="E317" s="40"/>
      <c r="F317" s="39">
        <f>F318</f>
        <v>250000</v>
      </c>
      <c r="G317" s="39">
        <f>G318</f>
        <v>0</v>
      </c>
      <c r="H317" s="39">
        <f t="shared" si="65"/>
        <v>250000</v>
      </c>
      <c r="I317" s="39">
        <f>I318</f>
        <v>250000</v>
      </c>
      <c r="J317" s="39">
        <f>J318</f>
        <v>0</v>
      </c>
      <c r="K317" s="39">
        <f t="shared" si="61"/>
        <v>250000</v>
      </c>
      <c r="L317" s="39">
        <f>L318</f>
        <v>250000</v>
      </c>
      <c r="M317" s="39">
        <f>M318</f>
        <v>0</v>
      </c>
      <c r="N317" s="39">
        <f t="shared" si="69"/>
        <v>250000</v>
      </c>
    </row>
    <row r="318" spans="1:14" ht="36">
      <c r="A318" s="26" t="s">
        <v>200</v>
      </c>
      <c r="B318" s="100"/>
      <c r="C318" s="101"/>
      <c r="D318" s="124" t="s">
        <v>201</v>
      </c>
      <c r="E318" s="40"/>
      <c r="F318" s="39">
        <f>F319</f>
        <v>250000</v>
      </c>
      <c r="G318" s="39">
        <f>G319</f>
        <v>0</v>
      </c>
      <c r="H318" s="39">
        <f t="shared" si="65"/>
        <v>250000</v>
      </c>
      <c r="I318" s="39">
        <f>I319</f>
        <v>250000</v>
      </c>
      <c r="J318" s="39">
        <f>J319</f>
        <v>0</v>
      </c>
      <c r="K318" s="39">
        <f t="shared" si="61"/>
        <v>250000</v>
      </c>
      <c r="L318" s="39">
        <f>L319</f>
        <v>250000</v>
      </c>
      <c r="M318" s="39">
        <f>M319</f>
        <v>0</v>
      </c>
      <c r="N318" s="39">
        <f t="shared" si="69"/>
        <v>250000</v>
      </c>
    </row>
    <row r="319" spans="1:14" ht="24">
      <c r="A319" s="26" t="s">
        <v>306</v>
      </c>
      <c r="B319" s="100"/>
      <c r="C319" s="101"/>
      <c r="D319" s="124"/>
      <c r="E319" s="40" t="s">
        <v>275</v>
      </c>
      <c r="F319" s="41">
        <v>250000</v>
      </c>
      <c r="G319" s="41">
        <v>0</v>
      </c>
      <c r="H319" s="39">
        <f t="shared" si="65"/>
        <v>250000</v>
      </c>
      <c r="I319" s="41">
        <v>250000</v>
      </c>
      <c r="J319" s="41">
        <v>0</v>
      </c>
      <c r="K319" s="39">
        <f t="shared" si="61"/>
        <v>250000</v>
      </c>
      <c r="L319" s="41">
        <v>250000</v>
      </c>
      <c r="M319" s="41">
        <v>0</v>
      </c>
      <c r="N319" s="39">
        <f t="shared" si="69"/>
        <v>250000</v>
      </c>
    </row>
    <row r="320" spans="1:14" ht="24">
      <c r="A320" s="26" t="s">
        <v>145</v>
      </c>
      <c r="B320" s="100"/>
      <c r="C320" s="101"/>
      <c r="D320" s="40" t="s">
        <v>146</v>
      </c>
      <c r="E320" s="40"/>
      <c r="F320" s="41">
        <f>F321</f>
        <v>0</v>
      </c>
      <c r="G320" s="41">
        <f>G321</f>
        <v>1500</v>
      </c>
      <c r="H320" s="39">
        <f t="shared" si="65"/>
        <v>1500</v>
      </c>
      <c r="I320" s="41">
        <f>I321</f>
        <v>0</v>
      </c>
      <c r="J320" s="41">
        <f>J321</f>
        <v>1500</v>
      </c>
      <c r="K320" s="39">
        <f t="shared" si="61"/>
        <v>1500</v>
      </c>
      <c r="L320" s="41">
        <f>L321</f>
        <v>0</v>
      </c>
      <c r="M320" s="41">
        <f>M321</f>
        <v>1500</v>
      </c>
      <c r="N320" s="39">
        <f t="shared" si="69"/>
        <v>1500</v>
      </c>
    </row>
    <row r="321" spans="1:14" ht="12.75">
      <c r="A321" s="26" t="s">
        <v>147</v>
      </c>
      <c r="B321" s="100"/>
      <c r="C321" s="101"/>
      <c r="D321" s="124" t="s">
        <v>148</v>
      </c>
      <c r="E321" s="40"/>
      <c r="F321" s="41">
        <f>F322</f>
        <v>0</v>
      </c>
      <c r="G321" s="41">
        <f>G322</f>
        <v>1500</v>
      </c>
      <c r="H321" s="39">
        <f t="shared" si="65"/>
        <v>1500</v>
      </c>
      <c r="I321" s="41">
        <f>I322</f>
        <v>0</v>
      </c>
      <c r="J321" s="41">
        <f>J322</f>
        <v>1500</v>
      </c>
      <c r="K321" s="39">
        <f t="shared" si="61"/>
        <v>1500</v>
      </c>
      <c r="L321" s="41">
        <f>L322</f>
        <v>0</v>
      </c>
      <c r="M321" s="41">
        <f>M322</f>
        <v>1500</v>
      </c>
      <c r="N321" s="39">
        <f t="shared" si="69"/>
        <v>1500</v>
      </c>
    </row>
    <row r="322" spans="1:14" ht="24">
      <c r="A322" s="26" t="s">
        <v>306</v>
      </c>
      <c r="B322" s="100"/>
      <c r="C322" s="101"/>
      <c r="D322" s="124"/>
      <c r="E322" s="40" t="s">
        <v>275</v>
      </c>
      <c r="F322" s="41">
        <v>0</v>
      </c>
      <c r="G322" s="41">
        <v>1500</v>
      </c>
      <c r="H322" s="39">
        <f t="shared" si="65"/>
        <v>1500</v>
      </c>
      <c r="I322" s="41">
        <v>0</v>
      </c>
      <c r="J322" s="41">
        <v>1500</v>
      </c>
      <c r="K322" s="39">
        <f t="shared" si="61"/>
        <v>1500</v>
      </c>
      <c r="L322" s="41">
        <v>0</v>
      </c>
      <c r="M322" s="41">
        <v>1500</v>
      </c>
      <c r="N322" s="39">
        <f t="shared" si="69"/>
        <v>1500</v>
      </c>
    </row>
    <row r="323" spans="1:14" ht="24">
      <c r="A323" s="26" t="s">
        <v>96</v>
      </c>
      <c r="B323" s="100"/>
      <c r="C323" s="101"/>
      <c r="D323" s="40" t="s">
        <v>97</v>
      </c>
      <c r="E323" s="40"/>
      <c r="F323" s="39">
        <f>F326+F324</f>
        <v>1119200</v>
      </c>
      <c r="G323" s="39">
        <f aca="true" t="shared" si="70" ref="G323:M323">G326+G324</f>
        <v>0</v>
      </c>
      <c r="H323" s="39">
        <f t="shared" si="65"/>
        <v>1119200</v>
      </c>
      <c r="I323" s="39">
        <f t="shared" si="70"/>
        <v>100000</v>
      </c>
      <c r="J323" s="39">
        <f t="shared" si="70"/>
        <v>0</v>
      </c>
      <c r="K323" s="39">
        <f t="shared" si="61"/>
        <v>100000</v>
      </c>
      <c r="L323" s="39">
        <f t="shared" si="70"/>
        <v>100000</v>
      </c>
      <c r="M323" s="39">
        <f t="shared" si="70"/>
        <v>0</v>
      </c>
      <c r="N323" s="39">
        <f t="shared" si="69"/>
        <v>100000</v>
      </c>
    </row>
    <row r="324" spans="1:14" ht="24">
      <c r="A324" s="26" t="s">
        <v>398</v>
      </c>
      <c r="B324" s="100"/>
      <c r="C324" s="101"/>
      <c r="D324" s="147" t="s">
        <v>117</v>
      </c>
      <c r="E324" s="40"/>
      <c r="F324" s="41">
        <f>F325</f>
        <v>100000</v>
      </c>
      <c r="G324" s="41">
        <f aca="true" t="shared" si="71" ref="G324:M324">G325</f>
        <v>0</v>
      </c>
      <c r="H324" s="39">
        <f t="shared" si="65"/>
        <v>100000</v>
      </c>
      <c r="I324" s="41">
        <f t="shared" si="71"/>
        <v>100000</v>
      </c>
      <c r="J324" s="41">
        <f t="shared" si="71"/>
        <v>0</v>
      </c>
      <c r="K324" s="39">
        <f t="shared" si="61"/>
        <v>100000</v>
      </c>
      <c r="L324" s="41">
        <f t="shared" si="71"/>
        <v>100000</v>
      </c>
      <c r="M324" s="41">
        <f t="shared" si="71"/>
        <v>0</v>
      </c>
      <c r="N324" s="39">
        <f>M324+L324</f>
        <v>100000</v>
      </c>
    </row>
    <row r="325" spans="1:14" ht="24">
      <c r="A325" s="26" t="s">
        <v>306</v>
      </c>
      <c r="B325" s="100"/>
      <c r="C325" s="101"/>
      <c r="D325" s="142"/>
      <c r="E325" s="40" t="s">
        <v>275</v>
      </c>
      <c r="F325" s="41">
        <v>100000</v>
      </c>
      <c r="G325" s="41">
        <v>0</v>
      </c>
      <c r="H325" s="39">
        <f t="shared" si="65"/>
        <v>100000</v>
      </c>
      <c r="I325" s="41">
        <v>100000</v>
      </c>
      <c r="J325" s="41">
        <v>0</v>
      </c>
      <c r="K325" s="39">
        <f>J325+I325</f>
        <v>100000</v>
      </c>
      <c r="L325" s="41">
        <v>100000</v>
      </c>
      <c r="M325" s="41">
        <v>0</v>
      </c>
      <c r="N325" s="39">
        <f>M325+L325</f>
        <v>100000</v>
      </c>
    </row>
    <row r="326" spans="1:14" ht="24" hidden="1">
      <c r="A326" s="26" t="s">
        <v>316</v>
      </c>
      <c r="B326" s="100"/>
      <c r="C326" s="101"/>
      <c r="D326" s="147" t="s">
        <v>366</v>
      </c>
      <c r="E326" s="40"/>
      <c r="F326" s="41">
        <f>SUM(F327:F328)</f>
        <v>1019200</v>
      </c>
      <c r="G326" s="41">
        <f>SUM(G327:G328)</f>
        <v>0</v>
      </c>
      <c r="H326" s="39">
        <f t="shared" si="65"/>
        <v>1019200</v>
      </c>
      <c r="I326" s="41">
        <f>SUM(I327:I328)</f>
        <v>0</v>
      </c>
      <c r="J326" s="41">
        <f>SUM(J327:J328)</f>
        <v>0</v>
      </c>
      <c r="K326" s="39">
        <f t="shared" si="61"/>
        <v>0</v>
      </c>
      <c r="L326" s="41">
        <f>SUM(L327:L328)</f>
        <v>0</v>
      </c>
      <c r="M326" s="41">
        <f>SUM(M327:M328)</f>
        <v>0</v>
      </c>
      <c r="N326" s="39">
        <f t="shared" si="69"/>
        <v>0</v>
      </c>
    </row>
    <row r="327" spans="1:14" ht="24" hidden="1">
      <c r="A327" s="26" t="s">
        <v>293</v>
      </c>
      <c r="B327" s="100"/>
      <c r="C327" s="101"/>
      <c r="D327" s="148"/>
      <c r="E327" s="40" t="s">
        <v>292</v>
      </c>
      <c r="F327" s="41">
        <v>983200</v>
      </c>
      <c r="G327" s="41">
        <v>0</v>
      </c>
      <c r="H327" s="39">
        <f t="shared" si="65"/>
        <v>983200</v>
      </c>
      <c r="I327" s="41">
        <v>0</v>
      </c>
      <c r="J327" s="41">
        <v>0</v>
      </c>
      <c r="K327" s="39">
        <f t="shared" si="61"/>
        <v>0</v>
      </c>
      <c r="L327" s="41">
        <v>0</v>
      </c>
      <c r="M327" s="41">
        <v>0</v>
      </c>
      <c r="N327" s="39">
        <f t="shared" si="69"/>
        <v>0</v>
      </c>
    </row>
    <row r="328" spans="1:14" ht="24" hidden="1">
      <c r="A328" s="26" t="s">
        <v>306</v>
      </c>
      <c r="B328" s="100"/>
      <c r="C328" s="102"/>
      <c r="D328" s="142"/>
      <c r="E328" s="40" t="s">
        <v>275</v>
      </c>
      <c r="F328" s="41">
        <v>36000</v>
      </c>
      <c r="G328" s="41">
        <v>0</v>
      </c>
      <c r="H328" s="39">
        <f t="shared" si="65"/>
        <v>36000</v>
      </c>
      <c r="I328" s="41">
        <v>0</v>
      </c>
      <c r="J328" s="41">
        <v>0</v>
      </c>
      <c r="K328" s="39">
        <f t="shared" si="61"/>
        <v>0</v>
      </c>
      <c r="L328" s="41">
        <v>0</v>
      </c>
      <c r="M328" s="41">
        <v>0</v>
      </c>
      <c r="N328" s="39">
        <f t="shared" si="69"/>
        <v>0</v>
      </c>
    </row>
    <row r="329" spans="1:14" ht="12.75">
      <c r="A329" s="26" t="s">
        <v>307</v>
      </c>
      <c r="B329" s="100"/>
      <c r="C329" s="146" t="s">
        <v>298</v>
      </c>
      <c r="D329" s="149"/>
      <c r="E329" s="150"/>
      <c r="F329" s="41">
        <f>F330</f>
        <v>0</v>
      </c>
      <c r="G329" s="41">
        <f>G330</f>
        <v>828000</v>
      </c>
      <c r="H329" s="39">
        <f t="shared" si="65"/>
        <v>828000</v>
      </c>
      <c r="I329" s="41">
        <f>I330</f>
        <v>0</v>
      </c>
      <c r="J329" s="41">
        <f>J330</f>
        <v>878000</v>
      </c>
      <c r="K329" s="39">
        <f t="shared" si="61"/>
        <v>878000</v>
      </c>
      <c r="L329" s="41">
        <f>L330</f>
        <v>0</v>
      </c>
      <c r="M329" s="41">
        <f>M330</f>
        <v>878000</v>
      </c>
      <c r="N329" s="39">
        <f t="shared" si="69"/>
        <v>878000</v>
      </c>
    </row>
    <row r="330" spans="1:14" ht="24">
      <c r="A330" s="26" t="s">
        <v>195</v>
      </c>
      <c r="B330" s="100"/>
      <c r="C330" s="146"/>
      <c r="D330" s="40" t="s">
        <v>196</v>
      </c>
      <c r="E330" s="40"/>
      <c r="F330" s="41">
        <f>F331</f>
        <v>0</v>
      </c>
      <c r="G330" s="41">
        <f>G331</f>
        <v>828000</v>
      </c>
      <c r="H330" s="39">
        <f t="shared" si="65"/>
        <v>828000</v>
      </c>
      <c r="I330" s="41">
        <f>I331</f>
        <v>0</v>
      </c>
      <c r="J330" s="41">
        <f>J331</f>
        <v>878000</v>
      </c>
      <c r="K330" s="39">
        <f t="shared" si="61"/>
        <v>878000</v>
      </c>
      <c r="L330" s="41">
        <f>L331</f>
        <v>0</v>
      </c>
      <c r="M330" s="41">
        <f>M331</f>
        <v>878000</v>
      </c>
      <c r="N330" s="39">
        <f t="shared" si="69"/>
        <v>878000</v>
      </c>
    </row>
    <row r="331" spans="1:14" ht="24">
      <c r="A331" s="26" t="s">
        <v>197</v>
      </c>
      <c r="B331" s="100"/>
      <c r="C331" s="146"/>
      <c r="D331" s="124" t="s">
        <v>259</v>
      </c>
      <c r="E331" s="40"/>
      <c r="F331" s="39">
        <f>SUM(F332:F335)</f>
        <v>0</v>
      </c>
      <c r="G331" s="39">
        <f>SUM(G332:G335)</f>
        <v>828000</v>
      </c>
      <c r="H331" s="39">
        <f t="shared" si="65"/>
        <v>828000</v>
      </c>
      <c r="I331" s="39">
        <f>SUM(I332:I335)</f>
        <v>0</v>
      </c>
      <c r="J331" s="39">
        <f>SUM(J332:J335)</f>
        <v>878000</v>
      </c>
      <c r="K331" s="39">
        <f t="shared" si="61"/>
        <v>878000</v>
      </c>
      <c r="L331" s="39">
        <f>SUM(L332:L335)</f>
        <v>0</v>
      </c>
      <c r="M331" s="39">
        <f>SUM(M332:M335)</f>
        <v>878000</v>
      </c>
      <c r="N331" s="39">
        <f t="shared" si="69"/>
        <v>878000</v>
      </c>
    </row>
    <row r="332" spans="1:14" ht="12.75">
      <c r="A332" s="26" t="s">
        <v>304</v>
      </c>
      <c r="B332" s="100"/>
      <c r="C332" s="146"/>
      <c r="D332" s="124"/>
      <c r="E332" s="40" t="s">
        <v>299</v>
      </c>
      <c r="F332" s="39">
        <v>0</v>
      </c>
      <c r="G332" s="39">
        <v>685300</v>
      </c>
      <c r="H332" s="39">
        <f t="shared" si="65"/>
        <v>685300</v>
      </c>
      <c r="I332" s="39">
        <v>0</v>
      </c>
      <c r="J332" s="39">
        <v>685300</v>
      </c>
      <c r="K332" s="39">
        <f t="shared" si="61"/>
        <v>685300</v>
      </c>
      <c r="L332" s="39">
        <v>0</v>
      </c>
      <c r="M332" s="39">
        <v>685300</v>
      </c>
      <c r="N332" s="39">
        <f t="shared" si="69"/>
        <v>685300</v>
      </c>
    </row>
    <row r="333" spans="1:14" ht="24">
      <c r="A333" s="26" t="s">
        <v>305</v>
      </c>
      <c r="B333" s="100"/>
      <c r="C333" s="146"/>
      <c r="D333" s="124"/>
      <c r="E333" s="40" t="s">
        <v>300</v>
      </c>
      <c r="F333" s="39">
        <v>0</v>
      </c>
      <c r="G333" s="39">
        <v>2200</v>
      </c>
      <c r="H333" s="39">
        <f t="shared" si="65"/>
        <v>2200</v>
      </c>
      <c r="I333" s="39">
        <v>0</v>
      </c>
      <c r="J333" s="39">
        <v>2200</v>
      </c>
      <c r="K333" s="39">
        <f t="shared" si="61"/>
        <v>2200</v>
      </c>
      <c r="L333" s="39">
        <v>0</v>
      </c>
      <c r="M333" s="39">
        <v>2200</v>
      </c>
      <c r="N333" s="39">
        <f t="shared" si="69"/>
        <v>2200</v>
      </c>
    </row>
    <row r="334" spans="1:14" ht="24">
      <c r="A334" s="26" t="s">
        <v>293</v>
      </c>
      <c r="B334" s="100"/>
      <c r="C334" s="146"/>
      <c r="D334" s="124"/>
      <c r="E334" s="40" t="s">
        <v>292</v>
      </c>
      <c r="F334" s="39">
        <v>0</v>
      </c>
      <c r="G334" s="39">
        <v>35000</v>
      </c>
      <c r="H334" s="39">
        <f t="shared" si="65"/>
        <v>35000</v>
      </c>
      <c r="I334" s="39">
        <v>0</v>
      </c>
      <c r="J334" s="39">
        <v>35000</v>
      </c>
      <c r="K334" s="39">
        <f aca="true" t="shared" si="72" ref="K334:K398">J334+I334</f>
        <v>35000</v>
      </c>
      <c r="L334" s="39">
        <v>0</v>
      </c>
      <c r="M334" s="39">
        <v>35000</v>
      </c>
      <c r="N334" s="39">
        <f t="shared" si="69"/>
        <v>35000</v>
      </c>
    </row>
    <row r="335" spans="1:14" ht="24">
      <c r="A335" s="26" t="s">
        <v>306</v>
      </c>
      <c r="B335" s="100"/>
      <c r="C335" s="146"/>
      <c r="D335" s="124"/>
      <c r="E335" s="40" t="s">
        <v>275</v>
      </c>
      <c r="F335" s="39">
        <v>0</v>
      </c>
      <c r="G335" s="39">
        <f>155500-50000</f>
        <v>105500</v>
      </c>
      <c r="H335" s="39">
        <f t="shared" si="65"/>
        <v>105500</v>
      </c>
      <c r="I335" s="39">
        <v>0</v>
      </c>
      <c r="J335" s="39">
        <v>155500</v>
      </c>
      <c r="K335" s="39">
        <f t="shared" si="72"/>
        <v>155500</v>
      </c>
      <c r="L335" s="39">
        <v>0</v>
      </c>
      <c r="M335" s="39">
        <v>155500</v>
      </c>
      <c r="N335" s="39">
        <f t="shared" si="69"/>
        <v>155500</v>
      </c>
    </row>
    <row r="336" spans="1:14" ht="36">
      <c r="A336" s="26" t="s">
        <v>29</v>
      </c>
      <c r="B336" s="100"/>
      <c r="C336" s="146" t="s">
        <v>28</v>
      </c>
      <c r="D336" s="124"/>
      <c r="E336" s="124"/>
      <c r="F336" s="39">
        <f aca="true" t="shared" si="73" ref="F336:M338">F337</f>
        <v>110000</v>
      </c>
      <c r="G336" s="39">
        <f t="shared" si="73"/>
        <v>0</v>
      </c>
      <c r="H336" s="39">
        <f t="shared" si="65"/>
        <v>110000</v>
      </c>
      <c r="I336" s="39">
        <f t="shared" si="73"/>
        <v>110000</v>
      </c>
      <c r="J336" s="39">
        <f t="shared" si="73"/>
        <v>0</v>
      </c>
      <c r="K336" s="39">
        <f t="shared" si="72"/>
        <v>110000</v>
      </c>
      <c r="L336" s="39">
        <f t="shared" si="73"/>
        <v>110000</v>
      </c>
      <c r="M336" s="39">
        <f t="shared" si="73"/>
        <v>0</v>
      </c>
      <c r="N336" s="39">
        <f t="shared" si="69"/>
        <v>110000</v>
      </c>
    </row>
    <row r="337" spans="1:14" ht="36">
      <c r="A337" s="26" t="s">
        <v>203</v>
      </c>
      <c r="B337" s="100"/>
      <c r="C337" s="146"/>
      <c r="D337" s="40" t="s">
        <v>204</v>
      </c>
      <c r="E337" s="40"/>
      <c r="F337" s="39">
        <f t="shared" si="73"/>
        <v>110000</v>
      </c>
      <c r="G337" s="39">
        <f t="shared" si="73"/>
        <v>0</v>
      </c>
      <c r="H337" s="39">
        <f t="shared" si="65"/>
        <v>110000</v>
      </c>
      <c r="I337" s="39">
        <f t="shared" si="73"/>
        <v>110000</v>
      </c>
      <c r="J337" s="39">
        <f t="shared" si="73"/>
        <v>0</v>
      </c>
      <c r="K337" s="39">
        <f t="shared" si="72"/>
        <v>110000</v>
      </c>
      <c r="L337" s="39">
        <f t="shared" si="73"/>
        <v>110000</v>
      </c>
      <c r="M337" s="39">
        <f t="shared" si="73"/>
        <v>0</v>
      </c>
      <c r="N337" s="39">
        <f t="shared" si="69"/>
        <v>110000</v>
      </c>
    </row>
    <row r="338" spans="1:14" ht="36">
      <c r="A338" s="26" t="s">
        <v>205</v>
      </c>
      <c r="B338" s="100"/>
      <c r="C338" s="146"/>
      <c r="D338" s="124" t="s">
        <v>206</v>
      </c>
      <c r="E338" s="40"/>
      <c r="F338" s="39">
        <f t="shared" si="73"/>
        <v>110000</v>
      </c>
      <c r="G338" s="39">
        <f t="shared" si="73"/>
        <v>0</v>
      </c>
      <c r="H338" s="39">
        <f t="shared" si="65"/>
        <v>110000</v>
      </c>
      <c r="I338" s="39">
        <f t="shared" si="73"/>
        <v>110000</v>
      </c>
      <c r="J338" s="39">
        <f t="shared" si="73"/>
        <v>0</v>
      </c>
      <c r="K338" s="39">
        <f t="shared" si="72"/>
        <v>110000</v>
      </c>
      <c r="L338" s="39">
        <f t="shared" si="73"/>
        <v>110000</v>
      </c>
      <c r="M338" s="39">
        <f t="shared" si="73"/>
        <v>0</v>
      </c>
      <c r="N338" s="39">
        <f t="shared" si="69"/>
        <v>110000</v>
      </c>
    </row>
    <row r="339" spans="1:14" ht="24">
      <c r="A339" s="26" t="s">
        <v>306</v>
      </c>
      <c r="B339" s="100"/>
      <c r="C339" s="146"/>
      <c r="D339" s="124"/>
      <c r="E339" s="40" t="s">
        <v>275</v>
      </c>
      <c r="F339" s="41">
        <v>110000</v>
      </c>
      <c r="G339" s="41">
        <v>0</v>
      </c>
      <c r="H339" s="39">
        <f t="shared" si="65"/>
        <v>110000</v>
      </c>
      <c r="I339" s="41">
        <v>110000</v>
      </c>
      <c r="J339" s="41">
        <v>0</v>
      </c>
      <c r="K339" s="39">
        <f t="shared" si="72"/>
        <v>110000</v>
      </c>
      <c r="L339" s="41">
        <v>110000</v>
      </c>
      <c r="M339" s="41">
        <v>0</v>
      </c>
      <c r="N339" s="39">
        <f t="shared" si="69"/>
        <v>110000</v>
      </c>
    </row>
    <row r="340" spans="1:14" ht="12.75" customHeight="1" hidden="1">
      <c r="A340" s="26" t="s">
        <v>33</v>
      </c>
      <c r="B340" s="100"/>
      <c r="C340" s="146" t="s">
        <v>32</v>
      </c>
      <c r="D340" s="124"/>
      <c r="E340" s="124"/>
      <c r="F340" s="41">
        <f aca="true" t="shared" si="74" ref="F340:M342">F341</f>
        <v>425000</v>
      </c>
      <c r="G340" s="41">
        <f t="shared" si="74"/>
        <v>0</v>
      </c>
      <c r="H340" s="39">
        <f t="shared" si="65"/>
        <v>425000</v>
      </c>
      <c r="I340" s="41">
        <f t="shared" si="74"/>
        <v>0</v>
      </c>
      <c r="J340" s="41">
        <f t="shared" si="74"/>
        <v>0</v>
      </c>
      <c r="K340" s="39">
        <f t="shared" si="72"/>
        <v>0</v>
      </c>
      <c r="L340" s="41">
        <f t="shared" si="74"/>
        <v>0</v>
      </c>
      <c r="M340" s="41">
        <f t="shared" si="74"/>
        <v>0</v>
      </c>
      <c r="N340" s="39">
        <f t="shared" si="69"/>
        <v>0</v>
      </c>
    </row>
    <row r="341" spans="1:14" ht="24" customHeight="1" hidden="1">
      <c r="A341" s="26" t="s">
        <v>96</v>
      </c>
      <c r="B341" s="100"/>
      <c r="C341" s="146"/>
      <c r="D341" s="40" t="s">
        <v>97</v>
      </c>
      <c r="E341" s="40"/>
      <c r="F341" s="41">
        <f t="shared" si="74"/>
        <v>425000</v>
      </c>
      <c r="G341" s="41">
        <f t="shared" si="74"/>
        <v>0</v>
      </c>
      <c r="H341" s="39">
        <f t="shared" si="65"/>
        <v>425000</v>
      </c>
      <c r="I341" s="41">
        <f t="shared" si="74"/>
        <v>0</v>
      </c>
      <c r="J341" s="41">
        <f t="shared" si="74"/>
        <v>0</v>
      </c>
      <c r="K341" s="39">
        <f t="shared" si="72"/>
        <v>0</v>
      </c>
      <c r="L341" s="41">
        <f t="shared" si="74"/>
        <v>0</v>
      </c>
      <c r="M341" s="41">
        <f t="shared" si="74"/>
        <v>0</v>
      </c>
      <c r="N341" s="39">
        <f t="shared" si="69"/>
        <v>0</v>
      </c>
    </row>
    <row r="342" spans="1:14" ht="24" customHeight="1" hidden="1">
      <c r="A342" s="43" t="s">
        <v>207</v>
      </c>
      <c r="B342" s="100"/>
      <c r="C342" s="146"/>
      <c r="D342" s="124" t="s">
        <v>396</v>
      </c>
      <c r="E342" s="40"/>
      <c r="F342" s="41">
        <f t="shared" si="74"/>
        <v>425000</v>
      </c>
      <c r="G342" s="41">
        <f t="shared" si="74"/>
        <v>0</v>
      </c>
      <c r="H342" s="39">
        <f t="shared" si="65"/>
        <v>425000</v>
      </c>
      <c r="I342" s="41">
        <f t="shared" si="74"/>
        <v>0</v>
      </c>
      <c r="J342" s="41">
        <f t="shared" si="74"/>
        <v>0</v>
      </c>
      <c r="K342" s="39">
        <f t="shared" si="72"/>
        <v>0</v>
      </c>
      <c r="L342" s="41">
        <f t="shared" si="74"/>
        <v>0</v>
      </c>
      <c r="M342" s="41">
        <f t="shared" si="74"/>
        <v>0</v>
      </c>
      <c r="N342" s="39">
        <f t="shared" si="69"/>
        <v>0</v>
      </c>
    </row>
    <row r="343" spans="1:14" ht="24" customHeight="1" hidden="1">
      <c r="A343" s="26" t="s">
        <v>306</v>
      </c>
      <c r="B343" s="100"/>
      <c r="C343" s="146"/>
      <c r="D343" s="124"/>
      <c r="E343" s="40" t="s">
        <v>275</v>
      </c>
      <c r="F343" s="41">
        <v>425000</v>
      </c>
      <c r="G343" s="41">
        <v>0</v>
      </c>
      <c r="H343" s="39">
        <f t="shared" si="65"/>
        <v>425000</v>
      </c>
      <c r="I343" s="41">
        <v>0</v>
      </c>
      <c r="J343" s="41">
        <v>0</v>
      </c>
      <c r="K343" s="39">
        <f t="shared" si="72"/>
        <v>0</v>
      </c>
      <c r="L343" s="41">
        <v>0</v>
      </c>
      <c r="M343" s="41">
        <v>0</v>
      </c>
      <c r="N343" s="39">
        <f t="shared" si="69"/>
        <v>0</v>
      </c>
    </row>
    <row r="344" spans="1:14" ht="12.75">
      <c r="A344" s="26" t="s">
        <v>35</v>
      </c>
      <c r="B344" s="100"/>
      <c r="C344" s="112" t="s">
        <v>34</v>
      </c>
      <c r="D344" s="124"/>
      <c r="E344" s="124"/>
      <c r="F344" s="39">
        <f>F345</f>
        <v>1330000</v>
      </c>
      <c r="G344" s="39">
        <f>G345</f>
        <v>0</v>
      </c>
      <c r="H344" s="39">
        <f t="shared" si="65"/>
        <v>1330000</v>
      </c>
      <c r="I344" s="39">
        <f>I345</f>
        <v>1530000</v>
      </c>
      <c r="J344" s="39">
        <f>J345</f>
        <v>0</v>
      </c>
      <c r="K344" s="39">
        <f t="shared" si="72"/>
        <v>1530000</v>
      </c>
      <c r="L344" s="39">
        <f>L345</f>
        <v>0</v>
      </c>
      <c r="M344" s="39">
        <f>M345</f>
        <v>0</v>
      </c>
      <c r="N344" s="39">
        <f t="shared" si="69"/>
        <v>0</v>
      </c>
    </row>
    <row r="345" spans="1:14" ht="24">
      <c r="A345" s="26" t="s">
        <v>96</v>
      </c>
      <c r="B345" s="100"/>
      <c r="C345" s="140"/>
      <c r="D345" s="40" t="s">
        <v>97</v>
      </c>
      <c r="E345" s="40"/>
      <c r="F345" s="39">
        <f>F346</f>
        <v>1330000</v>
      </c>
      <c r="G345" s="39">
        <f>G346</f>
        <v>0</v>
      </c>
      <c r="H345" s="39">
        <f t="shared" si="65"/>
        <v>1330000</v>
      </c>
      <c r="I345" s="39">
        <f>I346</f>
        <v>1530000</v>
      </c>
      <c r="J345" s="39">
        <f>J346</f>
        <v>0</v>
      </c>
      <c r="K345" s="39">
        <f t="shared" si="72"/>
        <v>1530000</v>
      </c>
      <c r="L345" s="39">
        <f>L346</f>
        <v>0</v>
      </c>
      <c r="M345" s="39">
        <f>M346</f>
        <v>0</v>
      </c>
      <c r="N345" s="39">
        <f t="shared" si="69"/>
        <v>0</v>
      </c>
    </row>
    <row r="346" spans="1:14" ht="36">
      <c r="A346" s="26" t="s">
        <v>261</v>
      </c>
      <c r="B346" s="100"/>
      <c r="C346" s="101"/>
      <c r="D346" s="124" t="s">
        <v>229</v>
      </c>
      <c r="E346" s="40"/>
      <c r="F346" s="39">
        <f>F348+F347</f>
        <v>1330000</v>
      </c>
      <c r="G346" s="39">
        <f>G348+G347</f>
        <v>0</v>
      </c>
      <c r="H346" s="39">
        <f t="shared" si="65"/>
        <v>1330000</v>
      </c>
      <c r="I346" s="39">
        <f>I348+I347</f>
        <v>1530000</v>
      </c>
      <c r="J346" s="39">
        <f>J348+J347</f>
        <v>0</v>
      </c>
      <c r="K346" s="39">
        <f t="shared" si="72"/>
        <v>1530000</v>
      </c>
      <c r="L346" s="39">
        <f>L348+L347</f>
        <v>0</v>
      </c>
      <c r="M346" s="39">
        <f>M348+M347</f>
        <v>0</v>
      </c>
      <c r="N346" s="39">
        <f t="shared" si="69"/>
        <v>0</v>
      </c>
    </row>
    <row r="347" spans="1:14" ht="24">
      <c r="A347" s="26" t="s">
        <v>306</v>
      </c>
      <c r="B347" s="100"/>
      <c r="C347" s="101"/>
      <c r="D347" s="124"/>
      <c r="E347" s="40" t="s">
        <v>275</v>
      </c>
      <c r="F347" s="39">
        <v>30000</v>
      </c>
      <c r="G347" s="39">
        <v>0</v>
      </c>
      <c r="H347" s="39">
        <f t="shared" si="65"/>
        <v>30000</v>
      </c>
      <c r="I347" s="39">
        <v>30000</v>
      </c>
      <c r="J347" s="39">
        <v>0</v>
      </c>
      <c r="K347" s="39">
        <f t="shared" si="72"/>
        <v>30000</v>
      </c>
      <c r="L347" s="39">
        <v>0</v>
      </c>
      <c r="M347" s="39">
        <v>0</v>
      </c>
      <c r="N347" s="39">
        <f t="shared" si="69"/>
        <v>0</v>
      </c>
    </row>
    <row r="348" spans="1:14" ht="48">
      <c r="A348" s="26" t="s">
        <v>323</v>
      </c>
      <c r="B348" s="100"/>
      <c r="C348" s="102"/>
      <c r="D348" s="124"/>
      <c r="E348" s="40" t="s">
        <v>279</v>
      </c>
      <c r="F348" s="41">
        <v>1300000</v>
      </c>
      <c r="G348" s="41">
        <v>0</v>
      </c>
      <c r="H348" s="39">
        <f t="shared" si="65"/>
        <v>1300000</v>
      </c>
      <c r="I348" s="41">
        <v>1500000</v>
      </c>
      <c r="J348" s="41">
        <v>0</v>
      </c>
      <c r="K348" s="39">
        <f t="shared" si="72"/>
        <v>1500000</v>
      </c>
      <c r="L348" s="41">
        <v>0</v>
      </c>
      <c r="M348" s="41">
        <v>0</v>
      </c>
      <c r="N348" s="39">
        <f t="shared" si="69"/>
        <v>0</v>
      </c>
    </row>
    <row r="349" spans="1:14" ht="12.75">
      <c r="A349" s="26" t="s">
        <v>37</v>
      </c>
      <c r="B349" s="100"/>
      <c r="C349" s="146" t="s">
        <v>36</v>
      </c>
      <c r="D349" s="124"/>
      <c r="E349" s="124"/>
      <c r="F349" s="39">
        <f aca="true" t="shared" si="75" ref="F349:M351">F350</f>
        <v>5930000</v>
      </c>
      <c r="G349" s="39">
        <f t="shared" si="75"/>
        <v>0</v>
      </c>
      <c r="H349" s="39">
        <f t="shared" si="65"/>
        <v>5930000</v>
      </c>
      <c r="I349" s="39">
        <f t="shared" si="75"/>
        <v>5930000</v>
      </c>
      <c r="J349" s="39">
        <f t="shared" si="75"/>
        <v>0</v>
      </c>
      <c r="K349" s="39">
        <f t="shared" si="72"/>
        <v>5930000</v>
      </c>
      <c r="L349" s="39">
        <f t="shared" si="75"/>
        <v>5930000</v>
      </c>
      <c r="M349" s="39">
        <f t="shared" si="75"/>
        <v>0</v>
      </c>
      <c r="N349" s="39">
        <f t="shared" si="69"/>
        <v>5930000</v>
      </c>
    </row>
    <row r="350" spans="1:14" ht="12.75">
      <c r="A350" s="26" t="s">
        <v>210</v>
      </c>
      <c r="B350" s="100"/>
      <c r="C350" s="146"/>
      <c r="D350" s="40">
        <v>3170000</v>
      </c>
      <c r="E350" s="40"/>
      <c r="F350" s="39">
        <f t="shared" si="75"/>
        <v>5930000</v>
      </c>
      <c r="G350" s="39">
        <f t="shared" si="75"/>
        <v>0</v>
      </c>
      <c r="H350" s="39">
        <f t="shared" si="65"/>
        <v>5930000</v>
      </c>
      <c r="I350" s="39">
        <f t="shared" si="75"/>
        <v>5930000</v>
      </c>
      <c r="J350" s="39">
        <f t="shared" si="75"/>
        <v>0</v>
      </c>
      <c r="K350" s="39">
        <f t="shared" si="72"/>
        <v>5930000</v>
      </c>
      <c r="L350" s="39">
        <f t="shared" si="75"/>
        <v>5930000</v>
      </c>
      <c r="M350" s="39">
        <f t="shared" si="75"/>
        <v>0</v>
      </c>
      <c r="N350" s="39">
        <f t="shared" si="69"/>
        <v>5930000</v>
      </c>
    </row>
    <row r="351" spans="1:14" ht="24">
      <c r="A351" s="26" t="s">
        <v>211</v>
      </c>
      <c r="B351" s="100"/>
      <c r="C351" s="146"/>
      <c r="D351" s="124">
        <v>3170100</v>
      </c>
      <c r="E351" s="40"/>
      <c r="F351" s="39">
        <f t="shared" si="75"/>
        <v>5930000</v>
      </c>
      <c r="G351" s="39">
        <f t="shared" si="75"/>
        <v>0</v>
      </c>
      <c r="H351" s="39">
        <f t="shared" si="65"/>
        <v>5930000</v>
      </c>
      <c r="I351" s="39">
        <f t="shared" si="75"/>
        <v>5930000</v>
      </c>
      <c r="J351" s="39">
        <f t="shared" si="75"/>
        <v>0</v>
      </c>
      <c r="K351" s="39">
        <f t="shared" si="72"/>
        <v>5930000</v>
      </c>
      <c r="L351" s="39">
        <f t="shared" si="75"/>
        <v>5930000</v>
      </c>
      <c r="M351" s="39">
        <f t="shared" si="75"/>
        <v>0</v>
      </c>
      <c r="N351" s="39">
        <f t="shared" si="69"/>
        <v>5930000</v>
      </c>
    </row>
    <row r="352" spans="1:14" ht="48">
      <c r="A352" s="26" t="s">
        <v>323</v>
      </c>
      <c r="B352" s="100"/>
      <c r="C352" s="146"/>
      <c r="D352" s="124"/>
      <c r="E352" s="40" t="s">
        <v>279</v>
      </c>
      <c r="F352" s="41">
        <v>5930000</v>
      </c>
      <c r="G352" s="41">
        <v>0</v>
      </c>
      <c r="H352" s="39">
        <f t="shared" si="65"/>
        <v>5930000</v>
      </c>
      <c r="I352" s="41">
        <v>5930000</v>
      </c>
      <c r="J352" s="41">
        <v>0</v>
      </c>
      <c r="K352" s="39">
        <f t="shared" si="72"/>
        <v>5930000</v>
      </c>
      <c r="L352" s="41">
        <v>5930000</v>
      </c>
      <c r="M352" s="41">
        <v>0</v>
      </c>
      <c r="N352" s="39">
        <f t="shared" si="69"/>
        <v>5930000</v>
      </c>
    </row>
    <row r="353" spans="1:14" ht="12.75">
      <c r="A353" s="26" t="s">
        <v>39</v>
      </c>
      <c r="B353" s="100"/>
      <c r="C353" s="112" t="s">
        <v>38</v>
      </c>
      <c r="D353" s="124"/>
      <c r="E353" s="124"/>
      <c r="F353" s="41">
        <f>F354+F357</f>
        <v>42094000</v>
      </c>
      <c r="G353" s="41">
        <f aca="true" t="shared" si="76" ref="G353:M353">G354+G357</f>
        <v>0</v>
      </c>
      <c r="H353" s="39">
        <f t="shared" si="65"/>
        <v>42094000</v>
      </c>
      <c r="I353" s="41">
        <f t="shared" si="76"/>
        <v>53031000</v>
      </c>
      <c r="J353" s="41">
        <f t="shared" si="76"/>
        <v>0</v>
      </c>
      <c r="K353" s="39">
        <f t="shared" si="72"/>
        <v>53031000</v>
      </c>
      <c r="L353" s="41">
        <f t="shared" si="76"/>
        <v>45076000</v>
      </c>
      <c r="M353" s="41">
        <f t="shared" si="76"/>
        <v>0</v>
      </c>
      <c r="N353" s="39">
        <f t="shared" si="69"/>
        <v>45076000</v>
      </c>
    </row>
    <row r="354" spans="1:14" ht="12.75">
      <c r="A354" s="26" t="s">
        <v>212</v>
      </c>
      <c r="B354" s="100"/>
      <c r="C354" s="140"/>
      <c r="D354" s="40" t="s">
        <v>213</v>
      </c>
      <c r="E354" s="40"/>
      <c r="F354" s="41">
        <f aca="true" t="shared" si="77" ref="F354:M355">F355</f>
        <v>39989000</v>
      </c>
      <c r="G354" s="41">
        <f t="shared" si="77"/>
        <v>0</v>
      </c>
      <c r="H354" s="39">
        <f t="shared" si="65"/>
        <v>39989000</v>
      </c>
      <c r="I354" s="41">
        <f t="shared" si="77"/>
        <v>50379000</v>
      </c>
      <c r="J354" s="41">
        <f t="shared" si="77"/>
        <v>0</v>
      </c>
      <c r="K354" s="39">
        <f t="shared" si="72"/>
        <v>50379000</v>
      </c>
      <c r="L354" s="41">
        <f t="shared" si="77"/>
        <v>45076000</v>
      </c>
      <c r="M354" s="41">
        <f t="shared" si="77"/>
        <v>0</v>
      </c>
      <c r="N354" s="39">
        <f t="shared" si="69"/>
        <v>45076000</v>
      </c>
    </row>
    <row r="355" spans="1:14" ht="60">
      <c r="A355" s="26" t="s">
        <v>214</v>
      </c>
      <c r="B355" s="100"/>
      <c r="C355" s="140"/>
      <c r="D355" s="124" t="s">
        <v>215</v>
      </c>
      <c r="E355" s="40"/>
      <c r="F355" s="41">
        <f t="shared" si="77"/>
        <v>39989000</v>
      </c>
      <c r="G355" s="41">
        <f t="shared" si="77"/>
        <v>0</v>
      </c>
      <c r="H355" s="39">
        <f aca="true" t="shared" si="78" ref="H355:H418">G355+F355</f>
        <v>39989000</v>
      </c>
      <c r="I355" s="41">
        <f t="shared" si="77"/>
        <v>50379000</v>
      </c>
      <c r="J355" s="41">
        <f t="shared" si="77"/>
        <v>0</v>
      </c>
      <c r="K355" s="39">
        <f t="shared" si="72"/>
        <v>50379000</v>
      </c>
      <c r="L355" s="41">
        <f t="shared" si="77"/>
        <v>45076000</v>
      </c>
      <c r="M355" s="41">
        <f t="shared" si="77"/>
        <v>0</v>
      </c>
      <c r="N355" s="39">
        <f t="shared" si="69"/>
        <v>45076000</v>
      </c>
    </row>
    <row r="356" spans="1:14" ht="24">
      <c r="A356" s="26" t="s">
        <v>276</v>
      </c>
      <c r="B356" s="100"/>
      <c r="C356" s="140"/>
      <c r="D356" s="124"/>
      <c r="E356" s="40" t="s">
        <v>275</v>
      </c>
      <c r="F356" s="41">
        <v>39989000</v>
      </c>
      <c r="G356" s="41">
        <v>0</v>
      </c>
      <c r="H356" s="39">
        <f t="shared" si="78"/>
        <v>39989000</v>
      </c>
      <c r="I356" s="41">
        <v>50379000</v>
      </c>
      <c r="J356" s="41">
        <v>0</v>
      </c>
      <c r="K356" s="39">
        <f t="shared" si="72"/>
        <v>50379000</v>
      </c>
      <c r="L356" s="41">
        <f>42822000+2254000</f>
        <v>45076000</v>
      </c>
      <c r="M356" s="41">
        <v>0</v>
      </c>
      <c r="N356" s="39">
        <f t="shared" si="69"/>
        <v>45076000</v>
      </c>
    </row>
    <row r="357" spans="1:14" ht="24">
      <c r="A357" s="26" t="s">
        <v>96</v>
      </c>
      <c r="B357" s="100"/>
      <c r="C357" s="101"/>
      <c r="D357" s="40" t="s">
        <v>97</v>
      </c>
      <c r="E357" s="40"/>
      <c r="F357" s="39">
        <f>F358</f>
        <v>2105000</v>
      </c>
      <c r="G357" s="39">
        <f>G358</f>
        <v>0</v>
      </c>
      <c r="H357" s="39">
        <f t="shared" si="78"/>
        <v>2105000</v>
      </c>
      <c r="I357" s="39">
        <f>I358</f>
        <v>2652000</v>
      </c>
      <c r="J357" s="39">
        <f>J358</f>
        <v>0</v>
      </c>
      <c r="K357" s="39">
        <f t="shared" si="72"/>
        <v>2652000</v>
      </c>
      <c r="L357" s="39">
        <f>L358</f>
        <v>0</v>
      </c>
      <c r="M357" s="39">
        <f>M358</f>
        <v>0</v>
      </c>
      <c r="N357" s="39">
        <f>M357+L357</f>
        <v>0</v>
      </c>
    </row>
    <row r="358" spans="1:14" ht="36">
      <c r="A358" s="26" t="s">
        <v>400</v>
      </c>
      <c r="B358" s="100"/>
      <c r="C358" s="101"/>
      <c r="D358" s="124" t="s">
        <v>232</v>
      </c>
      <c r="E358" s="40"/>
      <c r="F358" s="39">
        <f>F359</f>
        <v>2105000</v>
      </c>
      <c r="G358" s="39">
        <f aca="true" t="shared" si="79" ref="G358:M358">G359</f>
        <v>0</v>
      </c>
      <c r="H358" s="39">
        <f t="shared" si="78"/>
        <v>2105000</v>
      </c>
      <c r="I358" s="39">
        <f t="shared" si="79"/>
        <v>2652000</v>
      </c>
      <c r="J358" s="39">
        <f t="shared" si="79"/>
        <v>0</v>
      </c>
      <c r="K358" s="39">
        <f t="shared" si="72"/>
        <v>2652000</v>
      </c>
      <c r="L358" s="39">
        <f t="shared" si="79"/>
        <v>0</v>
      </c>
      <c r="M358" s="39">
        <f t="shared" si="79"/>
        <v>0</v>
      </c>
      <c r="N358" s="39">
        <f>M358+L358</f>
        <v>0</v>
      </c>
    </row>
    <row r="359" spans="1:14" ht="24">
      <c r="A359" s="26" t="s">
        <v>306</v>
      </c>
      <c r="B359" s="100"/>
      <c r="C359" s="102"/>
      <c r="D359" s="124"/>
      <c r="E359" s="40" t="s">
        <v>275</v>
      </c>
      <c r="F359" s="39">
        <v>2105000</v>
      </c>
      <c r="G359" s="39">
        <v>0</v>
      </c>
      <c r="H359" s="39">
        <f t="shared" si="78"/>
        <v>2105000</v>
      </c>
      <c r="I359" s="39">
        <v>2652000</v>
      </c>
      <c r="J359" s="39">
        <v>0</v>
      </c>
      <c r="K359" s="39">
        <f>J359+I359</f>
        <v>2652000</v>
      </c>
      <c r="L359" s="39">
        <v>0</v>
      </c>
      <c r="M359" s="39">
        <v>0</v>
      </c>
      <c r="N359" s="39">
        <f>M359+L359</f>
        <v>0</v>
      </c>
    </row>
    <row r="360" spans="1:14" ht="24">
      <c r="A360" s="26" t="s">
        <v>41</v>
      </c>
      <c r="B360" s="100"/>
      <c r="C360" s="146" t="s">
        <v>40</v>
      </c>
      <c r="D360" s="147"/>
      <c r="E360" s="147"/>
      <c r="F360" s="39">
        <f>F364+F361</f>
        <v>420200</v>
      </c>
      <c r="G360" s="39">
        <f aca="true" t="shared" si="80" ref="G360:M360">G364+G361</f>
        <v>0</v>
      </c>
      <c r="H360" s="39">
        <f t="shared" si="78"/>
        <v>420200</v>
      </c>
      <c r="I360" s="39">
        <f t="shared" si="80"/>
        <v>416600</v>
      </c>
      <c r="J360" s="39">
        <f t="shared" si="80"/>
        <v>0</v>
      </c>
      <c r="K360" s="39">
        <f>J360+I360</f>
        <v>416600</v>
      </c>
      <c r="L360" s="39">
        <f t="shared" si="80"/>
        <v>350000</v>
      </c>
      <c r="M360" s="39">
        <f t="shared" si="80"/>
        <v>0</v>
      </c>
      <c r="N360" s="39">
        <f t="shared" si="69"/>
        <v>350000</v>
      </c>
    </row>
    <row r="361" spans="1:14" ht="24">
      <c r="A361" s="26" t="s">
        <v>216</v>
      </c>
      <c r="B361" s="100"/>
      <c r="C361" s="146"/>
      <c r="D361" s="40" t="s">
        <v>217</v>
      </c>
      <c r="E361" s="45"/>
      <c r="F361" s="39">
        <f>F362</f>
        <v>300000</v>
      </c>
      <c r="G361" s="39">
        <f>G362</f>
        <v>0</v>
      </c>
      <c r="H361" s="39">
        <f t="shared" si="78"/>
        <v>300000</v>
      </c>
      <c r="I361" s="39">
        <f>I362</f>
        <v>300000</v>
      </c>
      <c r="J361" s="39">
        <f>J362</f>
        <v>0</v>
      </c>
      <c r="K361" s="39">
        <f t="shared" si="72"/>
        <v>300000</v>
      </c>
      <c r="L361" s="39">
        <f>L362</f>
        <v>300000</v>
      </c>
      <c r="M361" s="39">
        <f>M362</f>
        <v>0</v>
      </c>
      <c r="N361" s="39">
        <f t="shared" si="69"/>
        <v>300000</v>
      </c>
    </row>
    <row r="362" spans="1:14" ht="36">
      <c r="A362" s="26" t="s">
        <v>218</v>
      </c>
      <c r="B362" s="100"/>
      <c r="C362" s="146"/>
      <c r="D362" s="124" t="s">
        <v>219</v>
      </c>
      <c r="E362" s="45"/>
      <c r="F362" s="39">
        <f>F363</f>
        <v>300000</v>
      </c>
      <c r="G362" s="39">
        <f>G363</f>
        <v>0</v>
      </c>
      <c r="H362" s="39">
        <f t="shared" si="78"/>
        <v>300000</v>
      </c>
      <c r="I362" s="39">
        <f>I363</f>
        <v>300000</v>
      </c>
      <c r="J362" s="39">
        <f>J363</f>
        <v>0</v>
      </c>
      <c r="K362" s="39">
        <f t="shared" si="72"/>
        <v>300000</v>
      </c>
      <c r="L362" s="39">
        <f>L363</f>
        <v>300000</v>
      </c>
      <c r="M362" s="39">
        <f>M363</f>
        <v>0</v>
      </c>
      <c r="N362" s="39">
        <f t="shared" si="69"/>
        <v>300000</v>
      </c>
    </row>
    <row r="363" spans="1:14" ht="36">
      <c r="A363" s="26" t="s">
        <v>280</v>
      </c>
      <c r="B363" s="100"/>
      <c r="C363" s="146"/>
      <c r="D363" s="124"/>
      <c r="E363" s="45" t="s">
        <v>279</v>
      </c>
      <c r="F363" s="39">
        <v>300000</v>
      </c>
      <c r="G363" s="39">
        <v>0</v>
      </c>
      <c r="H363" s="39">
        <f t="shared" si="78"/>
        <v>300000</v>
      </c>
      <c r="I363" s="39">
        <v>300000</v>
      </c>
      <c r="J363" s="39">
        <v>0</v>
      </c>
      <c r="K363" s="39">
        <f t="shared" si="72"/>
        <v>300000</v>
      </c>
      <c r="L363" s="39">
        <v>300000</v>
      </c>
      <c r="M363" s="39">
        <v>0</v>
      </c>
      <c r="N363" s="39">
        <f t="shared" si="69"/>
        <v>300000</v>
      </c>
    </row>
    <row r="364" spans="1:14" ht="24">
      <c r="A364" s="26" t="s">
        <v>96</v>
      </c>
      <c r="B364" s="100"/>
      <c r="C364" s="146"/>
      <c r="D364" s="40" t="s">
        <v>97</v>
      </c>
      <c r="E364" s="40"/>
      <c r="F364" s="39">
        <f>F365+F367</f>
        <v>120200</v>
      </c>
      <c r="G364" s="39">
        <f>G365+G367</f>
        <v>0</v>
      </c>
      <c r="H364" s="39">
        <f t="shared" si="78"/>
        <v>120200</v>
      </c>
      <c r="I364" s="39">
        <f>I365+I367</f>
        <v>116600</v>
      </c>
      <c r="J364" s="39">
        <f>J365+J367</f>
        <v>0</v>
      </c>
      <c r="K364" s="39">
        <f t="shared" si="72"/>
        <v>116600</v>
      </c>
      <c r="L364" s="39">
        <f>L365+L367</f>
        <v>50000</v>
      </c>
      <c r="M364" s="39">
        <f>M365+M367</f>
        <v>0</v>
      </c>
      <c r="N364" s="39">
        <f t="shared" si="69"/>
        <v>50000</v>
      </c>
    </row>
    <row r="365" spans="1:14" ht="24">
      <c r="A365" s="26" t="s">
        <v>326</v>
      </c>
      <c r="B365" s="100"/>
      <c r="C365" s="146"/>
      <c r="D365" s="124" t="s">
        <v>227</v>
      </c>
      <c r="E365" s="40"/>
      <c r="F365" s="39">
        <f>F366</f>
        <v>70200</v>
      </c>
      <c r="G365" s="39">
        <f>G366</f>
        <v>0</v>
      </c>
      <c r="H365" s="39">
        <f t="shared" si="78"/>
        <v>70200</v>
      </c>
      <c r="I365" s="39">
        <f>I366</f>
        <v>66600</v>
      </c>
      <c r="J365" s="39">
        <f>J366</f>
        <v>0</v>
      </c>
      <c r="K365" s="39">
        <f t="shared" si="72"/>
        <v>66600</v>
      </c>
      <c r="L365" s="39">
        <f>L366</f>
        <v>0</v>
      </c>
      <c r="M365" s="39">
        <f>M366</f>
        <v>0</v>
      </c>
      <c r="N365" s="39">
        <f t="shared" si="69"/>
        <v>0</v>
      </c>
    </row>
    <row r="366" spans="1:14" ht="48">
      <c r="A366" s="26" t="s">
        <v>323</v>
      </c>
      <c r="B366" s="100"/>
      <c r="C366" s="146"/>
      <c r="D366" s="124"/>
      <c r="E366" s="40" t="s">
        <v>279</v>
      </c>
      <c r="F366" s="41">
        <v>70200</v>
      </c>
      <c r="G366" s="41">
        <v>0</v>
      </c>
      <c r="H366" s="39">
        <f t="shared" si="78"/>
        <v>70200</v>
      </c>
      <c r="I366" s="41">
        <v>66600</v>
      </c>
      <c r="J366" s="41">
        <v>0</v>
      </c>
      <c r="K366" s="39">
        <f t="shared" si="72"/>
        <v>66600</v>
      </c>
      <c r="L366" s="41">
        <v>0</v>
      </c>
      <c r="M366" s="41">
        <v>0</v>
      </c>
      <c r="N366" s="39">
        <f t="shared" si="69"/>
        <v>0</v>
      </c>
    </row>
    <row r="367" spans="1:14" ht="36">
      <c r="A367" s="26" t="s">
        <v>401</v>
      </c>
      <c r="B367" s="100"/>
      <c r="C367" s="146"/>
      <c r="D367" s="124" t="s">
        <v>119</v>
      </c>
      <c r="E367" s="40"/>
      <c r="F367" s="39">
        <f>F368</f>
        <v>50000</v>
      </c>
      <c r="G367" s="39">
        <f aca="true" t="shared" si="81" ref="G367:M367">G368</f>
        <v>0</v>
      </c>
      <c r="H367" s="39">
        <f t="shared" si="78"/>
        <v>50000</v>
      </c>
      <c r="I367" s="39">
        <f t="shared" si="81"/>
        <v>50000</v>
      </c>
      <c r="J367" s="39">
        <f t="shared" si="81"/>
        <v>0</v>
      </c>
      <c r="K367" s="39">
        <f t="shared" si="72"/>
        <v>50000</v>
      </c>
      <c r="L367" s="39">
        <f t="shared" si="81"/>
        <v>50000</v>
      </c>
      <c r="M367" s="39">
        <f t="shared" si="81"/>
        <v>0</v>
      </c>
      <c r="N367" s="39">
        <f t="shared" si="69"/>
        <v>50000</v>
      </c>
    </row>
    <row r="368" spans="1:14" ht="24">
      <c r="A368" s="26" t="s">
        <v>306</v>
      </c>
      <c r="B368" s="100"/>
      <c r="C368" s="146"/>
      <c r="D368" s="124"/>
      <c r="E368" s="40" t="s">
        <v>275</v>
      </c>
      <c r="F368" s="39">
        <v>50000</v>
      </c>
      <c r="G368" s="39">
        <v>0</v>
      </c>
      <c r="H368" s="39">
        <f t="shared" si="78"/>
        <v>50000</v>
      </c>
      <c r="I368" s="39">
        <v>50000</v>
      </c>
      <c r="J368" s="39">
        <v>0</v>
      </c>
      <c r="K368" s="39">
        <f t="shared" si="72"/>
        <v>50000</v>
      </c>
      <c r="L368" s="39">
        <v>50000</v>
      </c>
      <c r="M368" s="39">
        <v>0</v>
      </c>
      <c r="N368" s="39">
        <f t="shared" si="69"/>
        <v>50000</v>
      </c>
    </row>
    <row r="369" spans="1:14" ht="12.75">
      <c r="A369" s="26" t="s">
        <v>45</v>
      </c>
      <c r="B369" s="100"/>
      <c r="C369" s="112" t="s">
        <v>44</v>
      </c>
      <c r="D369" s="124"/>
      <c r="E369" s="124"/>
      <c r="F369" s="39">
        <f>F370+F374</f>
        <v>9222077</v>
      </c>
      <c r="G369" s="39">
        <f aca="true" t="shared" si="82" ref="G369:M369">G370+G374</f>
        <v>0</v>
      </c>
      <c r="H369" s="39">
        <f t="shared" si="78"/>
        <v>9222077</v>
      </c>
      <c r="I369" s="39">
        <f t="shared" si="82"/>
        <v>1856000</v>
      </c>
      <c r="J369" s="39">
        <f t="shared" si="82"/>
        <v>0</v>
      </c>
      <c r="K369" s="39">
        <f t="shared" si="72"/>
        <v>1856000</v>
      </c>
      <c r="L369" s="39">
        <f t="shared" si="82"/>
        <v>1300000</v>
      </c>
      <c r="M369" s="39">
        <f t="shared" si="82"/>
        <v>0</v>
      </c>
      <c r="N369" s="39">
        <f t="shared" si="69"/>
        <v>1300000</v>
      </c>
    </row>
    <row r="370" spans="1:14" ht="12.75">
      <c r="A370" s="26" t="s">
        <v>222</v>
      </c>
      <c r="B370" s="100"/>
      <c r="C370" s="140"/>
      <c r="D370" s="40">
        <v>3510000</v>
      </c>
      <c r="E370" s="40"/>
      <c r="F370" s="39">
        <f>F371</f>
        <v>9222077</v>
      </c>
      <c r="G370" s="39">
        <f>G371</f>
        <v>0</v>
      </c>
      <c r="H370" s="39">
        <f t="shared" si="78"/>
        <v>9222077</v>
      </c>
      <c r="I370" s="39">
        <f>I371</f>
        <v>1300000</v>
      </c>
      <c r="J370" s="39">
        <f>J371</f>
        <v>0</v>
      </c>
      <c r="K370" s="39">
        <f t="shared" si="72"/>
        <v>1300000</v>
      </c>
      <c r="L370" s="39">
        <f>L371</f>
        <v>1300000</v>
      </c>
      <c r="M370" s="39">
        <f>M371</f>
        <v>0</v>
      </c>
      <c r="N370" s="39">
        <f t="shared" si="69"/>
        <v>1300000</v>
      </c>
    </row>
    <row r="371" spans="1:14" ht="24">
      <c r="A371" s="26" t="s">
        <v>223</v>
      </c>
      <c r="B371" s="100"/>
      <c r="C371" s="140"/>
      <c r="D371" s="147">
        <v>3510500</v>
      </c>
      <c r="E371" s="40"/>
      <c r="F371" s="39">
        <f>F372+F373</f>
        <v>9222077</v>
      </c>
      <c r="G371" s="39">
        <f aca="true" t="shared" si="83" ref="G371:M371">G372+G373</f>
        <v>0</v>
      </c>
      <c r="H371" s="39">
        <f t="shared" si="78"/>
        <v>9222077</v>
      </c>
      <c r="I371" s="39">
        <f t="shared" si="83"/>
        <v>1300000</v>
      </c>
      <c r="J371" s="39">
        <f t="shared" si="83"/>
        <v>0</v>
      </c>
      <c r="K371" s="39">
        <f t="shared" si="72"/>
        <v>1300000</v>
      </c>
      <c r="L371" s="39">
        <f t="shared" si="83"/>
        <v>1300000</v>
      </c>
      <c r="M371" s="39">
        <f t="shared" si="83"/>
        <v>0</v>
      </c>
      <c r="N371" s="39">
        <f t="shared" si="69"/>
        <v>1300000</v>
      </c>
    </row>
    <row r="372" spans="1:14" ht="36">
      <c r="A372" s="26" t="s">
        <v>322</v>
      </c>
      <c r="B372" s="100"/>
      <c r="C372" s="140"/>
      <c r="D372" s="148"/>
      <c r="E372" s="40" t="s">
        <v>321</v>
      </c>
      <c r="F372" s="41">
        <v>1300000</v>
      </c>
      <c r="G372" s="41">
        <v>0</v>
      </c>
      <c r="H372" s="39">
        <f t="shared" si="78"/>
        <v>1300000</v>
      </c>
      <c r="I372" s="41">
        <v>1300000</v>
      </c>
      <c r="J372" s="41">
        <v>0</v>
      </c>
      <c r="K372" s="39">
        <f t="shared" si="72"/>
        <v>1300000</v>
      </c>
      <c r="L372" s="41">
        <v>1300000</v>
      </c>
      <c r="M372" s="41">
        <v>0</v>
      </c>
      <c r="N372" s="39">
        <f t="shared" si="69"/>
        <v>1300000</v>
      </c>
    </row>
    <row r="373" spans="1:14" ht="12.75" hidden="1">
      <c r="A373" s="26" t="s">
        <v>328</v>
      </c>
      <c r="B373" s="100"/>
      <c r="C373" s="140"/>
      <c r="D373" s="102"/>
      <c r="E373" s="40" t="s">
        <v>327</v>
      </c>
      <c r="F373" s="41">
        <v>7922077</v>
      </c>
      <c r="G373" s="41">
        <v>0</v>
      </c>
      <c r="H373" s="39">
        <f t="shared" si="78"/>
        <v>7922077</v>
      </c>
      <c r="I373" s="41">
        <v>0</v>
      </c>
      <c r="J373" s="41">
        <v>0</v>
      </c>
      <c r="K373" s="39">
        <f t="shared" si="72"/>
        <v>0</v>
      </c>
      <c r="L373" s="41">
        <v>0</v>
      </c>
      <c r="M373" s="41">
        <v>0</v>
      </c>
      <c r="N373" s="39">
        <f t="shared" si="69"/>
        <v>0</v>
      </c>
    </row>
    <row r="374" spans="1:14" ht="24">
      <c r="A374" s="26" t="s">
        <v>96</v>
      </c>
      <c r="B374" s="100"/>
      <c r="C374" s="101"/>
      <c r="D374" s="40" t="s">
        <v>97</v>
      </c>
      <c r="E374" s="40"/>
      <c r="F374" s="41">
        <f aca="true" t="shared" si="84" ref="F374:M375">F375</f>
        <v>0</v>
      </c>
      <c r="G374" s="41">
        <f t="shared" si="84"/>
        <v>0</v>
      </c>
      <c r="H374" s="39">
        <f>G374+F374</f>
        <v>0</v>
      </c>
      <c r="I374" s="41">
        <f t="shared" si="84"/>
        <v>556000</v>
      </c>
      <c r="J374" s="41">
        <f t="shared" si="84"/>
        <v>0</v>
      </c>
      <c r="K374" s="39">
        <f>J374+I374</f>
        <v>556000</v>
      </c>
      <c r="L374" s="41">
        <f t="shared" si="84"/>
        <v>0</v>
      </c>
      <c r="M374" s="41">
        <f t="shared" si="84"/>
        <v>0</v>
      </c>
      <c r="N374" s="39">
        <f>M374+L374</f>
        <v>0</v>
      </c>
    </row>
    <row r="375" spans="1:14" ht="36">
      <c r="A375" s="26" t="s">
        <v>397</v>
      </c>
      <c r="B375" s="100"/>
      <c r="C375" s="101"/>
      <c r="D375" s="151" t="s">
        <v>409</v>
      </c>
      <c r="E375" s="40"/>
      <c r="F375" s="41">
        <f t="shared" si="84"/>
        <v>0</v>
      </c>
      <c r="G375" s="41">
        <f t="shared" si="84"/>
        <v>0</v>
      </c>
      <c r="H375" s="39">
        <f>G375+F375</f>
        <v>0</v>
      </c>
      <c r="I375" s="41">
        <f t="shared" si="84"/>
        <v>556000</v>
      </c>
      <c r="J375" s="41">
        <f t="shared" si="84"/>
        <v>0</v>
      </c>
      <c r="K375" s="39">
        <f>J375+I375</f>
        <v>556000</v>
      </c>
      <c r="L375" s="41">
        <f t="shared" si="84"/>
        <v>0</v>
      </c>
      <c r="M375" s="41">
        <f t="shared" si="84"/>
        <v>0</v>
      </c>
      <c r="N375" s="39">
        <f>M375+L375</f>
        <v>0</v>
      </c>
    </row>
    <row r="376" spans="1:14" ht="48">
      <c r="A376" s="26" t="s">
        <v>325</v>
      </c>
      <c r="B376" s="100"/>
      <c r="C376" s="102"/>
      <c r="D376" s="151"/>
      <c r="E376" s="40" t="s">
        <v>324</v>
      </c>
      <c r="F376" s="41">
        <v>0</v>
      </c>
      <c r="G376" s="41">
        <v>0</v>
      </c>
      <c r="H376" s="39">
        <f>G376+F376</f>
        <v>0</v>
      </c>
      <c r="I376" s="41">
        <v>556000</v>
      </c>
      <c r="J376" s="41">
        <v>0</v>
      </c>
      <c r="K376" s="39">
        <f>J376+I376</f>
        <v>556000</v>
      </c>
      <c r="L376" s="41">
        <v>0</v>
      </c>
      <c r="M376" s="41">
        <v>0</v>
      </c>
      <c r="N376" s="39">
        <f>M376+L376</f>
        <v>0</v>
      </c>
    </row>
    <row r="377" spans="1:14" ht="24">
      <c r="A377" s="26" t="s">
        <v>47</v>
      </c>
      <c r="B377" s="100"/>
      <c r="C377" s="146" t="s">
        <v>46</v>
      </c>
      <c r="D377" s="152"/>
      <c r="E377" s="152"/>
      <c r="F377" s="39">
        <f>F378</f>
        <v>0</v>
      </c>
      <c r="G377" s="39">
        <f>G378</f>
        <v>0</v>
      </c>
      <c r="H377" s="39">
        <f t="shared" si="78"/>
        <v>0</v>
      </c>
      <c r="I377" s="39">
        <f>I378</f>
        <v>67000</v>
      </c>
      <c r="J377" s="39">
        <f>J378</f>
        <v>0</v>
      </c>
      <c r="K377" s="39">
        <f t="shared" si="72"/>
        <v>67000</v>
      </c>
      <c r="L377" s="39">
        <f>L378</f>
        <v>0</v>
      </c>
      <c r="M377" s="39">
        <f>M378</f>
        <v>0</v>
      </c>
      <c r="N377" s="39">
        <f t="shared" si="69"/>
        <v>0</v>
      </c>
    </row>
    <row r="378" spans="1:14" ht="24">
      <c r="A378" s="26" t="s">
        <v>96</v>
      </c>
      <c r="B378" s="100"/>
      <c r="C378" s="146"/>
      <c r="D378" s="40" t="s">
        <v>97</v>
      </c>
      <c r="E378" s="40"/>
      <c r="F378" s="41">
        <f aca="true" t="shared" si="85" ref="F378:M379">F379</f>
        <v>0</v>
      </c>
      <c r="G378" s="41">
        <f t="shared" si="85"/>
        <v>0</v>
      </c>
      <c r="H378" s="39">
        <f t="shared" si="78"/>
        <v>0</v>
      </c>
      <c r="I378" s="41">
        <f t="shared" si="85"/>
        <v>67000</v>
      </c>
      <c r="J378" s="41">
        <f t="shared" si="85"/>
        <v>0</v>
      </c>
      <c r="K378" s="39">
        <f t="shared" si="72"/>
        <v>67000</v>
      </c>
      <c r="L378" s="41">
        <f t="shared" si="85"/>
        <v>0</v>
      </c>
      <c r="M378" s="41">
        <f t="shared" si="85"/>
        <v>0</v>
      </c>
      <c r="N378" s="39">
        <f t="shared" si="69"/>
        <v>0</v>
      </c>
    </row>
    <row r="379" spans="1:14" ht="36">
      <c r="A379" s="26" t="s">
        <v>226</v>
      </c>
      <c r="B379" s="100"/>
      <c r="C379" s="146"/>
      <c r="D379" s="151" t="s">
        <v>410</v>
      </c>
      <c r="E379" s="40"/>
      <c r="F379" s="41">
        <f t="shared" si="85"/>
        <v>0</v>
      </c>
      <c r="G379" s="41">
        <f t="shared" si="85"/>
        <v>0</v>
      </c>
      <c r="H379" s="39">
        <f t="shared" si="78"/>
        <v>0</v>
      </c>
      <c r="I379" s="41">
        <f t="shared" si="85"/>
        <v>67000</v>
      </c>
      <c r="J379" s="41">
        <f t="shared" si="85"/>
        <v>0</v>
      </c>
      <c r="K379" s="39">
        <f t="shared" si="72"/>
        <v>67000</v>
      </c>
      <c r="L379" s="41">
        <f t="shared" si="85"/>
        <v>0</v>
      </c>
      <c r="M379" s="41">
        <f t="shared" si="85"/>
        <v>0</v>
      </c>
      <c r="N379" s="39">
        <f t="shared" si="69"/>
        <v>0</v>
      </c>
    </row>
    <row r="380" spans="1:14" ht="48">
      <c r="A380" s="26" t="s">
        <v>325</v>
      </c>
      <c r="B380" s="100"/>
      <c r="C380" s="146"/>
      <c r="D380" s="151"/>
      <c r="E380" s="40" t="s">
        <v>324</v>
      </c>
      <c r="F380" s="41">
        <v>0</v>
      </c>
      <c r="G380" s="41">
        <v>0</v>
      </c>
      <c r="H380" s="39">
        <f t="shared" si="78"/>
        <v>0</v>
      </c>
      <c r="I380" s="41">
        <v>67000</v>
      </c>
      <c r="J380" s="41">
        <v>0</v>
      </c>
      <c r="K380" s="39">
        <f t="shared" si="72"/>
        <v>67000</v>
      </c>
      <c r="L380" s="41">
        <v>0</v>
      </c>
      <c r="M380" s="41">
        <v>0</v>
      </c>
      <c r="N380" s="39">
        <f aca="true" t="shared" si="86" ref="N380:N445">M380+L380</f>
        <v>0</v>
      </c>
    </row>
    <row r="381" spans="1:14" ht="12.75">
      <c r="A381" s="26" t="s">
        <v>51</v>
      </c>
      <c r="B381" s="100"/>
      <c r="C381" s="112" t="s">
        <v>50</v>
      </c>
      <c r="D381" s="149"/>
      <c r="E381" s="150"/>
      <c r="F381" s="41">
        <f aca="true" t="shared" si="87" ref="F381:M383">F382</f>
        <v>0</v>
      </c>
      <c r="G381" s="41">
        <f t="shared" si="87"/>
        <v>0</v>
      </c>
      <c r="H381" s="39">
        <f>G381+F381</f>
        <v>0</v>
      </c>
      <c r="I381" s="41">
        <f t="shared" si="87"/>
        <v>1500000</v>
      </c>
      <c r="J381" s="41">
        <f t="shared" si="87"/>
        <v>0</v>
      </c>
      <c r="K381" s="39">
        <f>J381+I381</f>
        <v>1500000</v>
      </c>
      <c r="L381" s="41">
        <f t="shared" si="87"/>
        <v>0</v>
      </c>
      <c r="M381" s="41">
        <f t="shared" si="87"/>
        <v>0</v>
      </c>
      <c r="N381" s="39">
        <f>M381+L381</f>
        <v>0</v>
      </c>
    </row>
    <row r="382" spans="1:14" ht="24">
      <c r="A382" s="26" t="s">
        <v>96</v>
      </c>
      <c r="B382" s="100"/>
      <c r="C382" s="140"/>
      <c r="D382" s="40" t="s">
        <v>97</v>
      </c>
      <c r="E382" s="40"/>
      <c r="F382" s="41">
        <f t="shared" si="87"/>
        <v>0</v>
      </c>
      <c r="G382" s="41">
        <f t="shared" si="87"/>
        <v>0</v>
      </c>
      <c r="H382" s="39">
        <f>G382+F382</f>
        <v>0</v>
      </c>
      <c r="I382" s="41">
        <f t="shared" si="87"/>
        <v>1500000</v>
      </c>
      <c r="J382" s="41">
        <f t="shared" si="87"/>
        <v>0</v>
      </c>
      <c r="K382" s="39">
        <f>J382+I382</f>
        <v>1500000</v>
      </c>
      <c r="L382" s="41">
        <f t="shared" si="87"/>
        <v>0</v>
      </c>
      <c r="M382" s="41">
        <f t="shared" si="87"/>
        <v>0</v>
      </c>
      <c r="N382" s="39">
        <f>M382+L382</f>
        <v>0</v>
      </c>
    </row>
    <row r="383" spans="1:14" ht="36">
      <c r="A383" s="26" t="s">
        <v>261</v>
      </c>
      <c r="B383" s="100"/>
      <c r="C383" s="140"/>
      <c r="D383" s="147" t="s">
        <v>229</v>
      </c>
      <c r="E383" s="40"/>
      <c r="F383" s="41">
        <f t="shared" si="87"/>
        <v>0</v>
      </c>
      <c r="G383" s="41">
        <f t="shared" si="87"/>
        <v>0</v>
      </c>
      <c r="H383" s="39">
        <f>G383+F383</f>
        <v>0</v>
      </c>
      <c r="I383" s="41">
        <f t="shared" si="87"/>
        <v>1500000</v>
      </c>
      <c r="J383" s="41">
        <f t="shared" si="87"/>
        <v>0</v>
      </c>
      <c r="K383" s="39">
        <f>J383+I383</f>
        <v>1500000</v>
      </c>
      <c r="L383" s="41">
        <f t="shared" si="87"/>
        <v>0</v>
      </c>
      <c r="M383" s="41">
        <f t="shared" si="87"/>
        <v>0</v>
      </c>
      <c r="N383" s="39">
        <f>M383+L383</f>
        <v>0</v>
      </c>
    </row>
    <row r="384" spans="1:14" ht="48">
      <c r="A384" s="26" t="s">
        <v>325</v>
      </c>
      <c r="B384" s="100"/>
      <c r="C384" s="140"/>
      <c r="D384" s="148"/>
      <c r="E384" s="40" t="s">
        <v>324</v>
      </c>
      <c r="F384" s="41">
        <v>0</v>
      </c>
      <c r="G384" s="41">
        <v>0</v>
      </c>
      <c r="H384" s="39">
        <f>G384+F384</f>
        <v>0</v>
      </c>
      <c r="I384" s="41">
        <v>1500000</v>
      </c>
      <c r="J384" s="41">
        <v>0</v>
      </c>
      <c r="K384" s="39">
        <f>J384+I384</f>
        <v>1500000</v>
      </c>
      <c r="L384" s="41">
        <v>0</v>
      </c>
      <c r="M384" s="41">
        <v>0</v>
      </c>
      <c r="N384" s="39">
        <f>M384+L384</f>
        <v>0</v>
      </c>
    </row>
    <row r="385" spans="1:14" ht="12.75" hidden="1">
      <c r="A385" s="26" t="s">
        <v>61</v>
      </c>
      <c r="B385" s="100"/>
      <c r="C385" s="112" t="s">
        <v>60</v>
      </c>
      <c r="D385" s="149"/>
      <c r="E385" s="150"/>
      <c r="F385" s="41">
        <f aca="true" t="shared" si="88" ref="F385:M387">F386</f>
        <v>1000000</v>
      </c>
      <c r="G385" s="41">
        <f t="shared" si="88"/>
        <v>0</v>
      </c>
      <c r="H385" s="39">
        <f t="shared" si="78"/>
        <v>1000000</v>
      </c>
      <c r="I385" s="41">
        <f t="shared" si="88"/>
        <v>0</v>
      </c>
      <c r="J385" s="41">
        <f t="shared" si="88"/>
        <v>0</v>
      </c>
      <c r="K385" s="39">
        <f t="shared" si="72"/>
        <v>0</v>
      </c>
      <c r="L385" s="41">
        <f t="shared" si="88"/>
        <v>0</v>
      </c>
      <c r="M385" s="41">
        <f t="shared" si="88"/>
        <v>0</v>
      </c>
      <c r="N385" s="39">
        <f t="shared" si="86"/>
        <v>0</v>
      </c>
    </row>
    <row r="386" spans="1:14" ht="24" hidden="1">
      <c r="A386" s="26" t="s">
        <v>96</v>
      </c>
      <c r="B386" s="100"/>
      <c r="C386" s="140"/>
      <c r="D386" s="40" t="s">
        <v>97</v>
      </c>
      <c r="E386" s="40"/>
      <c r="F386" s="41">
        <f t="shared" si="88"/>
        <v>1000000</v>
      </c>
      <c r="G386" s="41">
        <f t="shared" si="88"/>
        <v>0</v>
      </c>
      <c r="H386" s="39">
        <f t="shared" si="78"/>
        <v>1000000</v>
      </c>
      <c r="I386" s="41">
        <f t="shared" si="88"/>
        <v>0</v>
      </c>
      <c r="J386" s="41">
        <f t="shared" si="88"/>
        <v>0</v>
      </c>
      <c r="K386" s="39">
        <f t="shared" si="72"/>
        <v>0</v>
      </c>
      <c r="L386" s="41">
        <f t="shared" si="88"/>
        <v>0</v>
      </c>
      <c r="M386" s="41">
        <f t="shared" si="88"/>
        <v>0</v>
      </c>
      <c r="N386" s="39">
        <f t="shared" si="86"/>
        <v>0</v>
      </c>
    </row>
    <row r="387" spans="1:14" ht="36" hidden="1">
      <c r="A387" s="26" t="s">
        <v>261</v>
      </c>
      <c r="B387" s="100"/>
      <c r="C387" s="140"/>
      <c r="D387" s="147" t="s">
        <v>229</v>
      </c>
      <c r="E387" s="40"/>
      <c r="F387" s="41">
        <f t="shared" si="88"/>
        <v>1000000</v>
      </c>
      <c r="G387" s="41">
        <f t="shared" si="88"/>
        <v>0</v>
      </c>
      <c r="H387" s="39">
        <f t="shared" si="78"/>
        <v>1000000</v>
      </c>
      <c r="I387" s="41">
        <f t="shared" si="88"/>
        <v>0</v>
      </c>
      <c r="J387" s="41">
        <f t="shared" si="88"/>
        <v>0</v>
      </c>
      <c r="K387" s="39">
        <f t="shared" si="72"/>
        <v>0</v>
      </c>
      <c r="L387" s="41">
        <f t="shared" si="88"/>
        <v>0</v>
      </c>
      <c r="M387" s="41">
        <f t="shared" si="88"/>
        <v>0</v>
      </c>
      <c r="N387" s="39">
        <f t="shared" si="86"/>
        <v>0</v>
      </c>
    </row>
    <row r="388" spans="1:14" ht="48" hidden="1">
      <c r="A388" s="26" t="s">
        <v>325</v>
      </c>
      <c r="B388" s="100"/>
      <c r="C388" s="140"/>
      <c r="D388" s="148"/>
      <c r="E388" s="40" t="s">
        <v>324</v>
      </c>
      <c r="F388" s="41">
        <v>1000000</v>
      </c>
      <c r="G388" s="41">
        <v>0</v>
      </c>
      <c r="H388" s="39">
        <f t="shared" si="78"/>
        <v>1000000</v>
      </c>
      <c r="I388" s="41">
        <v>0</v>
      </c>
      <c r="J388" s="41">
        <v>0</v>
      </c>
      <c r="K388" s="39">
        <f t="shared" si="72"/>
        <v>0</v>
      </c>
      <c r="L388" s="41">
        <v>0</v>
      </c>
      <c r="M388" s="41">
        <v>0</v>
      </c>
      <c r="N388" s="39">
        <f t="shared" si="86"/>
        <v>0</v>
      </c>
    </row>
    <row r="389" spans="1:14" ht="12.75">
      <c r="A389" s="26" t="s">
        <v>67</v>
      </c>
      <c r="B389" s="100"/>
      <c r="C389" s="112" t="s">
        <v>271</v>
      </c>
      <c r="D389" s="124"/>
      <c r="E389" s="124"/>
      <c r="F389" s="39">
        <f>F393+F396+F399+F390</f>
        <v>1273400</v>
      </c>
      <c r="G389" s="39">
        <f aca="true" t="shared" si="89" ref="G389:M389">G393+G396+G399+G390</f>
        <v>14000</v>
      </c>
      <c r="H389" s="39">
        <f t="shared" si="78"/>
        <v>1287400</v>
      </c>
      <c r="I389" s="39">
        <f t="shared" si="89"/>
        <v>1266000</v>
      </c>
      <c r="J389" s="39">
        <f t="shared" si="89"/>
        <v>14000</v>
      </c>
      <c r="K389" s="39">
        <f t="shared" si="72"/>
        <v>1280000</v>
      </c>
      <c r="L389" s="39">
        <f t="shared" si="89"/>
        <v>1266000</v>
      </c>
      <c r="M389" s="39">
        <f t="shared" si="89"/>
        <v>14000</v>
      </c>
      <c r="N389" s="39">
        <f t="shared" si="86"/>
        <v>1280000</v>
      </c>
    </row>
    <row r="390" spans="1:14" ht="72">
      <c r="A390" s="64" t="s">
        <v>341</v>
      </c>
      <c r="B390" s="100"/>
      <c r="C390" s="140"/>
      <c r="D390" s="61" t="s">
        <v>339</v>
      </c>
      <c r="E390" s="61"/>
      <c r="F390" s="62">
        <f>F391</f>
        <v>1200000</v>
      </c>
      <c r="G390" s="62">
        <f aca="true" t="shared" si="90" ref="G390:M391">G391</f>
        <v>0</v>
      </c>
      <c r="H390" s="39">
        <f t="shared" si="78"/>
        <v>1200000</v>
      </c>
      <c r="I390" s="62">
        <f t="shared" si="90"/>
        <v>1200000</v>
      </c>
      <c r="J390" s="62">
        <f t="shared" si="90"/>
        <v>0</v>
      </c>
      <c r="K390" s="53">
        <f t="shared" si="72"/>
        <v>1200000</v>
      </c>
      <c r="L390" s="62">
        <f t="shared" si="90"/>
        <v>1200000</v>
      </c>
      <c r="M390" s="62">
        <f t="shared" si="90"/>
        <v>0</v>
      </c>
      <c r="N390" s="53">
        <f t="shared" si="86"/>
        <v>1200000</v>
      </c>
    </row>
    <row r="391" spans="1:14" ht="60">
      <c r="A391" s="64" t="s">
        <v>342</v>
      </c>
      <c r="B391" s="100"/>
      <c r="C391" s="140"/>
      <c r="D391" s="125" t="s">
        <v>340</v>
      </c>
      <c r="E391" s="61"/>
      <c r="F391" s="62">
        <f>F392</f>
        <v>1200000</v>
      </c>
      <c r="G391" s="62">
        <f t="shared" si="90"/>
        <v>0</v>
      </c>
      <c r="H391" s="39">
        <f t="shared" si="78"/>
        <v>1200000</v>
      </c>
      <c r="I391" s="62">
        <f t="shared" si="90"/>
        <v>1200000</v>
      </c>
      <c r="J391" s="62">
        <f t="shared" si="90"/>
        <v>0</v>
      </c>
      <c r="K391" s="53">
        <f t="shared" si="72"/>
        <v>1200000</v>
      </c>
      <c r="L391" s="62">
        <f t="shared" si="90"/>
        <v>1200000</v>
      </c>
      <c r="M391" s="62">
        <f t="shared" si="90"/>
        <v>0</v>
      </c>
      <c r="N391" s="53">
        <f t="shared" si="86"/>
        <v>1200000</v>
      </c>
    </row>
    <row r="392" spans="1:14" ht="12.75">
      <c r="A392" s="64" t="s">
        <v>408</v>
      </c>
      <c r="B392" s="100"/>
      <c r="C392" s="140"/>
      <c r="D392" s="138"/>
      <c r="E392" s="61" t="s">
        <v>407</v>
      </c>
      <c r="F392" s="62">
        <v>1200000</v>
      </c>
      <c r="G392" s="62">
        <v>0</v>
      </c>
      <c r="H392" s="39">
        <f t="shared" si="78"/>
        <v>1200000</v>
      </c>
      <c r="I392" s="62">
        <v>1200000</v>
      </c>
      <c r="J392" s="62">
        <v>0</v>
      </c>
      <c r="K392" s="53">
        <f t="shared" si="72"/>
        <v>1200000</v>
      </c>
      <c r="L392" s="62">
        <v>1200000</v>
      </c>
      <c r="M392" s="62">
        <v>0</v>
      </c>
      <c r="N392" s="53">
        <f t="shared" si="86"/>
        <v>1200000</v>
      </c>
    </row>
    <row r="393" spans="1:14" ht="12.75">
      <c r="A393" s="26" t="s">
        <v>133</v>
      </c>
      <c r="B393" s="100"/>
      <c r="C393" s="140"/>
      <c r="D393" s="40">
        <v>5050000</v>
      </c>
      <c r="E393" s="40"/>
      <c r="F393" s="39">
        <f>F394</f>
        <v>0</v>
      </c>
      <c r="G393" s="39">
        <f>G394</f>
        <v>14000</v>
      </c>
      <c r="H393" s="39">
        <f t="shared" si="78"/>
        <v>14000</v>
      </c>
      <c r="I393" s="39">
        <f>I394</f>
        <v>0</v>
      </c>
      <c r="J393" s="39">
        <f>J394</f>
        <v>14000</v>
      </c>
      <c r="K393" s="39">
        <f t="shared" si="72"/>
        <v>14000</v>
      </c>
      <c r="L393" s="39">
        <f>L394</f>
        <v>0</v>
      </c>
      <c r="M393" s="39">
        <f>M394</f>
        <v>14000</v>
      </c>
      <c r="N393" s="39">
        <f t="shared" si="86"/>
        <v>14000</v>
      </c>
    </row>
    <row r="394" spans="1:14" ht="12.75">
      <c r="A394" s="26" t="s">
        <v>120</v>
      </c>
      <c r="B394" s="100"/>
      <c r="C394" s="140"/>
      <c r="D394" s="124" t="s">
        <v>228</v>
      </c>
      <c r="E394" s="40"/>
      <c r="F394" s="39">
        <f>F395</f>
        <v>0</v>
      </c>
      <c r="G394" s="39">
        <f>G395</f>
        <v>14000</v>
      </c>
      <c r="H394" s="39">
        <f t="shared" si="78"/>
        <v>14000</v>
      </c>
      <c r="I394" s="39">
        <f>I395</f>
        <v>0</v>
      </c>
      <c r="J394" s="39">
        <f>J395</f>
        <v>14000</v>
      </c>
      <c r="K394" s="39">
        <f t="shared" si="72"/>
        <v>14000</v>
      </c>
      <c r="L394" s="39">
        <f>L395</f>
        <v>0</v>
      </c>
      <c r="M394" s="39">
        <f>M395</f>
        <v>14000</v>
      </c>
      <c r="N394" s="39">
        <f t="shared" si="86"/>
        <v>14000</v>
      </c>
    </row>
    <row r="395" spans="1:14" ht="36">
      <c r="A395" s="26" t="s">
        <v>287</v>
      </c>
      <c r="B395" s="100"/>
      <c r="C395" s="140"/>
      <c r="D395" s="124"/>
      <c r="E395" s="40" t="s">
        <v>288</v>
      </c>
      <c r="F395" s="39">
        <v>0</v>
      </c>
      <c r="G395" s="39">
        <v>14000</v>
      </c>
      <c r="H395" s="39">
        <f t="shared" si="78"/>
        <v>14000</v>
      </c>
      <c r="I395" s="39">
        <v>0</v>
      </c>
      <c r="J395" s="39">
        <v>14000</v>
      </c>
      <c r="K395" s="39">
        <f t="shared" si="72"/>
        <v>14000</v>
      </c>
      <c r="L395" s="39">
        <v>0</v>
      </c>
      <c r="M395" s="39">
        <v>14000</v>
      </c>
      <c r="N395" s="39">
        <f t="shared" si="86"/>
        <v>14000</v>
      </c>
    </row>
    <row r="396" spans="1:14" ht="12.75">
      <c r="A396" s="26" t="s">
        <v>116</v>
      </c>
      <c r="B396" s="100"/>
      <c r="C396" s="140"/>
      <c r="D396" s="40">
        <v>5220000</v>
      </c>
      <c r="E396" s="40"/>
      <c r="F396" s="39">
        <f>F397</f>
        <v>66000</v>
      </c>
      <c r="G396" s="39">
        <f>G397</f>
        <v>0</v>
      </c>
      <c r="H396" s="39">
        <f t="shared" si="78"/>
        <v>66000</v>
      </c>
      <c r="I396" s="39">
        <f>I397</f>
        <v>66000</v>
      </c>
      <c r="J396" s="39">
        <f>J397</f>
        <v>0</v>
      </c>
      <c r="K396" s="39">
        <f t="shared" si="72"/>
        <v>66000</v>
      </c>
      <c r="L396" s="39">
        <f>L397</f>
        <v>66000</v>
      </c>
      <c r="M396" s="39">
        <f>M397</f>
        <v>0</v>
      </c>
      <c r="N396" s="39">
        <f t="shared" si="86"/>
        <v>66000</v>
      </c>
    </row>
    <row r="397" spans="1:14" ht="72">
      <c r="A397" s="26" t="s">
        <v>285</v>
      </c>
      <c r="B397" s="100"/>
      <c r="C397" s="140"/>
      <c r="D397" s="147" t="s">
        <v>286</v>
      </c>
      <c r="E397" s="40"/>
      <c r="F397" s="39">
        <f>F398</f>
        <v>66000</v>
      </c>
      <c r="G397" s="39">
        <f>G398</f>
        <v>0</v>
      </c>
      <c r="H397" s="39">
        <f t="shared" si="78"/>
        <v>66000</v>
      </c>
      <c r="I397" s="39">
        <f>I398</f>
        <v>66000</v>
      </c>
      <c r="J397" s="39">
        <f>J398</f>
        <v>0</v>
      </c>
      <c r="K397" s="39">
        <f t="shared" si="72"/>
        <v>66000</v>
      </c>
      <c r="L397" s="39">
        <f>L398</f>
        <v>66000</v>
      </c>
      <c r="M397" s="39">
        <f>M398</f>
        <v>0</v>
      </c>
      <c r="N397" s="39">
        <f t="shared" si="86"/>
        <v>66000</v>
      </c>
    </row>
    <row r="398" spans="1:14" ht="36">
      <c r="A398" s="26" t="s">
        <v>287</v>
      </c>
      <c r="B398" s="100"/>
      <c r="C398" s="140"/>
      <c r="D398" s="142"/>
      <c r="E398" s="40" t="s">
        <v>288</v>
      </c>
      <c r="F398" s="39">
        <v>66000</v>
      </c>
      <c r="G398" s="39">
        <v>0</v>
      </c>
      <c r="H398" s="39">
        <f t="shared" si="78"/>
        <v>66000</v>
      </c>
      <c r="I398" s="39">
        <v>66000</v>
      </c>
      <c r="J398" s="39">
        <v>0</v>
      </c>
      <c r="K398" s="39">
        <f t="shared" si="72"/>
        <v>66000</v>
      </c>
      <c r="L398" s="39">
        <v>66000</v>
      </c>
      <c r="M398" s="39">
        <v>0</v>
      </c>
      <c r="N398" s="39">
        <f t="shared" si="86"/>
        <v>66000</v>
      </c>
    </row>
    <row r="399" spans="1:14" ht="24" hidden="1">
      <c r="A399" s="26" t="s">
        <v>96</v>
      </c>
      <c r="B399" s="100"/>
      <c r="C399" s="101"/>
      <c r="D399" s="40" t="s">
        <v>97</v>
      </c>
      <c r="E399" s="40"/>
      <c r="F399" s="39">
        <f>F400</f>
        <v>7400</v>
      </c>
      <c r="G399" s="39">
        <f aca="true" t="shared" si="91" ref="G399:M401">G400</f>
        <v>0</v>
      </c>
      <c r="H399" s="39">
        <f t="shared" si="78"/>
        <v>7400</v>
      </c>
      <c r="I399" s="39">
        <f t="shared" si="91"/>
        <v>0</v>
      </c>
      <c r="J399" s="39">
        <f t="shared" si="91"/>
        <v>0</v>
      </c>
      <c r="K399" s="39">
        <f aca="true" t="shared" si="92" ref="K399:K445">J399+I399</f>
        <v>0</v>
      </c>
      <c r="L399" s="39">
        <f t="shared" si="91"/>
        <v>0</v>
      </c>
      <c r="M399" s="39">
        <f t="shared" si="91"/>
        <v>0</v>
      </c>
      <c r="N399" s="39">
        <f t="shared" si="86"/>
        <v>0</v>
      </c>
    </row>
    <row r="400" spans="1:14" ht="12.75" hidden="1">
      <c r="A400" s="26" t="s">
        <v>395</v>
      </c>
      <c r="B400" s="100"/>
      <c r="C400" s="101"/>
      <c r="D400" s="40" t="s">
        <v>100</v>
      </c>
      <c r="E400" s="40"/>
      <c r="F400" s="39">
        <f>F401</f>
        <v>7400</v>
      </c>
      <c r="G400" s="39">
        <f t="shared" si="91"/>
        <v>0</v>
      </c>
      <c r="H400" s="39">
        <f t="shared" si="78"/>
        <v>7400</v>
      </c>
      <c r="I400" s="39">
        <f t="shared" si="91"/>
        <v>0</v>
      </c>
      <c r="J400" s="39">
        <f t="shared" si="91"/>
        <v>0</v>
      </c>
      <c r="K400" s="39">
        <f t="shared" si="92"/>
        <v>0</v>
      </c>
      <c r="L400" s="39">
        <f t="shared" si="91"/>
        <v>0</v>
      </c>
      <c r="M400" s="39">
        <f t="shared" si="91"/>
        <v>0</v>
      </c>
      <c r="N400" s="39">
        <f t="shared" si="86"/>
        <v>0</v>
      </c>
    </row>
    <row r="401" spans="1:14" ht="24" hidden="1">
      <c r="A401" s="26" t="s">
        <v>140</v>
      </c>
      <c r="B401" s="100"/>
      <c r="C401" s="101"/>
      <c r="D401" s="147" t="s">
        <v>403</v>
      </c>
      <c r="E401" s="40"/>
      <c r="F401" s="39">
        <f>F402</f>
        <v>7400</v>
      </c>
      <c r="G401" s="39">
        <f t="shared" si="91"/>
        <v>0</v>
      </c>
      <c r="H401" s="39">
        <f t="shared" si="78"/>
        <v>7400</v>
      </c>
      <c r="I401" s="39">
        <f t="shared" si="91"/>
        <v>0</v>
      </c>
      <c r="J401" s="39">
        <f t="shared" si="91"/>
        <v>0</v>
      </c>
      <c r="K401" s="39">
        <f t="shared" si="92"/>
        <v>0</v>
      </c>
      <c r="L401" s="39">
        <f t="shared" si="91"/>
        <v>0</v>
      </c>
      <c r="M401" s="39">
        <f t="shared" si="91"/>
        <v>0</v>
      </c>
      <c r="N401" s="39">
        <f t="shared" si="86"/>
        <v>0</v>
      </c>
    </row>
    <row r="402" spans="1:14" ht="36" hidden="1">
      <c r="A402" s="26" t="s">
        <v>287</v>
      </c>
      <c r="B402" s="100"/>
      <c r="C402" s="102"/>
      <c r="D402" s="142"/>
      <c r="E402" s="40" t="s">
        <v>288</v>
      </c>
      <c r="F402" s="41">
        <v>7400</v>
      </c>
      <c r="G402" s="41">
        <v>0</v>
      </c>
      <c r="H402" s="39">
        <f t="shared" si="78"/>
        <v>7400</v>
      </c>
      <c r="I402" s="41">
        <v>0</v>
      </c>
      <c r="J402" s="41">
        <v>0</v>
      </c>
      <c r="K402" s="39">
        <f t="shared" si="92"/>
        <v>0</v>
      </c>
      <c r="L402" s="41">
        <v>0</v>
      </c>
      <c r="M402" s="41">
        <v>0</v>
      </c>
      <c r="N402" s="39">
        <f t="shared" si="86"/>
        <v>0</v>
      </c>
    </row>
    <row r="403" spans="1:14" ht="12.75">
      <c r="A403" s="26" t="s">
        <v>118</v>
      </c>
      <c r="B403" s="100"/>
      <c r="C403" s="146" t="s">
        <v>132</v>
      </c>
      <c r="D403" s="124"/>
      <c r="E403" s="124"/>
      <c r="F403" s="39">
        <f>F407+F404</f>
        <v>19000</v>
      </c>
      <c r="G403" s="39">
        <f>G407+G404</f>
        <v>1922400</v>
      </c>
      <c r="H403" s="39">
        <f t="shared" si="78"/>
        <v>1941400</v>
      </c>
      <c r="I403" s="39">
        <f>I407+I404</f>
        <v>21000</v>
      </c>
      <c r="J403" s="39">
        <f>J407+J404</f>
        <v>1080000</v>
      </c>
      <c r="K403" s="39">
        <f t="shared" si="92"/>
        <v>1101000</v>
      </c>
      <c r="L403" s="39">
        <f>L407+L404</f>
        <v>0</v>
      </c>
      <c r="M403" s="39">
        <f>M407+M404</f>
        <v>1080000</v>
      </c>
      <c r="N403" s="39">
        <f t="shared" si="86"/>
        <v>1080000</v>
      </c>
    </row>
    <row r="404" spans="1:14" ht="12.75">
      <c r="A404" s="26" t="s">
        <v>133</v>
      </c>
      <c r="B404" s="100"/>
      <c r="C404" s="146"/>
      <c r="D404" s="40" t="s">
        <v>312</v>
      </c>
      <c r="E404" s="40"/>
      <c r="F404" s="39">
        <f>F405</f>
        <v>0</v>
      </c>
      <c r="G404" s="39">
        <f>G405</f>
        <v>1922400</v>
      </c>
      <c r="H404" s="39">
        <f t="shared" si="78"/>
        <v>1922400</v>
      </c>
      <c r="I404" s="39">
        <f>I405</f>
        <v>0</v>
      </c>
      <c r="J404" s="39">
        <f>J405</f>
        <v>1080000</v>
      </c>
      <c r="K404" s="39">
        <f t="shared" si="92"/>
        <v>1080000</v>
      </c>
      <c r="L404" s="39">
        <f>L405</f>
        <v>0</v>
      </c>
      <c r="M404" s="39">
        <f>M405</f>
        <v>1080000</v>
      </c>
      <c r="N404" s="39">
        <f t="shared" si="86"/>
        <v>1080000</v>
      </c>
    </row>
    <row r="405" spans="1:14" ht="60">
      <c r="A405" s="26" t="s">
        <v>268</v>
      </c>
      <c r="B405" s="100"/>
      <c r="C405" s="146"/>
      <c r="D405" s="147" t="s">
        <v>374</v>
      </c>
      <c r="E405" s="40"/>
      <c r="F405" s="39">
        <f>F406</f>
        <v>0</v>
      </c>
      <c r="G405" s="39">
        <f>G406</f>
        <v>1922400</v>
      </c>
      <c r="H405" s="39">
        <f t="shared" si="78"/>
        <v>1922400</v>
      </c>
      <c r="I405" s="39">
        <f>I406</f>
        <v>0</v>
      </c>
      <c r="J405" s="39">
        <f>J406</f>
        <v>1080000</v>
      </c>
      <c r="K405" s="39">
        <f t="shared" si="92"/>
        <v>1080000</v>
      </c>
      <c r="L405" s="39">
        <f>L406</f>
        <v>0</v>
      </c>
      <c r="M405" s="39">
        <f>M406</f>
        <v>1080000</v>
      </c>
      <c r="N405" s="39">
        <f t="shared" si="86"/>
        <v>1080000</v>
      </c>
    </row>
    <row r="406" spans="1:14" ht="24.75" customHeight="1">
      <c r="A406" s="26" t="s">
        <v>428</v>
      </c>
      <c r="B406" s="100"/>
      <c r="C406" s="146"/>
      <c r="D406" s="142"/>
      <c r="E406" s="40" t="s">
        <v>427</v>
      </c>
      <c r="F406" s="39">
        <v>0</v>
      </c>
      <c r="G406" s="39">
        <v>1922400</v>
      </c>
      <c r="H406" s="39">
        <f t="shared" si="78"/>
        <v>1922400</v>
      </c>
      <c r="I406" s="39">
        <v>0</v>
      </c>
      <c r="J406" s="39">
        <v>1080000</v>
      </c>
      <c r="K406" s="39">
        <f t="shared" si="92"/>
        <v>1080000</v>
      </c>
      <c r="L406" s="39">
        <v>0</v>
      </c>
      <c r="M406" s="39">
        <v>1080000</v>
      </c>
      <c r="N406" s="39">
        <f t="shared" si="86"/>
        <v>1080000</v>
      </c>
    </row>
    <row r="407" spans="1:14" ht="15.75" customHeight="1">
      <c r="A407" s="26" t="s">
        <v>96</v>
      </c>
      <c r="B407" s="100"/>
      <c r="C407" s="146"/>
      <c r="D407" s="40" t="s">
        <v>97</v>
      </c>
      <c r="E407" s="40"/>
      <c r="F407" s="39">
        <f>F408</f>
        <v>19000</v>
      </c>
      <c r="G407" s="39">
        <f>G408</f>
        <v>0</v>
      </c>
      <c r="H407" s="39">
        <f t="shared" si="78"/>
        <v>19000</v>
      </c>
      <c r="I407" s="39">
        <f>I408</f>
        <v>21000</v>
      </c>
      <c r="J407" s="39">
        <f>J408</f>
        <v>0</v>
      </c>
      <c r="K407" s="39">
        <f t="shared" si="92"/>
        <v>21000</v>
      </c>
      <c r="L407" s="39">
        <f>L408</f>
        <v>0</v>
      </c>
      <c r="M407" s="39">
        <f>M408</f>
        <v>0</v>
      </c>
      <c r="N407" s="39">
        <f t="shared" si="86"/>
        <v>0</v>
      </c>
    </row>
    <row r="408" spans="1:14" ht="36">
      <c r="A408" s="26" t="s">
        <v>315</v>
      </c>
      <c r="B408" s="100"/>
      <c r="C408" s="146"/>
      <c r="D408" s="124" t="s">
        <v>220</v>
      </c>
      <c r="E408" s="40"/>
      <c r="F408" s="39">
        <f>F409</f>
        <v>19000</v>
      </c>
      <c r="G408" s="39">
        <f>G409</f>
        <v>0</v>
      </c>
      <c r="H408" s="39">
        <f t="shared" si="78"/>
        <v>19000</v>
      </c>
      <c r="I408" s="39">
        <f>I409</f>
        <v>21000</v>
      </c>
      <c r="J408" s="39">
        <f>J409</f>
        <v>0</v>
      </c>
      <c r="K408" s="39">
        <f t="shared" si="92"/>
        <v>21000</v>
      </c>
      <c r="L408" s="39">
        <f>L409</f>
        <v>0</v>
      </c>
      <c r="M408" s="39">
        <f>M409</f>
        <v>0</v>
      </c>
      <c r="N408" s="39">
        <f t="shared" si="86"/>
        <v>0</v>
      </c>
    </row>
    <row r="409" spans="1:14" ht="24">
      <c r="A409" s="26" t="s">
        <v>306</v>
      </c>
      <c r="B409" s="100"/>
      <c r="C409" s="146"/>
      <c r="D409" s="124"/>
      <c r="E409" s="40" t="s">
        <v>275</v>
      </c>
      <c r="F409" s="41">
        <v>19000</v>
      </c>
      <c r="G409" s="41">
        <v>0</v>
      </c>
      <c r="H409" s="39">
        <f t="shared" si="78"/>
        <v>19000</v>
      </c>
      <c r="I409" s="41">
        <v>21000</v>
      </c>
      <c r="J409" s="41">
        <v>0</v>
      </c>
      <c r="K409" s="39">
        <f t="shared" si="92"/>
        <v>21000</v>
      </c>
      <c r="L409" s="41">
        <v>0</v>
      </c>
      <c r="M409" s="41">
        <v>0</v>
      </c>
      <c r="N409" s="39">
        <f t="shared" si="86"/>
        <v>0</v>
      </c>
    </row>
    <row r="410" spans="1:14" ht="12.75" hidden="1">
      <c r="A410" s="26" t="s">
        <v>69</v>
      </c>
      <c r="B410" s="100"/>
      <c r="C410" s="146" t="s">
        <v>413</v>
      </c>
      <c r="D410" s="124"/>
      <c r="E410" s="124"/>
      <c r="F410" s="39">
        <f aca="true" t="shared" si="93" ref="F410:M412">F411</f>
        <v>45000</v>
      </c>
      <c r="G410" s="39">
        <f t="shared" si="93"/>
        <v>0</v>
      </c>
      <c r="H410" s="39">
        <f t="shared" si="78"/>
        <v>45000</v>
      </c>
      <c r="I410" s="39">
        <f t="shared" si="93"/>
        <v>0</v>
      </c>
      <c r="J410" s="39">
        <f t="shared" si="93"/>
        <v>0</v>
      </c>
      <c r="K410" s="39">
        <f t="shared" si="92"/>
        <v>0</v>
      </c>
      <c r="L410" s="39">
        <f t="shared" si="93"/>
        <v>0</v>
      </c>
      <c r="M410" s="39">
        <f t="shared" si="93"/>
        <v>0</v>
      </c>
      <c r="N410" s="39">
        <f t="shared" si="86"/>
        <v>0</v>
      </c>
    </row>
    <row r="411" spans="1:14" ht="24" hidden="1">
      <c r="A411" s="26" t="s">
        <v>96</v>
      </c>
      <c r="B411" s="100"/>
      <c r="C411" s="146"/>
      <c r="D411" s="40" t="s">
        <v>97</v>
      </c>
      <c r="E411" s="40"/>
      <c r="F411" s="39">
        <f t="shared" si="93"/>
        <v>45000</v>
      </c>
      <c r="G411" s="39">
        <f t="shared" si="93"/>
        <v>0</v>
      </c>
      <c r="H411" s="39">
        <f t="shared" si="78"/>
        <v>45000</v>
      </c>
      <c r="I411" s="39">
        <f t="shared" si="93"/>
        <v>0</v>
      </c>
      <c r="J411" s="39">
        <f t="shared" si="93"/>
        <v>0</v>
      </c>
      <c r="K411" s="39">
        <f t="shared" si="92"/>
        <v>0</v>
      </c>
      <c r="L411" s="39">
        <f t="shared" si="93"/>
        <v>0</v>
      </c>
      <c r="M411" s="39">
        <f t="shared" si="93"/>
        <v>0</v>
      </c>
      <c r="N411" s="39">
        <f t="shared" si="86"/>
        <v>0</v>
      </c>
    </row>
    <row r="412" spans="1:14" ht="48" hidden="1">
      <c r="A412" s="26" t="s">
        <v>230</v>
      </c>
      <c r="B412" s="100"/>
      <c r="C412" s="146"/>
      <c r="D412" s="124" t="s">
        <v>202</v>
      </c>
      <c r="E412" s="40"/>
      <c r="F412" s="39">
        <f t="shared" si="93"/>
        <v>45000</v>
      </c>
      <c r="G412" s="39">
        <f t="shared" si="93"/>
        <v>0</v>
      </c>
      <c r="H412" s="39">
        <f t="shared" si="78"/>
        <v>45000</v>
      </c>
      <c r="I412" s="39">
        <f t="shared" si="93"/>
        <v>0</v>
      </c>
      <c r="J412" s="39">
        <f t="shared" si="93"/>
        <v>0</v>
      </c>
      <c r="K412" s="39">
        <f t="shared" si="92"/>
        <v>0</v>
      </c>
      <c r="L412" s="39">
        <f t="shared" si="93"/>
        <v>0</v>
      </c>
      <c r="M412" s="39">
        <f t="shared" si="93"/>
        <v>0</v>
      </c>
      <c r="N412" s="39">
        <f t="shared" si="86"/>
        <v>0</v>
      </c>
    </row>
    <row r="413" spans="1:14" ht="48" hidden="1">
      <c r="A413" s="26" t="s">
        <v>323</v>
      </c>
      <c r="B413" s="100"/>
      <c r="C413" s="146"/>
      <c r="D413" s="124"/>
      <c r="E413" s="40" t="s">
        <v>279</v>
      </c>
      <c r="F413" s="41">
        <v>45000</v>
      </c>
      <c r="G413" s="41">
        <v>0</v>
      </c>
      <c r="H413" s="39">
        <f t="shared" si="78"/>
        <v>45000</v>
      </c>
      <c r="I413" s="41">
        <v>0</v>
      </c>
      <c r="J413" s="41">
        <v>0</v>
      </c>
      <c r="K413" s="39">
        <f t="shared" si="92"/>
        <v>0</v>
      </c>
      <c r="L413" s="41">
        <v>0</v>
      </c>
      <c r="M413" s="41">
        <v>0</v>
      </c>
      <c r="N413" s="39">
        <f t="shared" si="86"/>
        <v>0</v>
      </c>
    </row>
    <row r="414" spans="1:14" ht="12.75">
      <c r="A414" s="26" t="s">
        <v>72</v>
      </c>
      <c r="B414" s="100"/>
      <c r="C414" s="112" t="s">
        <v>71</v>
      </c>
      <c r="D414" s="124"/>
      <c r="E414" s="124"/>
      <c r="F414" s="39">
        <f>F419+F415</f>
        <v>18783000</v>
      </c>
      <c r="G414" s="39">
        <f aca="true" t="shared" si="94" ref="G414:M414">G419+G415</f>
        <v>0</v>
      </c>
      <c r="H414" s="39">
        <f t="shared" si="78"/>
        <v>18783000</v>
      </c>
      <c r="I414" s="39">
        <f t="shared" si="94"/>
        <v>24500000</v>
      </c>
      <c r="J414" s="39">
        <f t="shared" si="94"/>
        <v>0</v>
      </c>
      <c r="K414" s="39">
        <f t="shared" si="92"/>
        <v>24500000</v>
      </c>
      <c r="L414" s="39">
        <f t="shared" si="94"/>
        <v>0</v>
      </c>
      <c r="M414" s="39">
        <f t="shared" si="94"/>
        <v>0</v>
      </c>
      <c r="N414" s="39">
        <f t="shared" si="86"/>
        <v>0</v>
      </c>
    </row>
    <row r="415" spans="1:14" ht="12.75">
      <c r="A415" s="26" t="s">
        <v>378</v>
      </c>
      <c r="B415" s="100"/>
      <c r="C415" s="140"/>
      <c r="D415" s="40" t="s">
        <v>375</v>
      </c>
      <c r="E415" s="40"/>
      <c r="F415" s="39">
        <f>F416</f>
        <v>15000000</v>
      </c>
      <c r="G415" s="39">
        <f aca="true" t="shared" si="95" ref="G415:M417">G416</f>
        <v>0</v>
      </c>
      <c r="H415" s="39">
        <f t="shared" si="78"/>
        <v>15000000</v>
      </c>
      <c r="I415" s="39">
        <f t="shared" si="95"/>
        <v>24500000</v>
      </c>
      <c r="J415" s="39">
        <f t="shared" si="95"/>
        <v>0</v>
      </c>
      <c r="K415" s="39">
        <f t="shared" si="92"/>
        <v>24500000</v>
      </c>
      <c r="L415" s="39">
        <f t="shared" si="95"/>
        <v>0</v>
      </c>
      <c r="M415" s="39">
        <f t="shared" si="95"/>
        <v>0</v>
      </c>
      <c r="N415" s="39">
        <f t="shared" si="86"/>
        <v>0</v>
      </c>
    </row>
    <row r="416" spans="1:14" ht="36">
      <c r="A416" s="26" t="s">
        <v>379</v>
      </c>
      <c r="B416" s="100"/>
      <c r="C416" s="140"/>
      <c r="D416" s="40" t="s">
        <v>376</v>
      </c>
      <c r="E416" s="40"/>
      <c r="F416" s="39">
        <f>F417</f>
        <v>15000000</v>
      </c>
      <c r="G416" s="39">
        <f t="shared" si="95"/>
        <v>0</v>
      </c>
      <c r="H416" s="39">
        <f t="shared" si="78"/>
        <v>15000000</v>
      </c>
      <c r="I416" s="39">
        <f t="shared" si="95"/>
        <v>24500000</v>
      </c>
      <c r="J416" s="39">
        <f t="shared" si="95"/>
        <v>0</v>
      </c>
      <c r="K416" s="39">
        <f t="shared" si="92"/>
        <v>24500000</v>
      </c>
      <c r="L416" s="39">
        <f t="shared" si="95"/>
        <v>0</v>
      </c>
      <c r="M416" s="39">
        <f t="shared" si="95"/>
        <v>0</v>
      </c>
      <c r="N416" s="39">
        <f t="shared" si="86"/>
        <v>0</v>
      </c>
    </row>
    <row r="417" spans="1:14" ht="75.75" customHeight="1">
      <c r="A417" s="26" t="s">
        <v>380</v>
      </c>
      <c r="B417" s="100"/>
      <c r="C417" s="140"/>
      <c r="D417" s="124" t="s">
        <v>377</v>
      </c>
      <c r="E417" s="40"/>
      <c r="F417" s="39">
        <f>F418</f>
        <v>15000000</v>
      </c>
      <c r="G417" s="39">
        <f t="shared" si="95"/>
        <v>0</v>
      </c>
      <c r="H417" s="39">
        <f t="shared" si="78"/>
        <v>15000000</v>
      </c>
      <c r="I417" s="39">
        <f t="shared" si="95"/>
        <v>24500000</v>
      </c>
      <c r="J417" s="39">
        <f t="shared" si="95"/>
        <v>0</v>
      </c>
      <c r="K417" s="39">
        <f t="shared" si="92"/>
        <v>24500000</v>
      </c>
      <c r="L417" s="39">
        <f t="shared" si="95"/>
        <v>0</v>
      </c>
      <c r="M417" s="39">
        <f t="shared" si="95"/>
        <v>0</v>
      </c>
      <c r="N417" s="39">
        <f t="shared" si="86"/>
        <v>0</v>
      </c>
    </row>
    <row r="418" spans="1:14" ht="48">
      <c r="A418" s="26" t="s">
        <v>325</v>
      </c>
      <c r="B418" s="100"/>
      <c r="C418" s="140"/>
      <c r="D418" s="124"/>
      <c r="E418" s="40" t="s">
        <v>324</v>
      </c>
      <c r="F418" s="39">
        <v>15000000</v>
      </c>
      <c r="G418" s="39">
        <v>0</v>
      </c>
      <c r="H418" s="39">
        <f t="shared" si="78"/>
        <v>15000000</v>
      </c>
      <c r="I418" s="39">
        <f>20000000+4500000</f>
        <v>24500000</v>
      </c>
      <c r="J418" s="39">
        <v>0</v>
      </c>
      <c r="K418" s="39">
        <f t="shared" si="92"/>
        <v>24500000</v>
      </c>
      <c r="L418" s="39">
        <v>0</v>
      </c>
      <c r="M418" s="39">
        <v>0</v>
      </c>
      <c r="N418" s="39">
        <f t="shared" si="86"/>
        <v>0</v>
      </c>
    </row>
    <row r="419" spans="1:14" ht="24" hidden="1">
      <c r="A419" s="26" t="s">
        <v>96</v>
      </c>
      <c r="B419" s="100"/>
      <c r="C419" s="140"/>
      <c r="D419" s="40" t="s">
        <v>97</v>
      </c>
      <c r="E419" s="40"/>
      <c r="F419" s="39">
        <f>F420+F425</f>
        <v>3783000</v>
      </c>
      <c r="G419" s="39">
        <f>G420+G425</f>
        <v>0</v>
      </c>
      <c r="H419" s="39">
        <f aca="true" t="shared" si="96" ref="H419:H445">G419+F419</f>
        <v>3783000</v>
      </c>
      <c r="I419" s="39">
        <f>I420+I425</f>
        <v>0</v>
      </c>
      <c r="J419" s="39">
        <f>J420+J425</f>
        <v>0</v>
      </c>
      <c r="K419" s="39">
        <f t="shared" si="92"/>
        <v>0</v>
      </c>
      <c r="L419" s="39">
        <f>L420+L425</f>
        <v>0</v>
      </c>
      <c r="M419" s="39">
        <f>M420+M425</f>
        <v>0</v>
      </c>
      <c r="N419" s="39">
        <f t="shared" si="86"/>
        <v>0</v>
      </c>
    </row>
    <row r="420" spans="1:14" ht="24" hidden="1">
      <c r="A420" s="26" t="s">
        <v>231</v>
      </c>
      <c r="B420" s="100"/>
      <c r="C420" s="140"/>
      <c r="D420" s="147" t="s">
        <v>221</v>
      </c>
      <c r="E420" s="40"/>
      <c r="F420" s="39">
        <f>SUM(F421:F424)</f>
        <v>3693000</v>
      </c>
      <c r="G420" s="39">
        <f aca="true" t="shared" si="97" ref="G420:M420">SUM(G421:G424)</f>
        <v>0</v>
      </c>
      <c r="H420" s="39">
        <f t="shared" si="96"/>
        <v>3693000</v>
      </c>
      <c r="I420" s="39">
        <f t="shared" si="97"/>
        <v>0</v>
      </c>
      <c r="J420" s="39">
        <f t="shared" si="97"/>
        <v>0</v>
      </c>
      <c r="K420" s="39">
        <f t="shared" si="92"/>
        <v>0</v>
      </c>
      <c r="L420" s="39">
        <f t="shared" si="97"/>
        <v>0</v>
      </c>
      <c r="M420" s="39">
        <f t="shared" si="97"/>
        <v>0</v>
      </c>
      <c r="N420" s="39">
        <f t="shared" si="86"/>
        <v>0</v>
      </c>
    </row>
    <row r="421" spans="1:14" ht="24" hidden="1">
      <c r="A421" s="26" t="s">
        <v>306</v>
      </c>
      <c r="B421" s="100"/>
      <c r="C421" s="140"/>
      <c r="D421" s="148"/>
      <c r="E421" s="40" t="s">
        <v>275</v>
      </c>
      <c r="F421" s="39">
        <v>120000</v>
      </c>
      <c r="G421" s="39">
        <v>0</v>
      </c>
      <c r="H421" s="39">
        <f t="shared" si="96"/>
        <v>120000</v>
      </c>
      <c r="I421" s="39">
        <v>0</v>
      </c>
      <c r="J421" s="39">
        <v>0</v>
      </c>
      <c r="K421" s="39">
        <f t="shared" si="92"/>
        <v>0</v>
      </c>
      <c r="L421" s="39">
        <v>0</v>
      </c>
      <c r="M421" s="39">
        <v>0</v>
      </c>
      <c r="N421" s="39">
        <f t="shared" si="86"/>
        <v>0</v>
      </c>
    </row>
    <row r="422" spans="1:14" ht="36" hidden="1">
      <c r="A422" s="26" t="s">
        <v>287</v>
      </c>
      <c r="B422" s="100"/>
      <c r="C422" s="140"/>
      <c r="D422" s="148"/>
      <c r="E422" s="40" t="s">
        <v>288</v>
      </c>
      <c r="F422" s="39">
        <v>43000</v>
      </c>
      <c r="G422" s="39">
        <v>0</v>
      </c>
      <c r="H422" s="39">
        <f t="shared" si="96"/>
        <v>43000</v>
      </c>
      <c r="I422" s="39">
        <v>0</v>
      </c>
      <c r="J422" s="39">
        <v>0</v>
      </c>
      <c r="K422" s="39">
        <f t="shared" si="92"/>
        <v>0</v>
      </c>
      <c r="L422" s="39">
        <v>0</v>
      </c>
      <c r="M422" s="39">
        <v>0</v>
      </c>
      <c r="N422" s="39">
        <f t="shared" si="86"/>
        <v>0</v>
      </c>
    </row>
    <row r="423" spans="1:14" ht="12.75" hidden="1">
      <c r="A423" s="26" t="s">
        <v>394</v>
      </c>
      <c r="B423" s="100"/>
      <c r="C423" s="140"/>
      <c r="D423" s="148"/>
      <c r="E423" s="40" t="s">
        <v>393</v>
      </c>
      <c r="F423" s="39">
        <v>80000</v>
      </c>
      <c r="G423" s="39">
        <v>0</v>
      </c>
      <c r="H423" s="39">
        <f t="shared" si="96"/>
        <v>80000</v>
      </c>
      <c r="I423" s="39">
        <v>0</v>
      </c>
      <c r="J423" s="39">
        <v>0</v>
      </c>
      <c r="K423" s="39">
        <f t="shared" si="92"/>
        <v>0</v>
      </c>
      <c r="L423" s="39">
        <v>0</v>
      </c>
      <c r="M423" s="39">
        <v>0</v>
      </c>
      <c r="N423" s="39">
        <f t="shared" si="86"/>
        <v>0</v>
      </c>
    </row>
    <row r="424" spans="1:14" ht="48" hidden="1">
      <c r="A424" s="26" t="s">
        <v>325</v>
      </c>
      <c r="B424" s="100"/>
      <c r="C424" s="140"/>
      <c r="D424" s="142"/>
      <c r="E424" s="40" t="s">
        <v>324</v>
      </c>
      <c r="F424" s="41">
        <f>1667000-1667000+3450000</f>
        <v>3450000</v>
      </c>
      <c r="G424" s="41">
        <v>0</v>
      </c>
      <c r="H424" s="39">
        <f t="shared" si="96"/>
        <v>3450000</v>
      </c>
      <c r="I424" s="41">
        <v>0</v>
      </c>
      <c r="J424" s="41">
        <v>0</v>
      </c>
      <c r="K424" s="39">
        <f t="shared" si="92"/>
        <v>0</v>
      </c>
      <c r="L424" s="41">
        <v>0</v>
      </c>
      <c r="M424" s="41">
        <v>0</v>
      </c>
      <c r="N424" s="39">
        <f t="shared" si="86"/>
        <v>0</v>
      </c>
    </row>
    <row r="425" spans="1:14" ht="36" hidden="1">
      <c r="A425" s="26" t="s">
        <v>261</v>
      </c>
      <c r="B425" s="100"/>
      <c r="C425" s="101"/>
      <c r="D425" s="147" t="s">
        <v>229</v>
      </c>
      <c r="E425" s="40"/>
      <c r="F425" s="41">
        <f>F426</f>
        <v>90000</v>
      </c>
      <c r="G425" s="41">
        <f>G426</f>
        <v>0</v>
      </c>
      <c r="H425" s="39">
        <f t="shared" si="96"/>
        <v>90000</v>
      </c>
      <c r="I425" s="41">
        <f>I426</f>
        <v>0</v>
      </c>
      <c r="J425" s="41">
        <f>J426</f>
        <v>0</v>
      </c>
      <c r="K425" s="39">
        <f t="shared" si="92"/>
        <v>0</v>
      </c>
      <c r="L425" s="41">
        <f>L426</f>
        <v>0</v>
      </c>
      <c r="M425" s="41">
        <f>M426</f>
        <v>0</v>
      </c>
      <c r="N425" s="39">
        <f t="shared" si="86"/>
        <v>0</v>
      </c>
    </row>
    <row r="426" spans="1:14" ht="48" hidden="1">
      <c r="A426" s="26" t="s">
        <v>325</v>
      </c>
      <c r="B426" s="100"/>
      <c r="C426" s="102"/>
      <c r="D426" s="142"/>
      <c r="E426" s="40" t="s">
        <v>324</v>
      </c>
      <c r="F426" s="41">
        <v>90000</v>
      </c>
      <c r="G426" s="41">
        <v>0</v>
      </c>
      <c r="H426" s="39">
        <f t="shared" si="96"/>
        <v>90000</v>
      </c>
      <c r="I426" s="41">
        <v>0</v>
      </c>
      <c r="J426" s="41">
        <v>0</v>
      </c>
      <c r="K426" s="39">
        <f t="shared" si="92"/>
        <v>0</v>
      </c>
      <c r="L426" s="41">
        <v>0</v>
      </c>
      <c r="M426" s="41">
        <v>0</v>
      </c>
      <c r="N426" s="39">
        <f t="shared" si="86"/>
        <v>0</v>
      </c>
    </row>
    <row r="427" spans="1:14" ht="12.75">
      <c r="A427" s="26" t="s">
        <v>76</v>
      </c>
      <c r="B427" s="101"/>
      <c r="C427" s="112" t="s">
        <v>75</v>
      </c>
      <c r="D427" s="114"/>
      <c r="E427" s="115"/>
      <c r="F427" s="41">
        <f aca="true" t="shared" si="98" ref="F427:G429">F428</f>
        <v>773000</v>
      </c>
      <c r="G427" s="41">
        <f t="shared" si="98"/>
        <v>0</v>
      </c>
      <c r="H427" s="39">
        <f t="shared" si="96"/>
        <v>773000</v>
      </c>
      <c r="I427" s="41">
        <f aca="true" t="shared" si="99" ref="I427:J429">I428</f>
        <v>773000</v>
      </c>
      <c r="J427" s="41">
        <f t="shared" si="99"/>
        <v>0</v>
      </c>
      <c r="K427" s="39">
        <f>J427+I427</f>
        <v>773000</v>
      </c>
      <c r="L427" s="41">
        <f aca="true" t="shared" si="100" ref="L427:M429">L428</f>
        <v>773000</v>
      </c>
      <c r="M427" s="41">
        <f t="shared" si="100"/>
        <v>0</v>
      </c>
      <c r="N427" s="39">
        <f>M427+L427</f>
        <v>773000</v>
      </c>
    </row>
    <row r="428" spans="1:14" ht="24">
      <c r="A428" s="26" t="s">
        <v>391</v>
      </c>
      <c r="B428" s="101"/>
      <c r="C428" s="113"/>
      <c r="D428" s="52" t="s">
        <v>388</v>
      </c>
      <c r="E428" s="89"/>
      <c r="F428" s="51">
        <f t="shared" si="98"/>
        <v>773000</v>
      </c>
      <c r="G428" s="51">
        <f t="shared" si="98"/>
        <v>0</v>
      </c>
      <c r="H428" s="39">
        <f t="shared" si="96"/>
        <v>773000</v>
      </c>
      <c r="I428" s="51">
        <f t="shared" si="99"/>
        <v>773000</v>
      </c>
      <c r="J428" s="51">
        <f t="shared" si="99"/>
        <v>0</v>
      </c>
      <c r="K428" s="39">
        <f>J428+I428</f>
        <v>773000</v>
      </c>
      <c r="L428" s="51">
        <f t="shared" si="100"/>
        <v>773000</v>
      </c>
      <c r="M428" s="51">
        <f t="shared" si="100"/>
        <v>0</v>
      </c>
      <c r="N428" s="39">
        <f>M428+L428</f>
        <v>773000</v>
      </c>
    </row>
    <row r="429" spans="1:14" ht="24">
      <c r="A429" s="26" t="s">
        <v>95</v>
      </c>
      <c r="B429" s="101"/>
      <c r="C429" s="113"/>
      <c r="D429" s="106" t="s">
        <v>389</v>
      </c>
      <c r="E429" s="52"/>
      <c r="F429" s="51">
        <f t="shared" si="98"/>
        <v>773000</v>
      </c>
      <c r="G429" s="41">
        <f t="shared" si="98"/>
        <v>0</v>
      </c>
      <c r="H429" s="39">
        <f t="shared" si="96"/>
        <v>773000</v>
      </c>
      <c r="I429" s="51">
        <f t="shared" si="99"/>
        <v>773000</v>
      </c>
      <c r="J429" s="41">
        <f t="shared" si="99"/>
        <v>0</v>
      </c>
      <c r="K429" s="39">
        <f>J429+I429</f>
        <v>773000</v>
      </c>
      <c r="L429" s="51">
        <f t="shared" si="100"/>
        <v>773000</v>
      </c>
      <c r="M429" s="41">
        <f t="shared" si="100"/>
        <v>0</v>
      </c>
      <c r="N429" s="39">
        <f>M429+L429</f>
        <v>773000</v>
      </c>
    </row>
    <row r="430" spans="1:14" ht="54" customHeight="1">
      <c r="A430" s="26" t="s">
        <v>392</v>
      </c>
      <c r="B430" s="102"/>
      <c r="C430" s="113"/>
      <c r="D430" s="106"/>
      <c r="E430" s="52" t="s">
        <v>390</v>
      </c>
      <c r="F430" s="51">
        <v>773000</v>
      </c>
      <c r="G430" s="41">
        <v>0</v>
      </c>
      <c r="H430" s="39">
        <f t="shared" si="96"/>
        <v>773000</v>
      </c>
      <c r="I430" s="51">
        <v>773000</v>
      </c>
      <c r="J430" s="41">
        <v>0</v>
      </c>
      <c r="K430" s="39">
        <f>J430+I430</f>
        <v>773000</v>
      </c>
      <c r="L430" s="51">
        <v>773000</v>
      </c>
      <c r="M430" s="41">
        <v>0</v>
      </c>
      <c r="N430" s="39">
        <f>M430+L430</f>
        <v>773000</v>
      </c>
    </row>
    <row r="431" spans="1:14" ht="25.5">
      <c r="A431" s="37" t="s">
        <v>235</v>
      </c>
      <c r="B431" s="154">
        <v>825</v>
      </c>
      <c r="C431" s="146"/>
      <c r="D431" s="146"/>
      <c r="E431" s="146"/>
      <c r="F431" s="39">
        <f>F432</f>
        <v>31000</v>
      </c>
      <c r="G431" s="39">
        <f>G432</f>
        <v>0</v>
      </c>
      <c r="H431" s="39">
        <f t="shared" si="96"/>
        <v>31000</v>
      </c>
      <c r="I431" s="39">
        <f>I432</f>
        <v>31000</v>
      </c>
      <c r="J431" s="39">
        <f>J432</f>
        <v>0</v>
      </c>
      <c r="K431" s="39">
        <f t="shared" si="92"/>
        <v>31000</v>
      </c>
      <c r="L431" s="39">
        <f>L432</f>
        <v>31000</v>
      </c>
      <c r="M431" s="39">
        <f>M432</f>
        <v>0</v>
      </c>
      <c r="N431" s="39">
        <f t="shared" si="86"/>
        <v>31000</v>
      </c>
    </row>
    <row r="432" spans="1:14" ht="48">
      <c r="A432" s="26" t="s">
        <v>13</v>
      </c>
      <c r="B432" s="154"/>
      <c r="C432" s="146" t="s">
        <v>12</v>
      </c>
      <c r="D432" s="124"/>
      <c r="E432" s="124"/>
      <c r="F432" s="39">
        <f>F433</f>
        <v>31000</v>
      </c>
      <c r="G432" s="39">
        <f>G433</f>
        <v>0</v>
      </c>
      <c r="H432" s="39">
        <f t="shared" si="96"/>
        <v>31000</v>
      </c>
      <c r="I432" s="39">
        <f>I433</f>
        <v>31000</v>
      </c>
      <c r="J432" s="39">
        <f>J433</f>
        <v>0</v>
      </c>
      <c r="K432" s="39">
        <f t="shared" si="92"/>
        <v>31000</v>
      </c>
      <c r="L432" s="39">
        <f>L433</f>
        <v>31000</v>
      </c>
      <c r="M432" s="39">
        <f>M433</f>
        <v>0</v>
      </c>
      <c r="N432" s="39">
        <f t="shared" si="86"/>
        <v>31000</v>
      </c>
    </row>
    <row r="433" spans="1:14" ht="48">
      <c r="A433" s="26" t="s">
        <v>236</v>
      </c>
      <c r="B433" s="154"/>
      <c r="C433" s="146"/>
      <c r="D433" s="40" t="s">
        <v>112</v>
      </c>
      <c r="E433" s="40"/>
      <c r="F433" s="39">
        <f>F434+F436</f>
        <v>31000</v>
      </c>
      <c r="G433" s="39">
        <f>G434+G436</f>
        <v>0</v>
      </c>
      <c r="H433" s="39">
        <f t="shared" si="96"/>
        <v>31000</v>
      </c>
      <c r="I433" s="39">
        <f>I434+I436</f>
        <v>31000</v>
      </c>
      <c r="J433" s="39">
        <f>J434+J436</f>
        <v>0</v>
      </c>
      <c r="K433" s="39">
        <f t="shared" si="92"/>
        <v>31000</v>
      </c>
      <c r="L433" s="39">
        <f>L434+L436</f>
        <v>31000</v>
      </c>
      <c r="M433" s="39">
        <f>M434+M436</f>
        <v>0</v>
      </c>
      <c r="N433" s="39">
        <f t="shared" si="86"/>
        <v>31000</v>
      </c>
    </row>
    <row r="434" spans="1:14" ht="24">
      <c r="A434" s="26" t="s">
        <v>237</v>
      </c>
      <c r="B434" s="154"/>
      <c r="C434" s="146"/>
      <c r="D434" s="124" t="s">
        <v>238</v>
      </c>
      <c r="E434" s="40"/>
      <c r="F434" s="39">
        <f>F435</f>
        <v>9000</v>
      </c>
      <c r="G434" s="39">
        <f>G435</f>
        <v>0</v>
      </c>
      <c r="H434" s="39">
        <f t="shared" si="96"/>
        <v>9000</v>
      </c>
      <c r="I434" s="39">
        <f>I435</f>
        <v>9000</v>
      </c>
      <c r="J434" s="39">
        <f>J435</f>
        <v>0</v>
      </c>
      <c r="K434" s="39">
        <f t="shared" si="92"/>
        <v>9000</v>
      </c>
      <c r="L434" s="39">
        <f>L435</f>
        <v>9000</v>
      </c>
      <c r="M434" s="39">
        <f>M435</f>
        <v>0</v>
      </c>
      <c r="N434" s="39">
        <f t="shared" si="86"/>
        <v>9000</v>
      </c>
    </row>
    <row r="435" spans="1:14" ht="24">
      <c r="A435" s="26" t="s">
        <v>305</v>
      </c>
      <c r="B435" s="154"/>
      <c r="C435" s="146"/>
      <c r="D435" s="124"/>
      <c r="E435" s="40" t="s">
        <v>300</v>
      </c>
      <c r="F435" s="41">
        <v>9000</v>
      </c>
      <c r="G435" s="41">
        <v>0</v>
      </c>
      <c r="H435" s="39">
        <f t="shared" si="96"/>
        <v>9000</v>
      </c>
      <c r="I435" s="41">
        <v>9000</v>
      </c>
      <c r="J435" s="41">
        <v>0</v>
      </c>
      <c r="K435" s="39">
        <f t="shared" si="92"/>
        <v>9000</v>
      </c>
      <c r="L435" s="41">
        <v>9000</v>
      </c>
      <c r="M435" s="41">
        <v>0</v>
      </c>
      <c r="N435" s="39">
        <f t="shared" si="86"/>
        <v>9000</v>
      </c>
    </row>
    <row r="436" spans="1:14" ht="24">
      <c r="A436" s="26" t="s">
        <v>239</v>
      </c>
      <c r="B436" s="154"/>
      <c r="C436" s="146"/>
      <c r="D436" s="124" t="s">
        <v>240</v>
      </c>
      <c r="E436" s="42"/>
      <c r="F436" s="39">
        <f>F437</f>
        <v>22000</v>
      </c>
      <c r="G436" s="39">
        <f>G437</f>
        <v>0</v>
      </c>
      <c r="H436" s="39">
        <f t="shared" si="96"/>
        <v>22000</v>
      </c>
      <c r="I436" s="39">
        <f>I437</f>
        <v>22000</v>
      </c>
      <c r="J436" s="39">
        <f>J437</f>
        <v>0</v>
      </c>
      <c r="K436" s="39">
        <f t="shared" si="92"/>
        <v>22000</v>
      </c>
      <c r="L436" s="39">
        <f>L437</f>
        <v>22000</v>
      </c>
      <c r="M436" s="39">
        <f>M437</f>
        <v>0</v>
      </c>
      <c r="N436" s="39">
        <f t="shared" si="86"/>
        <v>22000</v>
      </c>
    </row>
    <row r="437" spans="1:14" ht="24">
      <c r="A437" s="26" t="s">
        <v>305</v>
      </c>
      <c r="B437" s="154"/>
      <c r="C437" s="146"/>
      <c r="D437" s="124"/>
      <c r="E437" s="40" t="s">
        <v>300</v>
      </c>
      <c r="F437" s="41">
        <v>22000</v>
      </c>
      <c r="G437" s="41">
        <v>0</v>
      </c>
      <c r="H437" s="39">
        <f t="shared" si="96"/>
        <v>22000</v>
      </c>
      <c r="I437" s="41">
        <v>22000</v>
      </c>
      <c r="J437" s="41">
        <v>0</v>
      </c>
      <c r="K437" s="39">
        <f t="shared" si="92"/>
        <v>22000</v>
      </c>
      <c r="L437" s="41">
        <v>22000</v>
      </c>
      <c r="M437" s="41">
        <v>0</v>
      </c>
      <c r="N437" s="39">
        <f t="shared" si="86"/>
        <v>22000</v>
      </c>
    </row>
    <row r="438" spans="1:14" ht="25.5">
      <c r="A438" s="37" t="s">
        <v>241</v>
      </c>
      <c r="B438" s="154">
        <v>826</v>
      </c>
      <c r="C438" s="155"/>
      <c r="D438" s="155"/>
      <c r="E438" s="155"/>
      <c r="F438" s="39">
        <f>F439</f>
        <v>592000</v>
      </c>
      <c r="G438" s="39">
        <f>G439</f>
        <v>0</v>
      </c>
      <c r="H438" s="39">
        <f t="shared" si="96"/>
        <v>592000</v>
      </c>
      <c r="I438" s="39">
        <f>I439</f>
        <v>592000</v>
      </c>
      <c r="J438" s="39">
        <f>J439</f>
        <v>0</v>
      </c>
      <c r="K438" s="39">
        <f t="shared" si="92"/>
        <v>592000</v>
      </c>
      <c r="L438" s="39">
        <f>L439</f>
        <v>592000</v>
      </c>
      <c r="M438" s="39">
        <f>M439</f>
        <v>0</v>
      </c>
      <c r="N438" s="39">
        <f t="shared" si="86"/>
        <v>592000</v>
      </c>
    </row>
    <row r="439" spans="1:14" ht="36">
      <c r="A439" s="26" t="s">
        <v>17</v>
      </c>
      <c r="B439" s="154"/>
      <c r="C439" s="146" t="s">
        <v>16</v>
      </c>
      <c r="D439" s="124"/>
      <c r="E439" s="124"/>
      <c r="F439" s="39">
        <f>F440+F444</f>
        <v>592000</v>
      </c>
      <c r="G439" s="39">
        <f>G440+G444</f>
        <v>0</v>
      </c>
      <c r="H439" s="39">
        <f t="shared" si="96"/>
        <v>592000</v>
      </c>
      <c r="I439" s="39">
        <f>I440+I444</f>
        <v>592000</v>
      </c>
      <c r="J439" s="39">
        <f>J440+J444</f>
        <v>0</v>
      </c>
      <c r="K439" s="39">
        <f t="shared" si="92"/>
        <v>592000</v>
      </c>
      <c r="L439" s="39">
        <f>L440+L444</f>
        <v>592000</v>
      </c>
      <c r="M439" s="39">
        <f>M440+M444</f>
        <v>0</v>
      </c>
      <c r="N439" s="39">
        <f t="shared" si="86"/>
        <v>592000</v>
      </c>
    </row>
    <row r="440" spans="1:14" ht="12.75">
      <c r="A440" s="26" t="s">
        <v>113</v>
      </c>
      <c r="B440" s="154"/>
      <c r="C440" s="146"/>
      <c r="D440" s="124" t="s">
        <v>114</v>
      </c>
      <c r="E440" s="40"/>
      <c r="F440" s="39">
        <f>SUM(F441:F443)</f>
        <v>14000</v>
      </c>
      <c r="G440" s="39">
        <f>SUM(G441:G443)</f>
        <v>0</v>
      </c>
      <c r="H440" s="39">
        <f t="shared" si="96"/>
        <v>14000</v>
      </c>
      <c r="I440" s="39">
        <f>SUM(I441:I443)</f>
        <v>14000</v>
      </c>
      <c r="J440" s="39">
        <f>SUM(J441:J443)</f>
        <v>0</v>
      </c>
      <c r="K440" s="39">
        <f t="shared" si="92"/>
        <v>14000</v>
      </c>
      <c r="L440" s="39">
        <f>SUM(L441:L443)</f>
        <v>14000</v>
      </c>
      <c r="M440" s="39">
        <f>SUM(M441:M443)</f>
        <v>0</v>
      </c>
      <c r="N440" s="39">
        <f t="shared" si="86"/>
        <v>14000</v>
      </c>
    </row>
    <row r="441" spans="1:14" ht="24">
      <c r="A441" s="26" t="s">
        <v>293</v>
      </c>
      <c r="B441" s="154"/>
      <c r="C441" s="146"/>
      <c r="D441" s="124"/>
      <c r="E441" s="40" t="s">
        <v>292</v>
      </c>
      <c r="F441" s="39">
        <f>3500+4000</f>
        <v>7500</v>
      </c>
      <c r="G441" s="39">
        <v>0</v>
      </c>
      <c r="H441" s="39">
        <f t="shared" si="96"/>
        <v>7500</v>
      </c>
      <c r="I441" s="39">
        <f>3500+4000</f>
        <v>7500</v>
      </c>
      <c r="J441" s="39">
        <v>0</v>
      </c>
      <c r="K441" s="39">
        <f t="shared" si="92"/>
        <v>7500</v>
      </c>
      <c r="L441" s="39">
        <f>3500+4000</f>
        <v>7500</v>
      </c>
      <c r="M441" s="39">
        <v>0</v>
      </c>
      <c r="N441" s="39">
        <f t="shared" si="86"/>
        <v>7500</v>
      </c>
    </row>
    <row r="442" spans="1:14" ht="24">
      <c r="A442" s="26" t="s">
        <v>306</v>
      </c>
      <c r="B442" s="154"/>
      <c r="C442" s="146"/>
      <c r="D442" s="124"/>
      <c r="E442" s="40" t="s">
        <v>275</v>
      </c>
      <c r="F442" s="39">
        <f>2000+4000</f>
        <v>6000</v>
      </c>
      <c r="G442" s="39">
        <v>0</v>
      </c>
      <c r="H442" s="39">
        <f t="shared" si="96"/>
        <v>6000</v>
      </c>
      <c r="I442" s="39">
        <f>2000+4000</f>
        <v>6000</v>
      </c>
      <c r="J442" s="39">
        <v>0</v>
      </c>
      <c r="K442" s="39">
        <f t="shared" si="92"/>
        <v>6000</v>
      </c>
      <c r="L442" s="39">
        <f>2000+4000</f>
        <v>6000</v>
      </c>
      <c r="M442" s="39">
        <v>0</v>
      </c>
      <c r="N442" s="39">
        <f t="shared" si="86"/>
        <v>6000</v>
      </c>
    </row>
    <row r="443" spans="1:14" ht="24">
      <c r="A443" s="26" t="s">
        <v>314</v>
      </c>
      <c r="B443" s="154"/>
      <c r="C443" s="146"/>
      <c r="D443" s="124"/>
      <c r="E443" s="40" t="s">
        <v>301</v>
      </c>
      <c r="F443" s="39">
        <v>500</v>
      </c>
      <c r="G443" s="39">
        <v>0</v>
      </c>
      <c r="H443" s="39">
        <f t="shared" si="96"/>
        <v>500</v>
      </c>
      <c r="I443" s="39">
        <v>500</v>
      </c>
      <c r="J443" s="39">
        <v>0</v>
      </c>
      <c r="K443" s="39">
        <f t="shared" si="92"/>
        <v>500</v>
      </c>
      <c r="L443" s="39">
        <v>500</v>
      </c>
      <c r="M443" s="39">
        <v>0</v>
      </c>
      <c r="N443" s="39">
        <f t="shared" si="86"/>
        <v>500</v>
      </c>
    </row>
    <row r="444" spans="1:14" ht="24">
      <c r="A444" s="26" t="s">
        <v>242</v>
      </c>
      <c r="B444" s="154"/>
      <c r="C444" s="146"/>
      <c r="D444" s="124" t="s">
        <v>243</v>
      </c>
      <c r="E444" s="40"/>
      <c r="F444" s="39">
        <f>F445</f>
        <v>578000</v>
      </c>
      <c r="G444" s="39">
        <f>G445</f>
        <v>0</v>
      </c>
      <c r="H444" s="39">
        <f t="shared" si="96"/>
        <v>578000</v>
      </c>
      <c r="I444" s="39">
        <f>I445</f>
        <v>578000</v>
      </c>
      <c r="J444" s="39">
        <f>J445</f>
        <v>0</v>
      </c>
      <c r="K444" s="39">
        <f t="shared" si="92"/>
        <v>578000</v>
      </c>
      <c r="L444" s="39">
        <f>L445</f>
        <v>578000</v>
      </c>
      <c r="M444" s="39">
        <f>M445</f>
        <v>0</v>
      </c>
      <c r="N444" s="39">
        <f t="shared" si="86"/>
        <v>578000</v>
      </c>
    </row>
    <row r="445" spans="1:14" ht="12.75">
      <c r="A445" s="26" t="s">
        <v>304</v>
      </c>
      <c r="B445" s="154"/>
      <c r="C445" s="146"/>
      <c r="D445" s="124"/>
      <c r="E445" s="40" t="s">
        <v>299</v>
      </c>
      <c r="F445" s="41">
        <f>444000+134000</f>
        <v>578000</v>
      </c>
      <c r="G445" s="41">
        <v>0</v>
      </c>
      <c r="H445" s="39">
        <f t="shared" si="96"/>
        <v>578000</v>
      </c>
      <c r="I445" s="41">
        <f>444000+134000</f>
        <v>578000</v>
      </c>
      <c r="J445" s="41">
        <v>0</v>
      </c>
      <c r="K445" s="39">
        <f t="shared" si="92"/>
        <v>578000</v>
      </c>
      <c r="L445" s="41">
        <f>444000+134000</f>
        <v>578000</v>
      </c>
      <c r="M445" s="41">
        <v>0</v>
      </c>
      <c r="N445" s="39">
        <f t="shared" si="86"/>
        <v>578000</v>
      </c>
    </row>
    <row r="446" spans="1:14" ht="15.75">
      <c r="A446" s="153" t="s">
        <v>244</v>
      </c>
      <c r="B446" s="153"/>
      <c r="C446" s="153"/>
      <c r="D446" s="153"/>
      <c r="E446" s="153"/>
      <c r="F446" s="84">
        <f aca="true" t="shared" si="101" ref="F446:N446">F438+F431+F299+F219+F167+F74+F10</f>
        <v>244599198</v>
      </c>
      <c r="G446" s="84">
        <f t="shared" si="101"/>
        <v>207583314</v>
      </c>
      <c r="H446" s="84">
        <f t="shared" si="101"/>
        <v>452182512</v>
      </c>
      <c r="I446" s="84">
        <f t="shared" si="101"/>
        <v>253983666</v>
      </c>
      <c r="J446" s="84">
        <f t="shared" si="101"/>
        <v>222254867.88</v>
      </c>
      <c r="K446" s="84">
        <f t="shared" si="101"/>
        <v>476238533.88</v>
      </c>
      <c r="L446" s="84">
        <f t="shared" si="101"/>
        <v>224796658</v>
      </c>
      <c r="M446" s="84">
        <f t="shared" si="101"/>
        <v>238134076.88</v>
      </c>
      <c r="N446" s="84">
        <f t="shared" si="101"/>
        <v>462930734.88</v>
      </c>
    </row>
    <row r="447" spans="1:14" ht="15.75">
      <c r="A447" s="157" t="s">
        <v>399</v>
      </c>
      <c r="B447" s="157"/>
      <c r="C447" s="157"/>
      <c r="D447" s="157"/>
      <c r="E447" s="157"/>
      <c r="F447" s="84">
        <v>0</v>
      </c>
      <c r="G447" s="84">
        <v>0</v>
      </c>
      <c r="H447" s="84">
        <f>G447+F447</f>
        <v>0</v>
      </c>
      <c r="I447" s="84">
        <v>20716134</v>
      </c>
      <c r="J447" s="84">
        <v>0</v>
      </c>
      <c r="K447" s="84">
        <f>J447+I447</f>
        <v>20716134</v>
      </c>
      <c r="L447" s="84">
        <v>31671734</v>
      </c>
      <c r="M447" s="84">
        <v>0</v>
      </c>
      <c r="N447" s="84">
        <f>M447+L447</f>
        <v>31671734</v>
      </c>
    </row>
    <row r="448" spans="1:14" ht="15.75">
      <c r="A448" s="156" t="s">
        <v>245</v>
      </c>
      <c r="B448" s="156"/>
      <c r="C448" s="156"/>
      <c r="D448" s="156"/>
      <c r="E448" s="156"/>
      <c r="F448" s="84">
        <f aca="true" t="shared" si="102" ref="F448:N448">F446+F447</f>
        <v>244599198</v>
      </c>
      <c r="G448" s="84">
        <f t="shared" si="102"/>
        <v>207583314</v>
      </c>
      <c r="H448" s="84">
        <f t="shared" si="102"/>
        <v>452182512</v>
      </c>
      <c r="I448" s="84">
        <f t="shared" si="102"/>
        <v>274699800</v>
      </c>
      <c r="J448" s="84">
        <f t="shared" si="102"/>
        <v>222254867.88</v>
      </c>
      <c r="K448" s="84">
        <f t="shared" si="102"/>
        <v>496954667.88</v>
      </c>
      <c r="L448" s="84">
        <f t="shared" si="102"/>
        <v>256468392</v>
      </c>
      <c r="M448" s="84">
        <f t="shared" si="102"/>
        <v>238134076.88</v>
      </c>
      <c r="N448" s="84">
        <f t="shared" si="102"/>
        <v>494602468.88</v>
      </c>
    </row>
    <row r="449" spans="5:14" ht="12.75" hidden="1">
      <c r="E449" s="91"/>
      <c r="F449" s="67">
        <f>H449-G449</f>
        <v>244599198</v>
      </c>
      <c r="G449" s="67">
        <f>'[1]Свод фин.пом.2013-15 - ПМР'!$B$63</f>
        <v>207583314</v>
      </c>
      <c r="H449" s="67">
        <f>'[1]проект бюдж.2013-15'!$C$167</f>
        <v>452182512</v>
      </c>
      <c r="I449" s="67">
        <f>K449-J449</f>
        <v>274699800</v>
      </c>
      <c r="J449" s="67">
        <f>'[1]Свод фин.пом.2013-15 - ПМР'!$C$63</f>
        <v>222254867.88</v>
      </c>
      <c r="K449" s="67">
        <f>'[1]проект бюдж.2013-15'!$D$167</f>
        <v>496954667.88</v>
      </c>
      <c r="L449" s="67">
        <f>N449-M449</f>
        <v>256468392</v>
      </c>
      <c r="M449" s="67">
        <f>'[1]Свод фин.пом.2013-15 - ПМР'!$D$63</f>
        <v>238134076.88</v>
      </c>
      <c r="N449" s="67">
        <f>'[1]проект бюдж.2013-15'!$E$167</f>
        <v>494602468.88</v>
      </c>
    </row>
    <row r="450" spans="1:14" ht="12.75" hidden="1">
      <c r="A450" s="2"/>
      <c r="C450" s="92"/>
      <c r="D450" s="92"/>
      <c r="E450" s="92"/>
      <c r="F450" s="67">
        <f aca="true" t="shared" si="103" ref="F450:N450">F449-F448</f>
        <v>0</v>
      </c>
      <c r="G450" s="67">
        <f t="shared" si="103"/>
        <v>0</v>
      </c>
      <c r="H450" s="67">
        <f t="shared" si="103"/>
        <v>0</v>
      </c>
      <c r="I450" s="67">
        <f t="shared" si="103"/>
        <v>0</v>
      </c>
      <c r="J450" s="67">
        <f t="shared" si="103"/>
        <v>0</v>
      </c>
      <c r="K450" s="67">
        <f t="shared" si="103"/>
        <v>0</v>
      </c>
      <c r="L450" s="67">
        <f t="shared" si="103"/>
        <v>0</v>
      </c>
      <c r="M450" s="67">
        <f t="shared" si="103"/>
        <v>0</v>
      </c>
      <c r="N450" s="67">
        <f t="shared" si="103"/>
        <v>0</v>
      </c>
    </row>
    <row r="451" spans="1:14" s="32" customFormat="1" ht="12.75">
      <c r="A451" s="33"/>
      <c r="B451" s="90"/>
      <c r="C451" s="90"/>
      <c r="D451" s="90"/>
      <c r="E451" s="90"/>
      <c r="F451" s="2"/>
      <c r="G451" s="31"/>
      <c r="H451" s="31"/>
      <c r="I451" s="2"/>
      <c r="J451" s="31"/>
      <c r="K451" s="31"/>
      <c r="L451" s="2"/>
      <c r="M451" s="31"/>
      <c r="N451" s="31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ht="12.75">
      <c r="A605" s="2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  <row r="610" ht="12.75">
      <c r="A610" s="2"/>
    </row>
    <row r="611" ht="12.75">
      <c r="A611" s="2"/>
    </row>
    <row r="612" ht="12.75">
      <c r="A612" s="2"/>
    </row>
    <row r="613" ht="12.75">
      <c r="A613" s="2"/>
    </row>
    <row r="614" ht="12.75">
      <c r="A614" s="2"/>
    </row>
    <row r="615" ht="12.75">
      <c r="A615" s="2"/>
    </row>
    <row r="616" ht="12.75">
      <c r="A616" s="2"/>
    </row>
    <row r="617" ht="12.75">
      <c r="A617" s="2"/>
    </row>
    <row r="618" ht="12.75">
      <c r="A618" s="2"/>
    </row>
    <row r="619" ht="12.75">
      <c r="A619" s="2"/>
    </row>
    <row r="620" ht="12.75">
      <c r="A620" s="2"/>
    </row>
    <row r="621" ht="12.75">
      <c r="A621" s="2"/>
    </row>
    <row r="622" ht="12.75">
      <c r="A622" s="2"/>
    </row>
    <row r="623" ht="12.75">
      <c r="A623" s="2"/>
    </row>
    <row r="624" ht="12.75">
      <c r="A624" s="2"/>
    </row>
    <row r="625" ht="12.75">
      <c r="A625" s="2"/>
    </row>
    <row r="626" ht="12.75">
      <c r="A626" s="2"/>
    </row>
    <row r="627" ht="12.75">
      <c r="A627" s="2"/>
    </row>
    <row r="628" ht="12.75">
      <c r="A628" s="2"/>
    </row>
    <row r="629" ht="12.75">
      <c r="A629" s="2"/>
    </row>
    <row r="630" ht="12.75">
      <c r="A630" s="2"/>
    </row>
    <row r="631" ht="12.75">
      <c r="A631" s="2"/>
    </row>
    <row r="632" ht="12.75">
      <c r="A632" s="2"/>
    </row>
    <row r="633" ht="12.75">
      <c r="A633" s="2"/>
    </row>
    <row r="634" ht="12.75">
      <c r="A634" s="2"/>
    </row>
    <row r="635" ht="12.75">
      <c r="A635" s="2"/>
    </row>
    <row r="636" ht="12.75">
      <c r="A636" s="2"/>
    </row>
    <row r="637" ht="12.75">
      <c r="A637" s="2"/>
    </row>
    <row r="638" ht="12.75">
      <c r="A638" s="2"/>
    </row>
    <row r="639" ht="12.75">
      <c r="A639" s="2"/>
    </row>
    <row r="640" ht="12.75">
      <c r="A640" s="2"/>
    </row>
    <row r="641" ht="12.75">
      <c r="A641" s="2"/>
    </row>
    <row r="642" ht="12.75">
      <c r="A642" s="2"/>
    </row>
    <row r="643" ht="12.75">
      <c r="A643" s="2"/>
    </row>
    <row r="644" ht="12.75">
      <c r="A644" s="2"/>
    </row>
    <row r="645" ht="12.75">
      <c r="A645" s="2"/>
    </row>
    <row r="646" ht="12.75">
      <c r="A646" s="2"/>
    </row>
    <row r="647" ht="12.75">
      <c r="A647" s="2"/>
    </row>
    <row r="648" ht="12.75">
      <c r="A648" s="2"/>
    </row>
    <row r="649" ht="12.75">
      <c r="A649" s="2"/>
    </row>
    <row r="650" ht="12.75">
      <c r="A650" s="2"/>
    </row>
    <row r="651" ht="12.75">
      <c r="A651" s="2"/>
    </row>
    <row r="652" ht="12.75">
      <c r="A652" s="2"/>
    </row>
    <row r="653" ht="12.75">
      <c r="A653" s="2"/>
    </row>
    <row r="654" ht="12.75">
      <c r="A654" s="2"/>
    </row>
    <row r="655" ht="12.75">
      <c r="A655" s="2"/>
    </row>
    <row r="656" ht="12.75">
      <c r="A656" s="2"/>
    </row>
    <row r="657" ht="12.75">
      <c r="A657" s="2"/>
    </row>
    <row r="658" ht="12.75">
      <c r="A658" s="2"/>
    </row>
    <row r="659" ht="12.75">
      <c r="A659" s="2"/>
    </row>
    <row r="660" ht="12.75">
      <c r="A660" s="2"/>
    </row>
    <row r="661" ht="12.75">
      <c r="A661" s="2"/>
    </row>
    <row r="662" ht="12.75">
      <c r="A662" s="2"/>
    </row>
    <row r="663" ht="12.75">
      <c r="A663" s="2"/>
    </row>
    <row r="664" ht="12.75">
      <c r="A664" s="2"/>
    </row>
    <row r="665" ht="12.75">
      <c r="A665" s="2"/>
    </row>
    <row r="666" ht="12.75">
      <c r="A666" s="2"/>
    </row>
    <row r="667" ht="12.75">
      <c r="A667" s="2"/>
    </row>
    <row r="668" ht="12.75">
      <c r="A668" s="2"/>
    </row>
    <row r="669" ht="12.75">
      <c r="A669" s="2"/>
    </row>
    <row r="670" ht="12.75">
      <c r="A670" s="2"/>
    </row>
    <row r="671" ht="12.75">
      <c r="A671" s="2"/>
    </row>
    <row r="672" ht="12.75">
      <c r="A672" s="2"/>
    </row>
    <row r="673" ht="12.75">
      <c r="A673" s="2"/>
    </row>
    <row r="674" ht="12.75">
      <c r="A674" s="2"/>
    </row>
    <row r="675" ht="12.75">
      <c r="A675" s="2"/>
    </row>
    <row r="676" ht="12.75">
      <c r="A676" s="2"/>
    </row>
    <row r="677" ht="12.75">
      <c r="A677" s="2"/>
    </row>
    <row r="678" ht="12.75">
      <c r="A678" s="2"/>
    </row>
    <row r="679" ht="12.75">
      <c r="A679" s="2"/>
    </row>
    <row r="680" ht="12.75">
      <c r="A680" s="2"/>
    </row>
    <row r="681" ht="12.75">
      <c r="A681" s="2"/>
    </row>
    <row r="682" ht="12.75">
      <c r="A682" s="2"/>
    </row>
    <row r="683" ht="12.75">
      <c r="A683" s="2"/>
    </row>
    <row r="684" ht="12.75">
      <c r="A684" s="2"/>
    </row>
    <row r="685" ht="12.75">
      <c r="A685" s="2"/>
    </row>
    <row r="686" ht="12.75">
      <c r="A686" s="2"/>
    </row>
    <row r="687" ht="12.75">
      <c r="A687" s="2"/>
    </row>
    <row r="688" ht="12.75">
      <c r="A688" s="2"/>
    </row>
    <row r="689" ht="12.75">
      <c r="A689" s="2"/>
    </row>
    <row r="690" ht="12.75">
      <c r="A690" s="2"/>
    </row>
    <row r="691" ht="12.75">
      <c r="A691" s="2"/>
    </row>
    <row r="692" ht="12.75">
      <c r="A692" s="2"/>
    </row>
    <row r="693" ht="12.75">
      <c r="A693" s="2"/>
    </row>
    <row r="694" ht="12.75">
      <c r="A694" s="2"/>
    </row>
    <row r="695" ht="12.75">
      <c r="A695" s="2"/>
    </row>
    <row r="696" ht="12.75">
      <c r="A696" s="2"/>
    </row>
    <row r="697" ht="12.75">
      <c r="A697" s="2"/>
    </row>
    <row r="698" ht="12.75">
      <c r="A698" s="2"/>
    </row>
    <row r="699" ht="12.75">
      <c r="A699" s="2"/>
    </row>
    <row r="700" ht="12.75">
      <c r="A700" s="2"/>
    </row>
    <row r="701" ht="12.75">
      <c r="A701" s="2"/>
    </row>
    <row r="702" ht="12.75">
      <c r="A702" s="2"/>
    </row>
    <row r="703" ht="12.75">
      <c r="A703" s="2"/>
    </row>
    <row r="704" ht="12.75">
      <c r="A704" s="2"/>
    </row>
    <row r="705" ht="12.75">
      <c r="A705" s="2"/>
    </row>
    <row r="706" ht="12.75">
      <c r="A706" s="2"/>
    </row>
    <row r="707" ht="12.75">
      <c r="A707" s="2"/>
    </row>
    <row r="708" ht="12.75">
      <c r="A708" s="2"/>
    </row>
    <row r="709" ht="12.75">
      <c r="A709" s="2"/>
    </row>
    <row r="710" ht="12.75">
      <c r="A710" s="2"/>
    </row>
    <row r="711" ht="12.75">
      <c r="A711" s="2"/>
    </row>
    <row r="712" ht="12.75">
      <c r="A712" s="2"/>
    </row>
    <row r="713" ht="12.75">
      <c r="A713" s="2"/>
    </row>
    <row r="714" ht="12.75">
      <c r="A714" s="2"/>
    </row>
    <row r="715" ht="12.75">
      <c r="A715" s="2"/>
    </row>
    <row r="716" ht="12.75">
      <c r="A716" s="2"/>
    </row>
    <row r="717" ht="12.75">
      <c r="A717" s="2"/>
    </row>
    <row r="718" ht="12.75">
      <c r="A718" s="2"/>
    </row>
    <row r="719" ht="12.75">
      <c r="A719" s="2"/>
    </row>
    <row r="720" ht="12.75">
      <c r="A720" s="2"/>
    </row>
    <row r="721" ht="12.75">
      <c r="A721" s="2"/>
    </row>
    <row r="722" ht="12.75">
      <c r="A722" s="2"/>
    </row>
    <row r="723" ht="12.75">
      <c r="A723" s="2"/>
    </row>
    <row r="724" ht="12.75">
      <c r="A724" s="2"/>
    </row>
    <row r="725" ht="12.75">
      <c r="A725" s="2"/>
    </row>
    <row r="726" ht="12.75">
      <c r="A726" s="2"/>
    </row>
    <row r="727" ht="12.75">
      <c r="A727" s="2"/>
    </row>
    <row r="728" ht="12.75">
      <c r="A728" s="2"/>
    </row>
    <row r="729" ht="12.75">
      <c r="A729" s="2"/>
    </row>
    <row r="730" ht="12.75">
      <c r="A730" s="2"/>
    </row>
    <row r="731" ht="12.75">
      <c r="A731" s="2"/>
    </row>
    <row r="732" ht="12.75">
      <c r="A732" s="2"/>
    </row>
    <row r="733" ht="12.75">
      <c r="A733" s="2"/>
    </row>
    <row r="734" ht="12.75">
      <c r="A734" s="2"/>
    </row>
    <row r="735" ht="12.75">
      <c r="A735" s="2"/>
    </row>
    <row r="736" ht="12.75">
      <c r="A736" s="2"/>
    </row>
    <row r="737" ht="12.75">
      <c r="A737" s="2"/>
    </row>
    <row r="738" ht="12.75">
      <c r="A738" s="2"/>
    </row>
    <row r="739" ht="12.75">
      <c r="A739" s="2"/>
    </row>
    <row r="740" ht="12.75">
      <c r="A740" s="2"/>
    </row>
    <row r="741" ht="12.75">
      <c r="A741" s="2"/>
    </row>
    <row r="742" ht="12.75">
      <c r="A742" s="2"/>
    </row>
    <row r="743" ht="12.75">
      <c r="A743" s="2"/>
    </row>
    <row r="744" ht="12.75">
      <c r="A744" s="2"/>
    </row>
    <row r="745" ht="12.75">
      <c r="A745" s="2"/>
    </row>
    <row r="746" ht="12.75">
      <c r="A746" s="2"/>
    </row>
    <row r="747" ht="12.75">
      <c r="A747" s="2"/>
    </row>
    <row r="748" ht="12.75">
      <c r="A748" s="2"/>
    </row>
    <row r="749" ht="12.75">
      <c r="A749" s="2"/>
    </row>
    <row r="750" ht="12.75">
      <c r="A750" s="2"/>
    </row>
    <row r="751" ht="12.75">
      <c r="A751" s="2"/>
    </row>
    <row r="752" ht="12.75">
      <c r="A752" s="2"/>
    </row>
    <row r="753" ht="12.75">
      <c r="A753" s="2"/>
    </row>
    <row r="754" ht="12.75">
      <c r="A754" s="2"/>
    </row>
    <row r="755" ht="12.75">
      <c r="A755" s="2"/>
    </row>
    <row r="756" ht="12.75">
      <c r="A756" s="2"/>
    </row>
    <row r="757" ht="12.75">
      <c r="A757" s="2"/>
    </row>
    <row r="758" ht="12.75">
      <c r="A758" s="2"/>
    </row>
    <row r="759" ht="12.75">
      <c r="A759" s="2"/>
    </row>
    <row r="760" ht="12.75">
      <c r="A760" s="2"/>
    </row>
    <row r="761" ht="12.75">
      <c r="A761" s="2"/>
    </row>
    <row r="762" ht="12.75">
      <c r="A762" s="2"/>
    </row>
    <row r="763" ht="12.75">
      <c r="A763" s="2"/>
    </row>
    <row r="764" ht="12.75">
      <c r="A764" s="2"/>
    </row>
    <row r="765" ht="12.75">
      <c r="A765" s="2"/>
    </row>
    <row r="766" ht="12.75">
      <c r="A766" s="2"/>
    </row>
    <row r="767" ht="12.75">
      <c r="A767" s="2"/>
    </row>
    <row r="768" ht="12.75">
      <c r="A768" s="2"/>
    </row>
    <row r="769" ht="12.75">
      <c r="A769" s="2"/>
    </row>
    <row r="770" ht="12.75">
      <c r="A770" s="2"/>
    </row>
    <row r="771" ht="12.75">
      <c r="A771" s="2"/>
    </row>
    <row r="772" ht="12.75">
      <c r="A772" s="2"/>
    </row>
    <row r="773" ht="12.75">
      <c r="A773" s="2"/>
    </row>
    <row r="774" ht="12.75">
      <c r="A774" s="2"/>
    </row>
    <row r="775" ht="12.75">
      <c r="A775" s="2"/>
    </row>
    <row r="776" ht="12.75">
      <c r="A776" s="2"/>
    </row>
    <row r="777" ht="12.75">
      <c r="A777" s="2"/>
    </row>
    <row r="778" ht="12.75">
      <c r="A778" s="2"/>
    </row>
    <row r="779" ht="12.75">
      <c r="A779" s="2"/>
    </row>
    <row r="780" ht="12.75">
      <c r="A780" s="2"/>
    </row>
    <row r="781" ht="12.75">
      <c r="A781" s="2"/>
    </row>
    <row r="782" ht="12.75">
      <c r="A782" s="2"/>
    </row>
    <row r="783" ht="12.75">
      <c r="A783" s="2"/>
    </row>
    <row r="784" ht="12.75">
      <c r="A784" s="2"/>
    </row>
    <row r="785" ht="12.75">
      <c r="A785" s="2"/>
    </row>
    <row r="786" ht="12.75">
      <c r="A786" s="2"/>
    </row>
    <row r="787" ht="12.75">
      <c r="A787" s="2"/>
    </row>
    <row r="788" ht="12.75">
      <c r="A788" s="2"/>
    </row>
    <row r="789" ht="12.75">
      <c r="A789" s="2"/>
    </row>
    <row r="790" ht="12.75">
      <c r="A790" s="2"/>
    </row>
    <row r="791" ht="12.75">
      <c r="A791" s="2"/>
    </row>
  </sheetData>
  <sheetProtection selectLockedCells="1" selectUnlockedCells="1"/>
  <autoFilter ref="A9:H450"/>
  <mergeCells count="243">
    <mergeCell ref="A446:E446"/>
    <mergeCell ref="A447:E447"/>
    <mergeCell ref="A448:E448"/>
    <mergeCell ref="B438:B445"/>
    <mergeCell ref="C438:E438"/>
    <mergeCell ref="C439:C445"/>
    <mergeCell ref="D439:E439"/>
    <mergeCell ref="D440:D443"/>
    <mergeCell ref="D444:D445"/>
    <mergeCell ref="B431:B437"/>
    <mergeCell ref="C431:E431"/>
    <mergeCell ref="C432:C437"/>
    <mergeCell ref="D432:E432"/>
    <mergeCell ref="D434:D435"/>
    <mergeCell ref="D436:D437"/>
    <mergeCell ref="C414:C426"/>
    <mergeCell ref="D414:E414"/>
    <mergeCell ref="D417:D418"/>
    <mergeCell ref="D420:D424"/>
    <mergeCell ref="D425:D426"/>
    <mergeCell ref="C427:C430"/>
    <mergeCell ref="D427:E427"/>
    <mergeCell ref="D429:D430"/>
    <mergeCell ref="C403:C409"/>
    <mergeCell ref="D403:E403"/>
    <mergeCell ref="D405:D406"/>
    <mergeCell ref="D408:D409"/>
    <mergeCell ref="C410:C413"/>
    <mergeCell ref="D410:E410"/>
    <mergeCell ref="D412:D413"/>
    <mergeCell ref="C385:C388"/>
    <mergeCell ref="D385:E385"/>
    <mergeCell ref="D387:D388"/>
    <mergeCell ref="C389:C402"/>
    <mergeCell ref="D389:E389"/>
    <mergeCell ref="D391:D392"/>
    <mergeCell ref="D394:D395"/>
    <mergeCell ref="D397:D398"/>
    <mergeCell ref="D401:D402"/>
    <mergeCell ref="C377:C380"/>
    <mergeCell ref="D377:E377"/>
    <mergeCell ref="D379:D380"/>
    <mergeCell ref="C381:C384"/>
    <mergeCell ref="D381:E381"/>
    <mergeCell ref="D383:D384"/>
    <mergeCell ref="C360:C368"/>
    <mergeCell ref="D360:E360"/>
    <mergeCell ref="D362:D363"/>
    <mergeCell ref="D365:D366"/>
    <mergeCell ref="D367:D368"/>
    <mergeCell ref="C369:C376"/>
    <mergeCell ref="D369:E369"/>
    <mergeCell ref="D371:D373"/>
    <mergeCell ref="D375:D376"/>
    <mergeCell ref="C349:C352"/>
    <mergeCell ref="D349:E349"/>
    <mergeCell ref="D351:D352"/>
    <mergeCell ref="C353:C359"/>
    <mergeCell ref="D353:E353"/>
    <mergeCell ref="D355:D356"/>
    <mergeCell ref="D358:D359"/>
    <mergeCell ref="C340:C343"/>
    <mergeCell ref="D340:E340"/>
    <mergeCell ref="D342:D343"/>
    <mergeCell ref="C344:C348"/>
    <mergeCell ref="D344:E344"/>
    <mergeCell ref="D346:D348"/>
    <mergeCell ref="C329:C335"/>
    <mergeCell ref="D329:E329"/>
    <mergeCell ref="D331:D335"/>
    <mergeCell ref="C336:C339"/>
    <mergeCell ref="D336:E336"/>
    <mergeCell ref="D338:D339"/>
    <mergeCell ref="C313:C315"/>
    <mergeCell ref="D313:E313"/>
    <mergeCell ref="D314:D315"/>
    <mergeCell ref="C316:C328"/>
    <mergeCell ref="D316:E316"/>
    <mergeCell ref="D318:D319"/>
    <mergeCell ref="D321:D322"/>
    <mergeCell ref="D324:D325"/>
    <mergeCell ref="D326:D328"/>
    <mergeCell ref="D284:D285"/>
    <mergeCell ref="D286:D287"/>
    <mergeCell ref="B299:B430"/>
    <mergeCell ref="C299:E299"/>
    <mergeCell ref="C300:C303"/>
    <mergeCell ref="D300:E300"/>
    <mergeCell ref="D302:D303"/>
    <mergeCell ref="C304:C312"/>
    <mergeCell ref="D304:E304"/>
    <mergeCell ref="D306:D312"/>
    <mergeCell ref="D262:D263"/>
    <mergeCell ref="D264:D266"/>
    <mergeCell ref="D267:D268"/>
    <mergeCell ref="C288:C298"/>
    <mergeCell ref="D288:E288"/>
    <mergeCell ref="D290:D295"/>
    <mergeCell ref="D297:D298"/>
    <mergeCell ref="C277:C287"/>
    <mergeCell ref="D277:E277"/>
    <mergeCell ref="D280:D281"/>
    <mergeCell ref="D252:D253"/>
    <mergeCell ref="D254:D255"/>
    <mergeCell ref="D256:D257"/>
    <mergeCell ref="D258:D260"/>
    <mergeCell ref="D227:E227"/>
    <mergeCell ref="D229:D230"/>
    <mergeCell ref="C231:C235"/>
    <mergeCell ref="D231:E231"/>
    <mergeCell ref="D233:D235"/>
    <mergeCell ref="C236:C276"/>
    <mergeCell ref="D236:E236"/>
    <mergeCell ref="D238:D239"/>
    <mergeCell ref="D240:D241"/>
    <mergeCell ref="D242:D243"/>
    <mergeCell ref="D271:D273"/>
    <mergeCell ref="D275:D276"/>
    <mergeCell ref="D244:D245"/>
    <mergeCell ref="D246:D247"/>
    <mergeCell ref="D249:D250"/>
    <mergeCell ref="C215:C218"/>
    <mergeCell ref="D215:E215"/>
    <mergeCell ref="D217:D218"/>
    <mergeCell ref="B219:B298"/>
    <mergeCell ref="C219:E219"/>
    <mergeCell ref="C220:C226"/>
    <mergeCell ref="D220:E220"/>
    <mergeCell ref="D222:D223"/>
    <mergeCell ref="D225:D226"/>
    <mergeCell ref="C227:C230"/>
    <mergeCell ref="C205:C208"/>
    <mergeCell ref="D205:E205"/>
    <mergeCell ref="D207:D208"/>
    <mergeCell ref="C209:C214"/>
    <mergeCell ref="D209:E209"/>
    <mergeCell ref="D211:D212"/>
    <mergeCell ref="D213:D214"/>
    <mergeCell ref="C197:C200"/>
    <mergeCell ref="D197:E197"/>
    <mergeCell ref="D199:D200"/>
    <mergeCell ref="C201:C204"/>
    <mergeCell ref="D201:E201"/>
    <mergeCell ref="D203:D204"/>
    <mergeCell ref="C191:C196"/>
    <mergeCell ref="D191:E191"/>
    <mergeCell ref="D193:D194"/>
    <mergeCell ref="D195:D196"/>
    <mergeCell ref="D184:E184"/>
    <mergeCell ref="D185:D186"/>
    <mergeCell ref="C187:C190"/>
    <mergeCell ref="D187:E187"/>
    <mergeCell ref="D189:D190"/>
    <mergeCell ref="D157:D158"/>
    <mergeCell ref="D160:D161"/>
    <mergeCell ref="D163:D164"/>
    <mergeCell ref="D165:D166"/>
    <mergeCell ref="B167:B218"/>
    <mergeCell ref="C167:E167"/>
    <mergeCell ref="C168:C176"/>
    <mergeCell ref="D168:E168"/>
    <mergeCell ref="D170:D176"/>
    <mergeCell ref="C177:C183"/>
    <mergeCell ref="D177:E177"/>
    <mergeCell ref="D179:D180"/>
    <mergeCell ref="D182:D183"/>
    <mergeCell ref="C184:C186"/>
    <mergeCell ref="C135:C166"/>
    <mergeCell ref="D135:E135"/>
    <mergeCell ref="D137:D138"/>
    <mergeCell ref="D139:D140"/>
    <mergeCell ref="D142:D143"/>
    <mergeCell ref="D145:D146"/>
    <mergeCell ref="D147:D148"/>
    <mergeCell ref="D149:D150"/>
    <mergeCell ref="D151:D152"/>
    <mergeCell ref="D153:D154"/>
    <mergeCell ref="C113:C134"/>
    <mergeCell ref="D113:E113"/>
    <mergeCell ref="D115:D120"/>
    <mergeCell ref="D122:D123"/>
    <mergeCell ref="D125:D131"/>
    <mergeCell ref="D133:D134"/>
    <mergeCell ref="D94:D95"/>
    <mergeCell ref="C96:C112"/>
    <mergeCell ref="D96:E96"/>
    <mergeCell ref="D98:D99"/>
    <mergeCell ref="D101:D102"/>
    <mergeCell ref="D103:D104"/>
    <mergeCell ref="D106:D108"/>
    <mergeCell ref="D109:D110"/>
    <mergeCell ref="D111:D112"/>
    <mergeCell ref="B74:B166"/>
    <mergeCell ref="C74:E74"/>
    <mergeCell ref="C75:C79"/>
    <mergeCell ref="D75:E75"/>
    <mergeCell ref="D77:D79"/>
    <mergeCell ref="C80:C95"/>
    <mergeCell ref="D80:E80"/>
    <mergeCell ref="D82:D85"/>
    <mergeCell ref="D87:D88"/>
    <mergeCell ref="D90:D92"/>
    <mergeCell ref="C55:C69"/>
    <mergeCell ref="D55:E55"/>
    <mergeCell ref="D57:D61"/>
    <mergeCell ref="D63:D69"/>
    <mergeCell ref="C70:C73"/>
    <mergeCell ref="D70:E70"/>
    <mergeCell ref="D72:D73"/>
    <mergeCell ref="D36:D38"/>
    <mergeCell ref="C39:C54"/>
    <mergeCell ref="D39:E39"/>
    <mergeCell ref="D41:D42"/>
    <mergeCell ref="D43:D45"/>
    <mergeCell ref="D47:D48"/>
    <mergeCell ref="D50:D51"/>
    <mergeCell ref="D53:D54"/>
    <mergeCell ref="D20:E20"/>
    <mergeCell ref="D22:D23"/>
    <mergeCell ref="D24:D25"/>
    <mergeCell ref="D27:D28"/>
    <mergeCell ref="D30:D32"/>
    <mergeCell ref="D33:D35"/>
    <mergeCell ref="L7:N7"/>
    <mergeCell ref="B10:B73"/>
    <mergeCell ref="C10:E10"/>
    <mergeCell ref="C11:C15"/>
    <mergeCell ref="D11:E11"/>
    <mergeCell ref="D13:D15"/>
    <mergeCell ref="C16:C19"/>
    <mergeCell ref="D16:E16"/>
    <mergeCell ref="D18:D19"/>
    <mergeCell ref="C20:C38"/>
    <mergeCell ref="I1:K3"/>
    <mergeCell ref="L1:N3"/>
    <mergeCell ref="A5:N5"/>
    <mergeCell ref="A7:A8"/>
    <mergeCell ref="B7:B8"/>
    <mergeCell ref="C7:C8"/>
    <mergeCell ref="D7:D8"/>
    <mergeCell ref="E7:E8"/>
    <mergeCell ref="F7:H7"/>
    <mergeCell ref="I7:K7"/>
  </mergeCells>
  <printOptions horizontalCentered="1"/>
  <pageMargins left="0.1968503937007874" right="0.1968503937007874" top="0.5905511811023623" bottom="0.3937007874015748" header="0.3937007874015748" footer="0.1968503937007874"/>
  <pageSetup horizontalDpi="600" verticalDpi="600" orientation="landscape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Egorova</cp:lastModifiedBy>
  <cp:lastPrinted>2012-11-14T10:45:59Z</cp:lastPrinted>
  <dcterms:created xsi:type="dcterms:W3CDTF">2011-03-11T06:35:43Z</dcterms:created>
  <dcterms:modified xsi:type="dcterms:W3CDTF">2012-11-14T12:26:27Z</dcterms:modified>
  <cp:category/>
  <cp:version/>
  <cp:contentType/>
  <cp:contentStatus/>
</cp:coreProperties>
</file>