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defaultThemeVersion="124226"/>
  <bookViews>
    <workbookView xWindow="-120" yWindow="120" windowWidth="15600" windowHeight="10850" firstSheet="1" activeTab="1"/>
  </bookViews>
  <sheets>
    <sheet name="Прил.1_к поясн." sheetId="3" state="hidden" r:id="rId1"/>
    <sheet name="Приложение 6 " sheetId="2" r:id="rId2"/>
  </sheets>
  <definedNames>
    <definedName name="_xlnm.Print_Titles" localSheetId="1">'Приложение 6 '!$11:$11</definedName>
    <definedName name="_xlnm.Print_Area" localSheetId="1">'Приложение 6 '!$G$1:$Q$617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396" i="2" l="1"/>
  <c r="P396" i="2"/>
  <c r="P609" i="2"/>
  <c r="Q254" i="2"/>
  <c r="P254" i="2"/>
  <c r="Q249" i="2"/>
  <c r="P249" i="2"/>
  <c r="Q262" i="2"/>
  <c r="P262" i="2"/>
  <c r="P263" i="2"/>
  <c r="Q263" i="2"/>
  <c r="Q264" i="2"/>
  <c r="Q398" i="2"/>
  <c r="Q397" i="2" s="1"/>
  <c r="P397" i="2"/>
  <c r="P398" i="2"/>
  <c r="P399" i="2"/>
  <c r="Q399" i="2"/>
  <c r="Q400" i="2"/>
  <c r="Q248" i="2" l="1"/>
  <c r="P248" i="2"/>
  <c r="Q240" i="2"/>
  <c r="P240" i="2"/>
  <c r="P245" i="2"/>
  <c r="Q246" i="2"/>
  <c r="Q247" i="2"/>
  <c r="Q241" i="2"/>
  <c r="P241" i="2"/>
  <c r="Q242" i="2"/>
  <c r="Q243" i="2"/>
  <c r="P130" i="2"/>
  <c r="Q131" i="2"/>
  <c r="Q132" i="2"/>
  <c r="Q133" i="2"/>
  <c r="Q109" i="2"/>
  <c r="P109" i="2"/>
  <c r="Q110" i="2"/>
  <c r="P110" i="2"/>
  <c r="Q111" i="2"/>
  <c r="Q112" i="2"/>
  <c r="Q113" i="2"/>
  <c r="Q427" i="2" l="1"/>
  <c r="P427" i="2"/>
  <c r="Q375" i="2"/>
  <c r="Q609" i="2" s="1"/>
  <c r="P375" i="2"/>
  <c r="Q437" i="2"/>
  <c r="Q438" i="2"/>
  <c r="P437" i="2"/>
  <c r="P438" i="2"/>
  <c r="Q284" i="2" l="1"/>
  <c r="P284" i="2"/>
  <c r="Q285" i="2"/>
  <c r="Q286" i="2"/>
  <c r="Q503" i="2"/>
  <c r="O439" i="2"/>
  <c r="P439" i="2"/>
  <c r="Q439" i="2"/>
  <c r="Q440" i="2"/>
  <c r="P37" i="2"/>
  <c r="Q37" i="2"/>
  <c r="Q38" i="2"/>
  <c r="P234" i="2"/>
  <c r="P235" i="2"/>
  <c r="P236" i="2"/>
  <c r="P237" i="2"/>
  <c r="Q234" i="2"/>
  <c r="Q235" i="2"/>
  <c r="Q236" i="2"/>
  <c r="Q237" i="2"/>
  <c r="Q239" i="2"/>
  <c r="Q211" i="2"/>
  <c r="P211" i="2"/>
  <c r="P212" i="2"/>
  <c r="P213" i="2"/>
  <c r="P214" i="2"/>
  <c r="Q212" i="2"/>
  <c r="Q213" i="2"/>
  <c r="Q214" i="2"/>
  <c r="Q216" i="2"/>
  <c r="Q223" i="2"/>
  <c r="Q224" i="2"/>
  <c r="Q225" i="2"/>
  <c r="Q226" i="2"/>
  <c r="P223" i="2"/>
  <c r="P224" i="2"/>
  <c r="P225" i="2"/>
  <c r="P226" i="2"/>
  <c r="Q227" i="2"/>
  <c r="P137" i="2"/>
  <c r="Q137" i="2"/>
  <c r="Q138" i="2"/>
  <c r="Q128" i="2"/>
  <c r="P128" i="2"/>
  <c r="Q129" i="2"/>
  <c r="P570" i="2" l="1"/>
  <c r="Q572" i="2"/>
  <c r="Q570" i="2" s="1"/>
  <c r="P416" i="2" l="1"/>
  <c r="P415" i="2" s="1"/>
  <c r="P414" i="2" s="1"/>
  <c r="Q418" i="2"/>
  <c r="Q417" i="2" s="1"/>
  <c r="Q416" i="2" s="1"/>
  <c r="Q415" i="2" s="1"/>
  <c r="Q414" i="2" s="1"/>
  <c r="P417" i="2"/>
  <c r="P200" i="2" l="1"/>
  <c r="Q201" i="2"/>
  <c r="Q200" i="2" s="1"/>
  <c r="P198" i="2"/>
  <c r="Q199" i="2"/>
  <c r="Q198" i="2" s="1"/>
  <c r="P71" i="2"/>
  <c r="Q72" i="2"/>
  <c r="Q71" i="2" s="1"/>
  <c r="O80" i="2" l="1"/>
  <c r="P80" i="2"/>
  <c r="Q81" i="2"/>
  <c r="Q80" i="2" s="1"/>
  <c r="Q536" i="2"/>
  <c r="Q535" i="2" s="1"/>
  <c r="Q534" i="2" s="1"/>
  <c r="Q530" i="2" s="1"/>
  <c r="Q519" i="2" s="1"/>
  <c r="P534" i="2"/>
  <c r="P530" i="2" s="1"/>
  <c r="P519" i="2" s="1"/>
  <c r="P535" i="2"/>
  <c r="P368" i="2"/>
  <c r="P367" i="2" s="1"/>
  <c r="P366" i="2" s="1"/>
  <c r="P365" i="2" s="1"/>
  <c r="Q369" i="2"/>
  <c r="Q368" i="2" s="1"/>
  <c r="Q367" i="2" s="1"/>
  <c r="Q366" i="2" s="1"/>
  <c r="Q365" i="2" s="1"/>
  <c r="Q504" i="2" l="1"/>
  <c r="Q576" i="2" l="1"/>
  <c r="Q577" i="2"/>
  <c r="P575" i="2"/>
  <c r="Q297" i="2" l="1"/>
  <c r="Q300" i="2"/>
  <c r="Q343" i="2"/>
  <c r="Q342" i="2"/>
  <c r="Q341" i="2" s="1"/>
  <c r="P342" i="2"/>
  <c r="P341" i="2" s="1"/>
  <c r="P310" i="2"/>
  <c r="Q311" i="2"/>
  <c r="Q312" i="2"/>
  <c r="P307" i="2"/>
  <c r="Q308" i="2"/>
  <c r="Q309" i="2"/>
  <c r="Q329" i="2"/>
  <c r="Q327" i="2" s="1"/>
  <c r="P327" i="2"/>
  <c r="P271" i="2"/>
  <c r="Q274" i="2"/>
  <c r="Q271" i="2" s="1"/>
  <c r="P156" i="2"/>
  <c r="Q157" i="2"/>
  <c r="Q158" i="2"/>
  <c r="Q163" i="2"/>
  <c r="Q164" i="2"/>
  <c r="P161" i="2"/>
  <c r="Q310" i="2" l="1"/>
  <c r="Q307" i="2"/>
  <c r="Q161" i="2"/>
  <c r="Q156" i="2"/>
  <c r="P118" i="2"/>
  <c r="Q119" i="2"/>
  <c r="Q118" i="2" s="1"/>
  <c r="P172" i="2"/>
  <c r="Q173" i="2"/>
  <c r="Q172" i="2" s="1"/>
  <c r="Q155" i="2" l="1"/>
  <c r="P154" i="2"/>
  <c r="P159" i="2"/>
  <c r="Q160" i="2"/>
  <c r="Q159" i="2" s="1"/>
  <c r="P145" i="2"/>
  <c r="Q146" i="2"/>
  <c r="Q145" i="2" s="1"/>
  <c r="P165" i="2"/>
  <c r="Q166" i="2"/>
  <c r="Q165" i="2" s="1"/>
  <c r="Q144" i="2"/>
  <c r="Q143" i="2" s="1"/>
  <c r="P143" i="2"/>
  <c r="Q141" i="2"/>
  <c r="Q142" i="2"/>
  <c r="P141" i="2"/>
  <c r="P151" i="2" l="1"/>
  <c r="Q40" i="2"/>
  <c r="Q604" i="2" l="1"/>
  <c r="Q606" i="2"/>
  <c r="Q279" i="2"/>
  <c r="Q280" i="2"/>
  <c r="P278" i="2"/>
  <c r="P337" i="2"/>
  <c r="Q338" i="2"/>
  <c r="Q337" i="2" s="1"/>
  <c r="O339" i="2"/>
  <c r="P339" i="2"/>
  <c r="Q340" i="2"/>
  <c r="Q339" i="2" s="1"/>
  <c r="P493" i="2"/>
  <c r="P492" i="2" s="1"/>
  <c r="O498" i="2"/>
  <c r="O493" i="2" s="1"/>
  <c r="O492" i="2" s="1"/>
  <c r="P498" i="2"/>
  <c r="Q499" i="2"/>
  <c r="Q498" i="2" s="1"/>
  <c r="Q493" i="2" s="1"/>
  <c r="Q492" i="2" s="1"/>
  <c r="P83" i="2"/>
  <c r="P82" i="2" s="1"/>
  <c r="O83" i="2"/>
  <c r="O82" i="2" s="1"/>
  <c r="Q84" i="2"/>
  <c r="Q83" i="2" s="1"/>
  <c r="Q82" i="2" s="1"/>
  <c r="Q278" i="2" l="1"/>
  <c r="P332" i="2"/>
  <c r="Q332" i="2"/>
  <c r="P485" i="2"/>
  <c r="O485" i="2"/>
  <c r="Q486" i="2"/>
  <c r="Q485" i="2" s="1"/>
  <c r="P585" i="2" l="1"/>
  <c r="O585" i="2"/>
  <c r="Q586" i="2"/>
  <c r="Q585" i="2" s="1"/>
  <c r="O509" i="2" l="1"/>
  <c r="P509" i="2"/>
  <c r="Q513" i="2"/>
  <c r="Q326" i="2" l="1"/>
  <c r="Q325" i="2" s="1"/>
  <c r="Q324" i="2" s="1"/>
  <c r="Q298" i="2"/>
  <c r="Q296" i="2" s="1"/>
  <c r="Q47" i="2"/>
  <c r="Q45" i="2" s="1"/>
  <c r="P296" i="2"/>
  <c r="P325" i="2"/>
  <c r="P324" i="2" s="1"/>
  <c r="P45" i="2" l="1"/>
  <c r="Q582" i="2" l="1"/>
  <c r="Q581" i="2"/>
  <c r="P579" i="2"/>
  <c r="O579" i="2"/>
  <c r="Q579" i="2" l="1"/>
  <c r="Q584" i="2"/>
  <c r="Q583" i="2" s="1"/>
  <c r="P583" i="2"/>
  <c r="P565" i="2" s="1"/>
  <c r="O583" i="2"/>
  <c r="P502" i="2"/>
  <c r="P501" i="2" s="1"/>
  <c r="P500" i="2" s="1"/>
  <c r="P491" i="2" s="1"/>
  <c r="Q502" i="2"/>
  <c r="Q501" i="2" s="1"/>
  <c r="Q500" i="2" s="1"/>
  <c r="Q491" i="2" s="1"/>
  <c r="P489" i="2"/>
  <c r="Q490" i="2"/>
  <c r="Q489" i="2" s="1"/>
  <c r="P107" i="2"/>
  <c r="P104" i="2" s="1"/>
  <c r="P91" i="2" s="1"/>
  <c r="P90" i="2" s="1"/>
  <c r="Q108" i="2"/>
  <c r="Q107" i="2" s="1"/>
  <c r="Q104" i="2" s="1"/>
  <c r="Q91" i="2" s="1"/>
  <c r="Q90" i="2" s="1"/>
  <c r="P69" i="2"/>
  <c r="O69" i="2"/>
  <c r="Q70" i="2"/>
  <c r="Q69" i="2" s="1"/>
  <c r="P299" i="2"/>
  <c r="Q301" i="2"/>
  <c r="Q299" i="2" s="1"/>
  <c r="P287" i="2"/>
  <c r="Q289" i="2"/>
  <c r="Q287" i="2" s="1"/>
  <c r="P177" i="2"/>
  <c r="P174" i="2" s="1"/>
  <c r="Q178" i="2"/>
  <c r="Q177" i="2" s="1"/>
  <c r="Q174" i="2" s="1"/>
  <c r="Q150" i="2"/>
  <c r="Q149" i="2" s="1"/>
  <c r="P149" i="2"/>
  <c r="O149" i="2"/>
  <c r="Q148" i="2"/>
  <c r="Q147" i="2" s="1"/>
  <c r="P147" i="2"/>
  <c r="O147" i="2"/>
  <c r="Q565" i="2" l="1"/>
  <c r="Q18" i="2"/>
  <c r="P18" i="2"/>
  <c r="P508" i="2"/>
  <c r="P507" i="2" s="1"/>
  <c r="Q510" i="2"/>
  <c r="P482" i="2"/>
  <c r="P487" i="2"/>
  <c r="P484" i="2" s="1"/>
  <c r="Q488" i="2"/>
  <c r="Q487" i="2" s="1"/>
  <c r="Q484" i="2" s="1"/>
  <c r="Q483" i="2"/>
  <c r="Q482" i="2" s="1"/>
  <c r="Q480" i="2"/>
  <c r="Q479" i="2" s="1"/>
  <c r="P479" i="2"/>
  <c r="Q481" i="2"/>
  <c r="Q473" i="2"/>
  <c r="Q472" i="2" s="1"/>
  <c r="Q475" i="2"/>
  <c r="Q474" i="2" s="1"/>
  <c r="P474" i="2"/>
  <c r="P472" i="2"/>
  <c r="O472" i="2"/>
  <c r="O474" i="2"/>
  <c r="O479" i="2"/>
  <c r="Q426" i="2"/>
  <c r="Q425" i="2" s="1"/>
  <c r="Q424" i="2" s="1"/>
  <c r="Q423" i="2" s="1"/>
  <c r="Q422" i="2" s="1"/>
  <c r="P425" i="2"/>
  <c r="P424" i="2" s="1"/>
  <c r="P423" i="2" s="1"/>
  <c r="P422" i="2" s="1"/>
  <c r="O425" i="2"/>
  <c r="O424" i="2" s="1"/>
  <c r="O423" i="2" s="1"/>
  <c r="O422" i="2" s="1"/>
  <c r="P86" i="2"/>
  <c r="P85" i="2" s="1"/>
  <c r="Q87" i="2"/>
  <c r="Q86" i="2" s="1"/>
  <c r="Q85" i="2" s="1"/>
  <c r="P39" i="2"/>
  <c r="Q42" i="2"/>
  <c r="Q39" i="2" s="1"/>
  <c r="Q34" i="2" s="1"/>
  <c r="P182" i="2"/>
  <c r="P181" i="2" s="1"/>
  <c r="P180" i="2" s="1"/>
  <c r="P179" i="2" s="1"/>
  <c r="Q184" i="2"/>
  <c r="Q182" i="2" s="1"/>
  <c r="Q181" i="2" s="1"/>
  <c r="Q180" i="2" s="1"/>
  <c r="Q179" i="2" s="1"/>
  <c r="P322" i="2"/>
  <c r="P270" i="2" s="1"/>
  <c r="P269" i="2" s="1"/>
  <c r="P268" i="2" s="1"/>
  <c r="P267" i="2" s="1"/>
  <c r="Q323" i="2"/>
  <c r="Q322" i="2" s="1"/>
  <c r="Q270" i="2" s="1"/>
  <c r="Q269" i="2" s="1"/>
  <c r="Q268" i="2" s="1"/>
  <c r="Q267" i="2" s="1"/>
  <c r="P124" i="2"/>
  <c r="Q125" i="2"/>
  <c r="Q127" i="2"/>
  <c r="Q121" i="2"/>
  <c r="P120" i="2"/>
  <c r="P117" i="2" s="1"/>
  <c r="P34" i="2" l="1"/>
  <c r="P33" i="2" s="1"/>
  <c r="P32" i="2" s="1"/>
  <c r="P12" i="2" s="1"/>
  <c r="Q33" i="2"/>
  <c r="Q32" i="2" s="1"/>
  <c r="Q12" i="2" s="1"/>
  <c r="Q509" i="2"/>
  <c r="Q508" i="2" s="1"/>
  <c r="P478" i="2"/>
  <c r="Q124" i="2"/>
  <c r="O471" i="2"/>
  <c r="O470" i="2" s="1"/>
  <c r="O469" i="2" s="1"/>
  <c r="P116" i="2"/>
  <c r="P115" i="2" s="1"/>
  <c r="P114" i="2" s="1"/>
  <c r="P477" i="2"/>
  <c r="P476" i="2" s="1"/>
  <c r="P506" i="2"/>
  <c r="Q478" i="2"/>
  <c r="Q471" i="2"/>
  <c r="Q470" i="2" s="1"/>
  <c r="Q469" i="2" s="1"/>
  <c r="P471" i="2"/>
  <c r="P470" i="2" s="1"/>
  <c r="P469" i="2" s="1"/>
  <c r="N435" i="2"/>
  <c r="N434" i="2" s="1"/>
  <c r="N433" i="2" s="1"/>
  <c r="K435" i="2"/>
  <c r="K434" i="2" s="1"/>
  <c r="K433" i="2" s="1"/>
  <c r="O436" i="2"/>
  <c r="O435" i="2" s="1"/>
  <c r="O434" i="2" s="1"/>
  <c r="O433" i="2" s="1"/>
  <c r="N191" i="2"/>
  <c r="K191" i="2"/>
  <c r="O195" i="2"/>
  <c r="Q507" i="2" l="1"/>
  <c r="Q506" i="2"/>
  <c r="O86" i="2"/>
  <c r="N86" i="2"/>
  <c r="K86" i="2"/>
  <c r="N88" i="2"/>
  <c r="K88" i="2"/>
  <c r="O89" i="2"/>
  <c r="O88" i="2" s="1"/>
  <c r="K85" i="2" l="1"/>
  <c r="N85" i="2"/>
  <c r="O85" i="2"/>
  <c r="O607" i="2"/>
  <c r="N605" i="2"/>
  <c r="N603" i="2"/>
  <c r="O600" i="2"/>
  <c r="O598" i="2"/>
  <c r="N597" i="2"/>
  <c r="O596" i="2"/>
  <c r="O595" i="2" s="1"/>
  <c r="N595" i="2"/>
  <c r="O592" i="2"/>
  <c r="O591" i="2"/>
  <c r="N590" i="2"/>
  <c r="O589" i="2"/>
  <c r="O588" i="2"/>
  <c r="N587" i="2"/>
  <c r="N579" i="2"/>
  <c r="O578" i="2"/>
  <c r="N575" i="2"/>
  <c r="O574" i="2"/>
  <c r="O573" i="2" s="1"/>
  <c r="N573" i="2"/>
  <c r="O571" i="2"/>
  <c r="N570" i="2"/>
  <c r="O569" i="2"/>
  <c r="O568" i="2" s="1"/>
  <c r="N568" i="2"/>
  <c r="O567" i="2"/>
  <c r="O566" i="2" s="1"/>
  <c r="N566" i="2"/>
  <c r="O564" i="2"/>
  <c r="O563" i="2" s="1"/>
  <c r="O562" i="2" s="1"/>
  <c r="O561" i="2" s="1"/>
  <c r="O560" i="2" s="1"/>
  <c r="N563" i="2"/>
  <c r="N562" i="2" s="1"/>
  <c r="N561" i="2" s="1"/>
  <c r="N560" i="2" s="1"/>
  <c r="O559" i="2"/>
  <c r="O558" i="2" s="1"/>
  <c r="N558" i="2"/>
  <c r="O555" i="2"/>
  <c r="O554" i="2" s="1"/>
  <c r="N554" i="2"/>
  <c r="O553" i="2"/>
  <c r="O552" i="2" s="1"/>
  <c r="N552" i="2"/>
  <c r="O551" i="2"/>
  <c r="O550" i="2" s="1"/>
  <c r="N550" i="2"/>
  <c r="O548" i="2"/>
  <c r="O547" i="2" s="1"/>
  <c r="O544" i="2" s="1"/>
  <c r="N547" i="2"/>
  <c r="N544" i="2" s="1"/>
  <c r="O535" i="2"/>
  <c r="O534" i="2" s="1"/>
  <c r="N535" i="2"/>
  <c r="N534" i="2" s="1"/>
  <c r="O533" i="2"/>
  <c r="O532" i="2" s="1"/>
  <c r="O531" i="2" s="1"/>
  <c r="N532" i="2"/>
  <c r="N531" i="2" s="1"/>
  <c r="O527" i="2"/>
  <c r="O526" i="2" s="1"/>
  <c r="N526" i="2"/>
  <c r="O525" i="2"/>
  <c r="O524" i="2" s="1"/>
  <c r="N524" i="2"/>
  <c r="O523" i="2"/>
  <c r="O522" i="2" s="1"/>
  <c r="N522" i="2"/>
  <c r="O518" i="2"/>
  <c r="O517" i="2" s="1"/>
  <c r="O516" i="2" s="1"/>
  <c r="O515" i="2" s="1"/>
  <c r="O514" i="2" s="1"/>
  <c r="N517" i="2"/>
  <c r="N516" i="2" s="1"/>
  <c r="N515" i="2" s="1"/>
  <c r="N514" i="2" s="1"/>
  <c r="O508" i="2"/>
  <c r="O507" i="2" s="1"/>
  <c r="N509" i="2"/>
  <c r="N508" i="2" s="1"/>
  <c r="N507" i="2" s="1"/>
  <c r="O505" i="2"/>
  <c r="O503" i="2"/>
  <c r="N502" i="2"/>
  <c r="N501" i="2" s="1"/>
  <c r="N500" i="2" s="1"/>
  <c r="O495" i="2"/>
  <c r="O494" i="2" s="1"/>
  <c r="N494" i="2"/>
  <c r="N493" i="2" s="1"/>
  <c r="N492" i="2" s="1"/>
  <c r="O489" i="2"/>
  <c r="Q477" i="2" s="1"/>
  <c r="Q476" i="2" s="1"/>
  <c r="N489" i="2"/>
  <c r="O487" i="2"/>
  <c r="O484" i="2" s="1"/>
  <c r="N487" i="2"/>
  <c r="O482" i="2"/>
  <c r="O478" i="2" s="1"/>
  <c r="N482" i="2"/>
  <c r="N479" i="2"/>
  <c r="O457" i="2"/>
  <c r="O456" i="2" s="1"/>
  <c r="O455" i="2" s="1"/>
  <c r="O454" i="2" s="1"/>
  <c r="O453" i="2" s="1"/>
  <c r="N456" i="2"/>
  <c r="N455" i="2" s="1"/>
  <c r="N454" i="2" s="1"/>
  <c r="N453" i="2" s="1"/>
  <c r="O440" i="2"/>
  <c r="O438" i="2" s="1"/>
  <c r="O437" i="2" s="1"/>
  <c r="O427" i="2" s="1"/>
  <c r="N439" i="2"/>
  <c r="N438" i="2" s="1"/>
  <c r="N437" i="2" s="1"/>
  <c r="N427" i="2" s="1"/>
  <c r="O417" i="2"/>
  <c r="O416" i="2" s="1"/>
  <c r="O415" i="2" s="1"/>
  <c r="O414" i="2" s="1"/>
  <c r="N417" i="2"/>
  <c r="N416" i="2" s="1"/>
  <c r="N415" i="2" s="1"/>
  <c r="N414" i="2" s="1"/>
  <c r="O413" i="2"/>
  <c r="O412" i="2" s="1"/>
  <c r="O411" i="2" s="1"/>
  <c r="O410" i="2" s="1"/>
  <c r="N412" i="2"/>
  <c r="N411" i="2" s="1"/>
  <c r="N410" i="2" s="1"/>
  <c r="O409" i="2"/>
  <c r="O408" i="2" s="1"/>
  <c r="O407" i="2" s="1"/>
  <c r="O406" i="2" s="1"/>
  <c r="N408" i="2"/>
  <c r="N407" i="2" s="1"/>
  <c r="N406" i="2" s="1"/>
  <c r="O405" i="2"/>
  <c r="O404" i="2" s="1"/>
  <c r="O403" i="2" s="1"/>
  <c r="O402" i="2" s="1"/>
  <c r="N404" i="2"/>
  <c r="N403" i="2" s="1"/>
  <c r="N402" i="2" s="1"/>
  <c r="O400" i="2"/>
  <c r="O399" i="2" s="1"/>
  <c r="O398" i="2" s="1"/>
  <c r="O397" i="2" s="1"/>
  <c r="N399" i="2"/>
  <c r="N398" i="2" s="1"/>
  <c r="N397" i="2" s="1"/>
  <c r="O395" i="2"/>
  <c r="O394" i="2" s="1"/>
  <c r="O393" i="2" s="1"/>
  <c r="O392" i="2" s="1"/>
  <c r="O391" i="2" s="1"/>
  <c r="N394" i="2"/>
  <c r="N393" i="2" s="1"/>
  <c r="N392" i="2" s="1"/>
  <c r="N391" i="2" s="1"/>
  <c r="N387" i="2"/>
  <c r="N386" i="2" s="1"/>
  <c r="O388" i="2"/>
  <c r="O387" i="2" s="1"/>
  <c r="O386" i="2" s="1"/>
  <c r="N384" i="2"/>
  <c r="N383" i="2" s="1"/>
  <c r="O385" i="2"/>
  <c r="O384" i="2" s="1"/>
  <c r="O383" i="2" s="1"/>
  <c r="O380" i="2"/>
  <c r="O379" i="2" s="1"/>
  <c r="O378" i="2" s="1"/>
  <c r="O377" i="2" s="1"/>
  <c r="O376" i="2" s="1"/>
  <c r="N379" i="2"/>
  <c r="N378" i="2" s="1"/>
  <c r="N377" i="2" s="1"/>
  <c r="N376" i="2" s="1"/>
  <c r="O374" i="2"/>
  <c r="O373" i="2"/>
  <c r="O372" i="2"/>
  <c r="N371" i="2"/>
  <c r="N370" i="2" s="1"/>
  <c r="O368" i="2"/>
  <c r="O367" i="2" s="1"/>
  <c r="O366" i="2" s="1"/>
  <c r="O365" i="2" s="1"/>
  <c r="N368" i="2"/>
  <c r="N367" i="2" s="1"/>
  <c r="N366" i="2" s="1"/>
  <c r="N365" i="2" s="1"/>
  <c r="O360" i="2"/>
  <c r="O359" i="2" s="1"/>
  <c r="O358" i="2" s="1"/>
  <c r="O357" i="2" s="1"/>
  <c r="O356" i="2" s="1"/>
  <c r="N359" i="2"/>
  <c r="N358" i="2" s="1"/>
  <c r="N357" i="2" s="1"/>
  <c r="N356" i="2" s="1"/>
  <c r="O355" i="2"/>
  <c r="O354" i="2" s="1"/>
  <c r="O353" i="2" s="1"/>
  <c r="O352" i="2" s="1"/>
  <c r="N354" i="2"/>
  <c r="N353" i="2" s="1"/>
  <c r="N352" i="2" s="1"/>
  <c r="O342" i="2"/>
  <c r="O341" i="2" s="1"/>
  <c r="N342" i="2"/>
  <c r="N341" i="2" s="1"/>
  <c r="N339" i="2"/>
  <c r="O337" i="2"/>
  <c r="N337" i="2"/>
  <c r="O335" i="2"/>
  <c r="O334" i="2"/>
  <c r="N333" i="2"/>
  <c r="O331" i="2"/>
  <c r="O330" i="2" s="1"/>
  <c r="N330" i="2"/>
  <c r="O327" i="2"/>
  <c r="N327" i="2"/>
  <c r="O325" i="2"/>
  <c r="N325" i="2"/>
  <c r="O322" i="2"/>
  <c r="N322" i="2"/>
  <c r="O321" i="2"/>
  <c r="O320" i="2" s="1"/>
  <c r="N320" i="2"/>
  <c r="O317" i="2"/>
  <c r="O316" i="2" s="1"/>
  <c r="N316" i="2"/>
  <c r="O315" i="2"/>
  <c r="O314" i="2"/>
  <c r="N313" i="2"/>
  <c r="N310" i="2"/>
  <c r="N307" i="2"/>
  <c r="N299" i="2"/>
  <c r="N296" i="2"/>
  <c r="O295" i="2"/>
  <c r="O294" i="2" s="1"/>
  <c r="N294" i="2"/>
  <c r="O293" i="2"/>
  <c r="O292" i="2" s="1"/>
  <c r="N292" i="2"/>
  <c r="O287" i="2"/>
  <c r="N287" i="2"/>
  <c r="O286" i="2"/>
  <c r="O285" i="2"/>
  <c r="N284" i="2"/>
  <c r="O283" i="2"/>
  <c r="O281" i="2" s="1"/>
  <c r="N281" i="2"/>
  <c r="N278" i="2"/>
  <c r="O277" i="2"/>
  <c r="O276" i="2"/>
  <c r="N275" i="2"/>
  <c r="O271" i="2"/>
  <c r="N271" i="2"/>
  <c r="O265" i="2"/>
  <c r="O264" i="2"/>
  <c r="N263" i="2"/>
  <c r="N262" i="2" s="1"/>
  <c r="O261" i="2"/>
  <c r="O260" i="2" s="1"/>
  <c r="O259" i="2" s="1"/>
  <c r="N260" i="2"/>
  <c r="N259" i="2" s="1"/>
  <c r="O258" i="2"/>
  <c r="O257" i="2" s="1"/>
  <c r="O256" i="2" s="1"/>
  <c r="N257" i="2"/>
  <c r="N256" i="2" s="1"/>
  <c r="O253" i="2"/>
  <c r="O252" i="2" s="1"/>
  <c r="O251" i="2" s="1"/>
  <c r="O250" i="2" s="1"/>
  <c r="O249" i="2" s="1"/>
  <c r="N252" i="2"/>
  <c r="N251" i="2" s="1"/>
  <c r="N250" i="2" s="1"/>
  <c r="N249" i="2" s="1"/>
  <c r="O247" i="2"/>
  <c r="O246" i="2"/>
  <c r="N245" i="2"/>
  <c r="O244" i="2"/>
  <c r="O243" i="2"/>
  <c r="O242" i="2"/>
  <c r="N241" i="2"/>
  <c r="N240" i="2" s="1"/>
  <c r="O239" i="2"/>
  <c r="O237" i="2" s="1"/>
  <c r="O236" i="2" s="1"/>
  <c r="N237" i="2"/>
  <c r="N236" i="2" s="1"/>
  <c r="O227" i="2"/>
  <c r="O226" i="2" s="1"/>
  <c r="O225" i="2" s="1"/>
  <c r="O224" i="2" s="1"/>
  <c r="O223" i="2" s="1"/>
  <c r="N226" i="2"/>
  <c r="N225" i="2" s="1"/>
  <c r="N224" i="2" s="1"/>
  <c r="N223" i="2" s="1"/>
  <c r="O220" i="2"/>
  <c r="O219" i="2" s="1"/>
  <c r="O218" i="2" s="1"/>
  <c r="O217" i="2" s="1"/>
  <c r="N219" i="2"/>
  <c r="N218" i="2" s="1"/>
  <c r="N217" i="2" s="1"/>
  <c r="O216" i="2"/>
  <c r="O214" i="2" s="1"/>
  <c r="O213" i="2" s="1"/>
  <c r="O212" i="2" s="1"/>
  <c r="N214" i="2"/>
  <c r="N213" i="2" s="1"/>
  <c r="N212" i="2" s="1"/>
  <c r="O208" i="2"/>
  <c r="O206" i="2"/>
  <c r="N205" i="2"/>
  <c r="N204" i="2" s="1"/>
  <c r="N203" i="2" s="1"/>
  <c r="N202" i="2" s="1"/>
  <c r="O200" i="2"/>
  <c r="N200" i="2"/>
  <c r="O198" i="2"/>
  <c r="N198" i="2"/>
  <c r="O197" i="2"/>
  <c r="O196" i="2"/>
  <c r="O190" i="2"/>
  <c r="O187" i="2" s="1"/>
  <c r="N187" i="2"/>
  <c r="O186" i="2"/>
  <c r="O185" i="2" s="1"/>
  <c r="N185" i="2"/>
  <c r="O182" i="2"/>
  <c r="N182" i="2"/>
  <c r="O177" i="2"/>
  <c r="N177" i="2"/>
  <c r="O176" i="2"/>
  <c r="O175" i="2" s="1"/>
  <c r="N175" i="2"/>
  <c r="O172" i="2"/>
  <c r="N172" i="2"/>
  <c r="N165" i="2"/>
  <c r="O165" i="2"/>
  <c r="N161" i="2"/>
  <c r="O159" i="2"/>
  <c r="N159" i="2"/>
  <c r="N156" i="2"/>
  <c r="O154" i="2"/>
  <c r="Q154" i="2" s="1"/>
  <c r="Q151" i="2" s="1"/>
  <c r="N154" i="2"/>
  <c r="O153" i="2"/>
  <c r="O152" i="2" s="1"/>
  <c r="N152" i="2"/>
  <c r="O145" i="2"/>
  <c r="N145" i="2"/>
  <c r="O143" i="2"/>
  <c r="N143" i="2"/>
  <c r="O141" i="2"/>
  <c r="N141" i="2"/>
  <c r="O138" i="2"/>
  <c r="O137" i="2" s="1"/>
  <c r="N137" i="2"/>
  <c r="O136" i="2"/>
  <c r="O135" i="2" s="1"/>
  <c r="N135" i="2"/>
  <c r="O134" i="2"/>
  <c r="O133" i="2"/>
  <c r="O132" i="2"/>
  <c r="O131" i="2"/>
  <c r="N130" i="2"/>
  <c r="O129" i="2"/>
  <c r="O128" i="2" s="1"/>
  <c r="N128" i="2"/>
  <c r="N124" i="2"/>
  <c r="O123" i="2"/>
  <c r="N120" i="2"/>
  <c r="O118" i="2"/>
  <c r="N118" i="2"/>
  <c r="O113" i="2"/>
  <c r="O112" i="2"/>
  <c r="O111" i="2"/>
  <c r="N110" i="2"/>
  <c r="N109" i="2" s="1"/>
  <c r="O107" i="2"/>
  <c r="N107" i="2"/>
  <c r="O106" i="2"/>
  <c r="O105" i="2" s="1"/>
  <c r="N105" i="2"/>
  <c r="O95" i="2"/>
  <c r="O94" i="2"/>
  <c r="N93" i="2"/>
  <c r="N92" i="2" s="1"/>
  <c r="O71" i="2"/>
  <c r="O34" i="2" s="1"/>
  <c r="N71" i="2"/>
  <c r="O48" i="2"/>
  <c r="O46" i="2"/>
  <c r="N45" i="2"/>
  <c r="O44" i="2"/>
  <c r="O43" i="2" s="1"/>
  <c r="N43" i="2"/>
  <c r="N39" i="2"/>
  <c r="O38" i="2"/>
  <c r="O37" i="2" s="1"/>
  <c r="N37" i="2"/>
  <c r="O36" i="2"/>
  <c r="O35" i="2"/>
  <c r="N35" i="2"/>
  <c r="O28" i="2"/>
  <c r="O27" i="2"/>
  <c r="N26" i="2"/>
  <c r="N25" i="2" s="1"/>
  <c r="N24" i="2" s="1"/>
  <c r="N23" i="2" s="1"/>
  <c r="O22" i="2"/>
  <c r="O21" i="2" s="1"/>
  <c r="O20" i="2" s="1"/>
  <c r="O19" i="2" s="1"/>
  <c r="O18" i="2" s="1"/>
  <c r="N21" i="2"/>
  <c r="N20" i="2" s="1"/>
  <c r="N19" i="2" s="1"/>
  <c r="N18" i="2" s="1"/>
  <c r="O191" i="2" l="1"/>
  <c r="O324" i="2"/>
  <c r="O120" i="2"/>
  <c r="O26" i="2"/>
  <c r="O25" i="2" s="1"/>
  <c r="O24" i="2" s="1"/>
  <c r="O23" i="2" s="1"/>
  <c r="O278" i="2"/>
  <c r="O307" i="2"/>
  <c r="O263" i="2"/>
  <c r="O262" i="2" s="1"/>
  <c r="O310" i="2"/>
  <c r="O245" i="2"/>
  <c r="O313" i="2"/>
  <c r="O587" i="2"/>
  <c r="O161" i="2"/>
  <c r="O284" i="2"/>
  <c r="O371" i="2"/>
  <c r="O370" i="2" s="1"/>
  <c r="O39" i="2"/>
  <c r="O205" i="2"/>
  <c r="O204" i="2" s="1"/>
  <c r="O203" i="2" s="1"/>
  <c r="O202" i="2" s="1"/>
  <c r="O296" i="2"/>
  <c r="O597" i="2"/>
  <c r="O594" i="2" s="1"/>
  <c r="O593" i="2" s="1"/>
  <c r="O299" i="2"/>
  <c r="N594" i="2"/>
  <c r="N593" i="2" s="1"/>
  <c r="N235" i="2"/>
  <c r="N234" i="2" s="1"/>
  <c r="O275" i="2"/>
  <c r="O382" i="2"/>
  <c r="O381" i="2" s="1"/>
  <c r="N602" i="2"/>
  <c r="N601" i="2" s="1"/>
  <c r="O590" i="2"/>
  <c r="O575" i="2"/>
  <c r="O570" i="2"/>
  <c r="N565" i="2"/>
  <c r="O549" i="2"/>
  <c r="O538" i="2" s="1"/>
  <c r="O537" i="2" s="1"/>
  <c r="N549" i="2"/>
  <c r="N538" i="2" s="1"/>
  <c r="N537" i="2" s="1"/>
  <c r="O530" i="2"/>
  <c r="N530" i="2"/>
  <c r="O521" i="2"/>
  <c r="O520" i="2" s="1"/>
  <c r="N521" i="2"/>
  <c r="N520" i="2" s="1"/>
  <c r="O506" i="2"/>
  <c r="N506" i="2"/>
  <c r="O502" i="2"/>
  <c r="O501" i="2" s="1"/>
  <c r="O500" i="2" s="1"/>
  <c r="O491" i="2" s="1"/>
  <c r="N491" i="2"/>
  <c r="O477" i="2"/>
  <c r="O476" i="2" s="1"/>
  <c r="N484" i="2"/>
  <c r="N478" i="2"/>
  <c r="O396" i="2"/>
  <c r="N396" i="2"/>
  <c r="N382" i="2"/>
  <c r="N381" i="2" s="1"/>
  <c r="N332" i="2"/>
  <c r="O333" i="2"/>
  <c r="O332" i="2" s="1"/>
  <c r="N324" i="2"/>
  <c r="N270" i="2"/>
  <c r="O255" i="2"/>
  <c r="O254" i="2" s="1"/>
  <c r="N255" i="2"/>
  <c r="N254" i="2" s="1"/>
  <c r="N248" i="2" s="1"/>
  <c r="O241" i="2"/>
  <c r="O240" i="2" s="1"/>
  <c r="O235" i="2"/>
  <c r="O234" i="2" s="1"/>
  <c r="O211" i="2"/>
  <c r="N211" i="2"/>
  <c r="O181" i="2"/>
  <c r="O180" i="2" s="1"/>
  <c r="O179" i="2" s="1"/>
  <c r="N181" i="2"/>
  <c r="N180" i="2" s="1"/>
  <c r="N179" i="2" s="1"/>
  <c r="O174" i="2"/>
  <c r="N174" i="2"/>
  <c r="O156" i="2"/>
  <c r="N151" i="2"/>
  <c r="O130" i="2"/>
  <c r="O124" i="2"/>
  <c r="N117" i="2"/>
  <c r="O110" i="2"/>
  <c r="O109" i="2" s="1"/>
  <c r="O104" i="2"/>
  <c r="N104" i="2"/>
  <c r="N91" i="2" s="1"/>
  <c r="N90" i="2" s="1"/>
  <c r="O93" i="2"/>
  <c r="O92" i="2" s="1"/>
  <c r="O45" i="2"/>
  <c r="N34" i="2"/>
  <c r="K177" i="2"/>
  <c r="K175" i="2"/>
  <c r="K118" i="2"/>
  <c r="K107" i="2"/>
  <c r="K105" i="2"/>
  <c r="O565" i="2" l="1"/>
  <c r="O151" i="2"/>
  <c r="K174" i="2"/>
  <c r="O33" i="2"/>
  <c r="Q120" i="2"/>
  <c r="O117" i="2"/>
  <c r="K104" i="2"/>
  <c r="O248" i="2"/>
  <c r="N33" i="2"/>
  <c r="N32" i="2" s="1"/>
  <c r="N12" i="2" s="1"/>
  <c r="O270" i="2"/>
  <c r="O269" i="2" s="1"/>
  <c r="O268" i="2" s="1"/>
  <c r="O267" i="2" s="1"/>
  <c r="O519" i="2"/>
  <c r="N519" i="2"/>
  <c r="N477" i="2"/>
  <c r="N476" i="2" s="1"/>
  <c r="N269" i="2"/>
  <c r="N268" i="2" s="1"/>
  <c r="N267" i="2" s="1"/>
  <c r="N116" i="2"/>
  <c r="N115" i="2" s="1"/>
  <c r="N114" i="2" s="1"/>
  <c r="O91" i="2"/>
  <c r="O90" i="2" s="1"/>
  <c r="K330" i="2"/>
  <c r="K318" i="2"/>
  <c r="L318" i="2"/>
  <c r="M318" i="2"/>
  <c r="O375" i="2" l="1"/>
  <c r="O116" i="2"/>
  <c r="O115" i="2" s="1"/>
  <c r="O114" i="2" s="1"/>
  <c r="Q117" i="2"/>
  <c r="Q116" i="2" s="1"/>
  <c r="Q115" i="2" s="1"/>
  <c r="Q114" i="2" s="1"/>
  <c r="O32" i="2"/>
  <c r="O12" i="2" s="1"/>
  <c r="N375" i="2"/>
  <c r="N609" i="2" s="1"/>
  <c r="K487" i="2"/>
  <c r="K489" i="2"/>
  <c r="K568" i="2"/>
  <c r="K479" i="2"/>
  <c r="K412" i="2"/>
  <c r="K411" i="2" s="1"/>
  <c r="K410" i="2" s="1"/>
  <c r="K408" i="2"/>
  <c r="K407" i="2" s="1"/>
  <c r="K406" i="2" s="1"/>
  <c r="K484" i="2" l="1"/>
  <c r="K333" i="2"/>
  <c r="K337" i="2"/>
  <c r="K339" i="2"/>
  <c r="K39" i="2"/>
  <c r="K606" i="2"/>
  <c r="M607" i="2"/>
  <c r="K604" i="2"/>
  <c r="M604" i="2" s="1"/>
  <c r="M603" i="2" s="1"/>
  <c r="K172" i="2"/>
  <c r="K130" i="2"/>
  <c r="K102" i="2"/>
  <c r="K101" i="2" s="1"/>
  <c r="K170" i="2"/>
  <c r="K168" i="2"/>
  <c r="K417" i="2"/>
  <c r="K416" i="2" s="1"/>
  <c r="K420" i="2"/>
  <c r="K419" i="2" s="1"/>
  <c r="K558" i="2"/>
  <c r="K354" i="2"/>
  <c r="K353" i="2" s="1"/>
  <c r="K352" i="2" s="1"/>
  <c r="K124" i="2"/>
  <c r="K120" i="2"/>
  <c r="K271" i="2"/>
  <c r="K482" i="2"/>
  <c r="K478" i="2" s="1"/>
  <c r="L605" i="2"/>
  <c r="M274" i="2"/>
  <c r="M271" i="2" s="1"/>
  <c r="M317" i="2"/>
  <c r="M316" i="2" s="1"/>
  <c r="L79" i="2"/>
  <c r="L78" i="2" s="1"/>
  <c r="L77" i="2" s="1"/>
  <c r="K322" i="2"/>
  <c r="L322" i="2"/>
  <c r="M323" i="2"/>
  <c r="M322" i="2" s="1"/>
  <c r="M312" i="2"/>
  <c r="M311" i="2"/>
  <c r="M134" i="2"/>
  <c r="M131" i="2"/>
  <c r="L245" i="2"/>
  <c r="M246" i="2"/>
  <c r="M247" i="2"/>
  <c r="K73" i="2"/>
  <c r="L73" i="2"/>
  <c r="L75" i="2"/>
  <c r="K75" i="2"/>
  <c r="M76" i="2"/>
  <c r="M75" i="2" s="1"/>
  <c r="M74" i="2"/>
  <c r="M73" i="2" s="1"/>
  <c r="M280" i="2"/>
  <c r="M278" i="2" s="1"/>
  <c r="M125" i="2"/>
  <c r="M124" i="2" s="1"/>
  <c r="M129" i="2"/>
  <c r="M128" i="2" s="1"/>
  <c r="M159" i="2"/>
  <c r="M166" i="2"/>
  <c r="M165" i="2" s="1"/>
  <c r="L603" i="2"/>
  <c r="M380" i="2"/>
  <c r="M379" i="2" s="1"/>
  <c r="M378" i="2" s="1"/>
  <c r="M377" i="2" s="1"/>
  <c r="M376" i="2" s="1"/>
  <c r="M40" i="2"/>
  <c r="M39" i="2" s="1"/>
  <c r="L379" i="2"/>
  <c r="L378" i="2" s="1"/>
  <c r="L377" i="2" s="1"/>
  <c r="L376" i="2" s="1"/>
  <c r="L39" i="2"/>
  <c r="M289" i="2"/>
  <c r="M288" i="2"/>
  <c r="K389" i="2"/>
  <c r="L165" i="2"/>
  <c r="K165" i="2"/>
  <c r="L154" i="2"/>
  <c r="K154" i="2"/>
  <c r="M155" i="2"/>
  <c r="M154" i="2" s="1"/>
  <c r="L389" i="2"/>
  <c r="M390" i="2"/>
  <c r="M389" i="2" s="1"/>
  <c r="L387" i="2"/>
  <c r="K387" i="2"/>
  <c r="M388" i="2"/>
  <c r="M387" i="2" s="1"/>
  <c r="L384" i="2"/>
  <c r="L383" i="2" s="1"/>
  <c r="M385" i="2"/>
  <c r="M384" i="2" s="1"/>
  <c r="M383" i="2" s="1"/>
  <c r="L135" i="2"/>
  <c r="K135" i="2"/>
  <c r="M136" i="2"/>
  <c r="M135" i="2" s="1"/>
  <c r="L128" i="2"/>
  <c r="L120" i="2"/>
  <c r="L124" i="2"/>
  <c r="L130" i="2"/>
  <c r="M343" i="2"/>
  <c r="M342" i="2" s="1"/>
  <c r="M341" i="2" s="1"/>
  <c r="M336" i="2" s="1"/>
  <c r="M551" i="2"/>
  <c r="M550" i="2" s="1"/>
  <c r="L550" i="2"/>
  <c r="K550" i="2"/>
  <c r="M132" i="2"/>
  <c r="M70" i="2"/>
  <c r="M69" i="2" s="1"/>
  <c r="L69" i="2"/>
  <c r="K69" i="2"/>
  <c r="L260" i="2"/>
  <c r="L259" i="2" s="1"/>
  <c r="L255" i="2" s="1"/>
  <c r="L254" i="2" s="1"/>
  <c r="K260" i="2"/>
  <c r="K259" i="2" s="1"/>
  <c r="M261" i="2"/>
  <c r="M260" i="2" s="1"/>
  <c r="M259" i="2" s="1"/>
  <c r="L99" i="2"/>
  <c r="K99" i="2"/>
  <c r="M100" i="2"/>
  <c r="M99" i="2" s="1"/>
  <c r="L29" i="2"/>
  <c r="K29" i="2"/>
  <c r="M31" i="2"/>
  <c r="M30" i="2"/>
  <c r="L467" i="2"/>
  <c r="L464" i="2" s="1"/>
  <c r="L463" i="2" s="1"/>
  <c r="L462" i="2" s="1"/>
  <c r="K467" i="2"/>
  <c r="M468" i="2"/>
  <c r="M467" i="2" s="1"/>
  <c r="L530" i="2"/>
  <c r="L524" i="2"/>
  <c r="K524" i="2"/>
  <c r="M525" i="2"/>
  <c r="M524" i="2" s="1"/>
  <c r="L26" i="2"/>
  <c r="K26" i="2"/>
  <c r="M28" i="2"/>
  <c r="M27" i="2"/>
  <c r="L97" i="2"/>
  <c r="K97" i="2"/>
  <c r="M98" i="2"/>
  <c r="M97" i="2" s="1"/>
  <c r="L93" i="2"/>
  <c r="L92" i="2" s="1"/>
  <c r="K93" i="2"/>
  <c r="K92" i="2" s="1"/>
  <c r="K91" i="2" s="1"/>
  <c r="M94" i="2"/>
  <c r="M95" i="2"/>
  <c r="L526" i="2"/>
  <c r="K526" i="2"/>
  <c r="M527" i="2"/>
  <c r="M526" i="2" s="1"/>
  <c r="M184" i="2"/>
  <c r="M182" i="2" s="1"/>
  <c r="L563" i="2"/>
  <c r="L562" i="2" s="1"/>
  <c r="L561" i="2" s="1"/>
  <c r="L560" i="2" s="1"/>
  <c r="K563" i="2"/>
  <c r="K562" i="2" s="1"/>
  <c r="K561" i="2" s="1"/>
  <c r="K560" i="2" s="1"/>
  <c r="M564" i="2"/>
  <c r="M563" i="2" s="1"/>
  <c r="M562" i="2" s="1"/>
  <c r="M561" i="2" s="1"/>
  <c r="M560" i="2" s="1"/>
  <c r="L502" i="2"/>
  <c r="L501" i="2" s="1"/>
  <c r="L500" i="2" s="1"/>
  <c r="L491" i="2" s="1"/>
  <c r="M504" i="2"/>
  <c r="M505" i="2"/>
  <c r="M503" i="2"/>
  <c r="L439" i="2"/>
  <c r="L438" i="2" s="1"/>
  <c r="L437" i="2" s="1"/>
  <c r="K439" i="2"/>
  <c r="K438" i="2" s="1"/>
  <c r="K437" i="2" s="1"/>
  <c r="K427" i="2" s="1"/>
  <c r="M440" i="2"/>
  <c r="M439" i="2" s="1"/>
  <c r="M438" i="2" s="1"/>
  <c r="M437" i="2" s="1"/>
  <c r="L509" i="2"/>
  <c r="L508" i="2" s="1"/>
  <c r="L506" i="2" s="1"/>
  <c r="K509" i="2"/>
  <c r="K511" i="2"/>
  <c r="M510" i="2"/>
  <c r="M509" i="2" s="1"/>
  <c r="M511" i="2"/>
  <c r="L575" i="2"/>
  <c r="M577" i="2"/>
  <c r="M576" i="2"/>
  <c r="M578" i="2"/>
  <c r="M587" i="2"/>
  <c r="L182" i="2"/>
  <c r="L187" i="2"/>
  <c r="L191" i="2"/>
  <c r="L185" i="2"/>
  <c r="K182" i="2"/>
  <c r="K187" i="2"/>
  <c r="K198" i="2"/>
  <c r="K200" i="2"/>
  <c r="K185" i="2"/>
  <c r="M190" i="2"/>
  <c r="M189" i="2"/>
  <c r="M194" i="2"/>
  <c r="M193" i="2"/>
  <c r="M197" i="2"/>
  <c r="M121" i="2"/>
  <c r="M120" i="2" s="1"/>
  <c r="M186" i="2"/>
  <c r="M185" i="2" s="1"/>
  <c r="L275" i="2"/>
  <c r="K275" i="2"/>
  <c r="M277" i="2"/>
  <c r="M276" i="2"/>
  <c r="L544" i="2"/>
  <c r="L556" i="2"/>
  <c r="M557" i="2"/>
  <c r="M556" i="2" s="1"/>
  <c r="L444" i="2"/>
  <c r="L443" i="2" s="1"/>
  <c r="L442" i="2" s="1"/>
  <c r="K444" i="2"/>
  <c r="M445" i="2"/>
  <c r="M444" i="2" s="1"/>
  <c r="M446" i="2"/>
  <c r="M449" i="2"/>
  <c r="M451" i="2"/>
  <c r="L579" i="2"/>
  <c r="K579" i="2"/>
  <c r="M582" i="2"/>
  <c r="M580" i="2"/>
  <c r="L430" i="2"/>
  <c r="L429" i="2" s="1"/>
  <c r="L428" i="2" s="1"/>
  <c r="M432" i="2"/>
  <c r="M430" i="2" s="1"/>
  <c r="M429" i="2" s="1"/>
  <c r="M428" i="2" s="1"/>
  <c r="L350" i="2"/>
  <c r="L349" i="2" s="1"/>
  <c r="L342" i="2"/>
  <c r="L341" i="2" s="1"/>
  <c r="L333" i="2"/>
  <c r="L332" i="2" s="1"/>
  <c r="M333" i="2"/>
  <c r="M332" i="2" s="1"/>
  <c r="L325" i="2"/>
  <c r="L320" i="2"/>
  <c r="M320" i="2"/>
  <c r="L316" i="2"/>
  <c r="L313" i="2"/>
  <c r="M313" i="2"/>
  <c r="L310" i="2"/>
  <c r="L307" i="2"/>
  <c r="M307" i="2"/>
  <c r="L299" i="2"/>
  <c r="M299" i="2"/>
  <c r="L296" i="2"/>
  <c r="M296" i="2"/>
  <c r="L294" i="2"/>
  <c r="M294" i="2"/>
  <c r="L292" i="2"/>
  <c r="M292" i="2"/>
  <c r="E64" i="3" s="1"/>
  <c r="L287" i="2"/>
  <c r="L284" i="2"/>
  <c r="M284" i="2"/>
  <c r="L281" i="2"/>
  <c r="M281" i="2"/>
  <c r="L278" i="2"/>
  <c r="L271" i="2"/>
  <c r="M328" i="2"/>
  <c r="L327" i="2"/>
  <c r="K350" i="2"/>
  <c r="K349" i="2" s="1"/>
  <c r="M351" i="2"/>
  <c r="M350" i="2" s="1"/>
  <c r="M349" i="2" s="1"/>
  <c r="K327" i="2"/>
  <c r="K325" i="2"/>
  <c r="L522" i="2"/>
  <c r="L252" i="2"/>
  <c r="L251" i="2" s="1"/>
  <c r="L250" i="2" s="1"/>
  <c r="L249" i="2" s="1"/>
  <c r="M253" i="2"/>
  <c r="M252" i="2" s="1"/>
  <c r="M251" i="2" s="1"/>
  <c r="M250" i="2" s="1"/>
  <c r="M249" i="2" s="1"/>
  <c r="K49" i="2"/>
  <c r="M49" i="2"/>
  <c r="K52" i="2"/>
  <c r="M52" i="2"/>
  <c r="K54" i="2"/>
  <c r="K56" i="2"/>
  <c r="M54" i="2"/>
  <c r="M56" i="2"/>
  <c r="K60" i="2"/>
  <c r="K59" i="2" s="1"/>
  <c r="K58" i="2" s="1"/>
  <c r="M60" i="2"/>
  <c r="M59" i="2" s="1"/>
  <c r="M58" i="2" s="1"/>
  <c r="K65" i="2"/>
  <c r="K64" i="2" s="1"/>
  <c r="K63" i="2" s="1"/>
  <c r="M65" i="2"/>
  <c r="M64" i="2" s="1"/>
  <c r="M63" i="2" s="1"/>
  <c r="K597" i="2"/>
  <c r="K595" i="2"/>
  <c r="K590" i="2"/>
  <c r="K587" i="2"/>
  <c r="K575" i="2"/>
  <c r="K573" i="2"/>
  <c r="K570" i="2"/>
  <c r="K566" i="2"/>
  <c r="K556" i="2"/>
  <c r="K554" i="2"/>
  <c r="K552" i="2"/>
  <c r="K547" i="2"/>
  <c r="K544" i="2" s="1"/>
  <c r="K545" i="2"/>
  <c r="K540" i="2"/>
  <c r="K539" i="2" s="1"/>
  <c r="K535" i="2"/>
  <c r="K534" i="2" s="1"/>
  <c r="K532" i="2"/>
  <c r="K531" i="2" s="1"/>
  <c r="K528" i="2"/>
  <c r="K522" i="2"/>
  <c r="K517" i="2"/>
  <c r="K516" i="2" s="1"/>
  <c r="K515" i="2" s="1"/>
  <c r="K514" i="2" s="1"/>
  <c r="K502" i="2"/>
  <c r="K501" i="2" s="1"/>
  <c r="K500" i="2" s="1"/>
  <c r="K496" i="2"/>
  <c r="K494" i="2"/>
  <c r="K465" i="2"/>
  <c r="K460" i="2"/>
  <c r="K459" i="2" s="1"/>
  <c r="K456" i="2"/>
  <c r="K455" i="2" s="1"/>
  <c r="K451" i="2"/>
  <c r="K449" i="2"/>
  <c r="K446" i="2"/>
  <c r="K430" i="2"/>
  <c r="K429" i="2" s="1"/>
  <c r="K428" i="2" s="1"/>
  <c r="K404" i="2"/>
  <c r="K403" i="2" s="1"/>
  <c r="K402" i="2" s="1"/>
  <c r="K399" i="2"/>
  <c r="K398" i="2" s="1"/>
  <c r="K397" i="2" s="1"/>
  <c r="K394" i="2"/>
  <c r="K393" i="2" s="1"/>
  <c r="K392" i="2" s="1"/>
  <c r="K391" i="2" s="1"/>
  <c r="K384" i="2"/>
  <c r="K383" i="2" s="1"/>
  <c r="K379" i="2"/>
  <c r="K378" i="2" s="1"/>
  <c r="K371" i="2"/>
  <c r="K370" i="2" s="1"/>
  <c r="K368" i="2"/>
  <c r="K367" i="2" s="1"/>
  <c r="K366" i="2" s="1"/>
  <c r="K365" i="2" s="1"/>
  <c r="K363" i="2"/>
  <c r="K359" i="2"/>
  <c r="K346" i="2"/>
  <c r="K345" i="2" s="1"/>
  <c r="K344" i="2" s="1"/>
  <c r="K342" i="2"/>
  <c r="K341" i="2" s="1"/>
  <c r="K336" i="2" s="1"/>
  <c r="K320" i="2"/>
  <c r="K316" i="2"/>
  <c r="K313" i="2"/>
  <c r="K310" i="2"/>
  <c r="K307" i="2"/>
  <c r="K299" i="2"/>
  <c r="K296" i="2"/>
  <c r="K294" i="2"/>
  <c r="K292" i="2"/>
  <c r="K290" i="2"/>
  <c r="K287" i="2"/>
  <c r="K284" i="2"/>
  <c r="K281" i="2"/>
  <c r="K278" i="2"/>
  <c r="K263" i="2"/>
  <c r="K262" i="2" s="1"/>
  <c r="K257" i="2"/>
  <c r="K256" i="2" s="1"/>
  <c r="K252" i="2"/>
  <c r="K251" i="2" s="1"/>
  <c r="K250" i="2" s="1"/>
  <c r="K249" i="2" s="1"/>
  <c r="K245" i="2"/>
  <c r="K241" i="2"/>
  <c r="K237" i="2"/>
  <c r="K235" i="2" s="1"/>
  <c r="K234" i="2" s="1"/>
  <c r="K231" i="2"/>
  <c r="K230" i="2" s="1"/>
  <c r="K229" i="2" s="1"/>
  <c r="K226" i="2"/>
  <c r="K225" i="2" s="1"/>
  <c r="K224" i="2" s="1"/>
  <c r="K223" i="2" s="1"/>
  <c r="K221" i="2"/>
  <c r="K219" i="2"/>
  <c r="K214" i="2"/>
  <c r="K213" i="2" s="1"/>
  <c r="K212" i="2" s="1"/>
  <c r="K209" i="2"/>
  <c r="K205" i="2"/>
  <c r="K161" i="2"/>
  <c r="K159" i="2"/>
  <c r="K156" i="2"/>
  <c r="K152" i="2"/>
  <c r="K145" i="2"/>
  <c r="K143" i="2"/>
  <c r="K141" i="2"/>
  <c r="K139" i="2"/>
  <c r="K137" i="2"/>
  <c r="K128" i="2"/>
  <c r="K110" i="2"/>
  <c r="K109" i="2" s="1"/>
  <c r="K78" i="2"/>
  <c r="K77" i="2" s="1"/>
  <c r="K71" i="2"/>
  <c r="K45" i="2"/>
  <c r="K43" i="2"/>
  <c r="K37" i="2"/>
  <c r="K35" i="2"/>
  <c r="K21" i="2"/>
  <c r="K20" i="2" s="1"/>
  <c r="K19" i="2" s="1"/>
  <c r="K18" i="2" s="1"/>
  <c r="K16" i="2"/>
  <c r="K15" i="2" s="1"/>
  <c r="K14" i="2" s="1"/>
  <c r="K13" i="2" s="1"/>
  <c r="M158" i="2"/>
  <c r="M156" i="2" s="1"/>
  <c r="M420" i="2"/>
  <c r="M419" i="2" s="1"/>
  <c r="M205" i="2"/>
  <c r="M209" i="2"/>
  <c r="M597" i="2"/>
  <c r="M590" i="2"/>
  <c r="M226" i="2"/>
  <c r="M225" i="2" s="1"/>
  <c r="M224" i="2" s="1"/>
  <c r="M223" i="2" s="1"/>
  <c r="M145" i="2"/>
  <c r="M71" i="2"/>
  <c r="M161" i="2"/>
  <c r="M394" i="2"/>
  <c r="M393" i="2" s="1"/>
  <c r="M392" i="2" s="1"/>
  <c r="M391" i="2" s="1"/>
  <c r="M595" i="2"/>
  <c r="M263" i="2"/>
  <c r="M262" i="2" s="1"/>
  <c r="M45" i="2"/>
  <c r="M110" i="2"/>
  <c r="M109" i="2" s="1"/>
  <c r="M554" i="2"/>
  <c r="M496" i="2"/>
  <c r="M346" i="2"/>
  <c r="M345" i="2" s="1"/>
  <c r="M344" i="2" s="1"/>
  <c r="M290" i="2"/>
  <c r="M200" i="2"/>
  <c r="M21" i="2"/>
  <c r="M20" i="2" s="1"/>
  <c r="M19" i="2" s="1"/>
  <c r="M18" i="2" s="1"/>
  <c r="M552" i="2"/>
  <c r="M545" i="2"/>
  <c r="M460" i="2"/>
  <c r="M459" i="2" s="1"/>
  <c r="M404" i="2"/>
  <c r="M403" i="2" s="1"/>
  <c r="M402" i="2" s="1"/>
  <c r="M198" i="2"/>
  <c r="M231" i="2"/>
  <c r="M230" i="2" s="1"/>
  <c r="M229" i="2" s="1"/>
  <c r="M237" i="2"/>
  <c r="M235" i="2" s="1"/>
  <c r="M234" i="2" s="1"/>
  <c r="M368" i="2"/>
  <c r="M367" i="2" s="1"/>
  <c r="M366" i="2" s="1"/>
  <c r="M365" i="2" s="1"/>
  <c r="M214" i="2"/>
  <c r="M213" i="2" s="1"/>
  <c r="M212" i="2" s="1"/>
  <c r="M143" i="2"/>
  <c r="M141" i="2"/>
  <c r="M16" i="2"/>
  <c r="M15" i="2" s="1"/>
  <c r="M14" i="2" s="1"/>
  <c r="M13" i="2" s="1"/>
  <c r="M371" i="2"/>
  <c r="M370" i="2" s="1"/>
  <c r="M363" i="2"/>
  <c r="M359" i="2"/>
  <c r="M257" i="2"/>
  <c r="M256" i="2" s="1"/>
  <c r="M241" i="2"/>
  <c r="M221" i="2"/>
  <c r="M219" i="2"/>
  <c r="M399" i="2"/>
  <c r="M398" i="2" s="1"/>
  <c r="M397" i="2" s="1"/>
  <c r="M43" i="2"/>
  <c r="M37" i="2"/>
  <c r="M35" i="2"/>
  <c r="M528" i="2"/>
  <c r="M547" i="2"/>
  <c r="M544" i="2" s="1"/>
  <c r="M566" i="2"/>
  <c r="M570" i="2"/>
  <c r="E23" i="3" s="1"/>
  <c r="M573" i="2"/>
  <c r="E11" i="3" s="1"/>
  <c r="M139" i="2"/>
  <c r="M137" i="2"/>
  <c r="M152" i="2"/>
  <c r="M517" i="2"/>
  <c r="M516" i="2" s="1"/>
  <c r="M515" i="2" s="1"/>
  <c r="M540" i="2"/>
  <c r="M539" i="2" s="1"/>
  <c r="M532" i="2"/>
  <c r="E34" i="3" s="1"/>
  <c r="M535" i="2"/>
  <c r="M534" i="2" s="1"/>
  <c r="M494" i="2"/>
  <c r="M456" i="2"/>
  <c r="M455" i="2" s="1"/>
  <c r="M465" i="2"/>
  <c r="E65" i="3"/>
  <c r="M417" i="2"/>
  <c r="M416" i="2" s="1"/>
  <c r="E76" i="3"/>
  <c r="E75" i="3" s="1"/>
  <c r="E20" i="3"/>
  <c r="E19" i="3" s="1"/>
  <c r="E78" i="3"/>
  <c r="E77" i="3" s="1"/>
  <c r="E53" i="3"/>
  <c r="E52" i="3" s="1"/>
  <c r="E54" i="3"/>
  <c r="E50" i="3"/>
  <c r="M326" i="2"/>
  <c r="M325" i="2" s="1"/>
  <c r="M329" i="2"/>
  <c r="M523" i="2"/>
  <c r="M522" i="2" s="1"/>
  <c r="M79" i="2"/>
  <c r="M78" i="2" s="1"/>
  <c r="M77" i="2" s="1"/>
  <c r="M443" i="2" l="1"/>
  <c r="L549" i="2"/>
  <c r="K324" i="2"/>
  <c r="M579" i="2"/>
  <c r="E17" i="3" s="1"/>
  <c r="E12" i="3"/>
  <c r="K51" i="2"/>
  <c r="M236" i="2"/>
  <c r="K508" i="2"/>
  <c r="K507" i="2" s="1"/>
  <c r="K386" i="2"/>
  <c r="K382" i="2" s="1"/>
  <c r="K381" i="2" s="1"/>
  <c r="M245" i="2"/>
  <c r="M240" i="2" s="1"/>
  <c r="K240" i="2"/>
  <c r="M275" i="2"/>
  <c r="M187" i="2"/>
  <c r="L151" i="2"/>
  <c r="M310" i="2"/>
  <c r="L538" i="2"/>
  <c r="L537" i="2" s="1"/>
  <c r="K25" i="2"/>
  <c r="K24" i="2" s="1"/>
  <c r="K23" i="2" s="1"/>
  <c r="M606" i="2"/>
  <c r="M605" i="2" s="1"/>
  <c r="E15" i="3" s="1"/>
  <c r="O605" i="2"/>
  <c r="K605" i="2"/>
  <c r="M415" i="2"/>
  <c r="E24" i="3" s="1"/>
  <c r="E22" i="3" s="1"/>
  <c r="M493" i="2"/>
  <c r="M492" i="2" s="1"/>
  <c r="K377" i="2"/>
  <c r="K376" i="2" s="1"/>
  <c r="K549" i="2"/>
  <c r="K538" i="2" s="1"/>
  <c r="K537" i="2" s="1"/>
  <c r="M51" i="2"/>
  <c r="M327" i="2"/>
  <c r="M324" i="2" s="1"/>
  <c r="L96" i="2"/>
  <c r="L25" i="2"/>
  <c r="L24" i="2" s="1"/>
  <c r="L23" i="2" s="1"/>
  <c r="M29" i="2"/>
  <c r="L117" i="2"/>
  <c r="L116" i="2" s="1"/>
  <c r="L115" i="2" s="1"/>
  <c r="L602" i="2"/>
  <c r="K34" i="2"/>
  <c r="K117" i="2"/>
  <c r="M228" i="2"/>
  <c r="K218" i="2"/>
  <c r="K217" i="2" s="1"/>
  <c r="K211" i="2" s="1"/>
  <c r="K493" i="2"/>
  <c r="K492" i="2" s="1"/>
  <c r="K491" i="2" s="1"/>
  <c r="K521" i="2"/>
  <c r="K520" i="2" s="1"/>
  <c r="K594" i="2"/>
  <c r="K593" i="2" s="1"/>
  <c r="L91" i="2"/>
  <c r="L90" i="2" s="1"/>
  <c r="M26" i="2"/>
  <c r="K603" i="2"/>
  <c r="O603" i="2"/>
  <c r="M287" i="2"/>
  <c r="E67" i="3" s="1"/>
  <c r="K270" i="2"/>
  <c r="M204" i="2"/>
  <c r="M203" i="2" s="1"/>
  <c r="M202" i="2" s="1"/>
  <c r="E68" i="3"/>
  <c r="M218" i="2"/>
  <c r="M217" i="2" s="1"/>
  <c r="M211" i="2" s="1"/>
  <c r="M358" i="2"/>
  <c r="M357" i="2" s="1"/>
  <c r="M356" i="2" s="1"/>
  <c r="K358" i="2"/>
  <c r="K357" i="2" s="1"/>
  <c r="K356" i="2" s="1"/>
  <c r="K443" i="2"/>
  <c r="L521" i="2"/>
  <c r="L520" i="2" s="1"/>
  <c r="L519" i="2" s="1"/>
  <c r="L324" i="2"/>
  <c r="M448" i="2"/>
  <c r="M442" i="2" s="1"/>
  <c r="M191" i="2"/>
  <c r="M181" i="2" s="1"/>
  <c r="M180" i="2" s="1"/>
  <c r="M179" i="2" s="1"/>
  <c r="L181" i="2"/>
  <c r="L180" i="2" s="1"/>
  <c r="L179" i="2" s="1"/>
  <c r="M575" i="2"/>
  <c r="E13" i="3" s="1"/>
  <c r="M508" i="2"/>
  <c r="M506" i="2" s="1"/>
  <c r="M502" i="2"/>
  <c r="M501" i="2" s="1"/>
  <c r="M500" i="2" s="1"/>
  <c r="M93" i="2"/>
  <c r="M92" i="2" s="1"/>
  <c r="K96" i="2"/>
  <c r="M130" i="2"/>
  <c r="E51" i="3" s="1"/>
  <c r="K415" i="2"/>
  <c r="K414" i="2" s="1"/>
  <c r="M454" i="2"/>
  <c r="M453" i="2" s="1"/>
  <c r="L270" i="2"/>
  <c r="K181" i="2"/>
  <c r="K180" i="2" s="1"/>
  <c r="K179" i="2" s="1"/>
  <c r="K151" i="2"/>
  <c r="K204" i="2"/>
  <c r="K203" i="2" s="1"/>
  <c r="K202" i="2" s="1"/>
  <c r="K396" i="2"/>
  <c r="K448" i="2"/>
  <c r="K464" i="2"/>
  <c r="K463" i="2" s="1"/>
  <c r="K462" i="2" s="1"/>
  <c r="K565" i="2"/>
  <c r="L34" i="2"/>
  <c r="L33" i="2" s="1"/>
  <c r="L32" i="2" s="1"/>
  <c r="L386" i="2"/>
  <c r="L382" i="2" s="1"/>
  <c r="L381" i="2" s="1"/>
  <c r="K477" i="2"/>
  <c r="K476" i="2" s="1"/>
  <c r="K167" i="2"/>
  <c r="K332" i="2"/>
  <c r="E63" i="3"/>
  <c r="E46" i="3"/>
  <c r="E45" i="3" s="1"/>
  <c r="K255" i="2"/>
  <c r="K254" i="2" s="1"/>
  <c r="K248" i="2" s="1"/>
  <c r="M396" i="2"/>
  <c r="M386" i="2"/>
  <c r="M382" i="2" s="1"/>
  <c r="M381" i="2" s="1"/>
  <c r="M34" i="2"/>
  <c r="M33" i="2" s="1"/>
  <c r="M32" i="2" s="1"/>
  <c r="M151" i="2"/>
  <c r="M549" i="2"/>
  <c r="M538" i="2" s="1"/>
  <c r="M537" i="2" s="1"/>
  <c r="E31" i="3" s="1"/>
  <c r="K530" i="2"/>
  <c r="E47" i="3"/>
  <c r="E74" i="3"/>
  <c r="E73" i="3" s="1"/>
  <c r="M514" i="2"/>
  <c r="M521" i="2"/>
  <c r="M520" i="2" s="1"/>
  <c r="M255" i="2"/>
  <c r="M254" i="2" s="1"/>
  <c r="M248" i="2" s="1"/>
  <c r="K228" i="2"/>
  <c r="K454" i="2"/>
  <c r="K453" i="2" s="1"/>
  <c r="M96" i="2"/>
  <c r="L248" i="2"/>
  <c r="M594" i="2"/>
  <c r="M593" i="2" s="1"/>
  <c r="K236" i="2"/>
  <c r="M531" i="2"/>
  <c r="M530" i="2" s="1"/>
  <c r="L427" i="2"/>
  <c r="K90" i="2"/>
  <c r="L507" i="2"/>
  <c r="M464" i="2"/>
  <c r="M463" i="2" s="1"/>
  <c r="M462" i="2" s="1"/>
  <c r="E70" i="3"/>
  <c r="E69" i="3" s="1"/>
  <c r="M427" i="2"/>
  <c r="K442" i="2" l="1"/>
  <c r="K441" i="2" s="1"/>
  <c r="K506" i="2"/>
  <c r="M25" i="2"/>
  <c r="M24" i="2" s="1"/>
  <c r="M23" i="2" s="1"/>
  <c r="M270" i="2"/>
  <c r="M269" i="2" s="1"/>
  <c r="M268" i="2" s="1"/>
  <c r="M267" i="2" s="1"/>
  <c r="K33" i="2"/>
  <c r="K32" i="2" s="1"/>
  <c r="K12" i="2" s="1"/>
  <c r="E66" i="3"/>
  <c r="M491" i="2"/>
  <c r="K269" i="2"/>
  <c r="K268" i="2" s="1"/>
  <c r="K267" i="2" s="1"/>
  <c r="M414" i="2"/>
  <c r="M117" i="2"/>
  <c r="M116" i="2" s="1"/>
  <c r="M115" i="2" s="1"/>
  <c r="M114" i="2" s="1"/>
  <c r="K519" i="2"/>
  <c r="M507" i="2"/>
  <c r="K602" i="2"/>
  <c r="K601" i="2" s="1"/>
  <c r="E18" i="3"/>
  <c r="L114" i="2"/>
  <c r="O602" i="2"/>
  <c r="L12" i="2"/>
  <c r="K116" i="2"/>
  <c r="K115" i="2" s="1"/>
  <c r="K114" i="2" s="1"/>
  <c r="M602" i="2"/>
  <c r="M601" i="2" s="1"/>
  <c r="L269" i="2"/>
  <c r="L268" i="2" s="1"/>
  <c r="L267" i="2" s="1"/>
  <c r="E40" i="3"/>
  <c r="E38" i="3" s="1"/>
  <c r="M441" i="2"/>
  <c r="E10" i="3"/>
  <c r="L375" i="2"/>
  <c r="E37" i="3"/>
  <c r="M91" i="2"/>
  <c r="M90" i="2" s="1"/>
  <c r="M565" i="2"/>
  <c r="E35" i="3"/>
  <c r="M519" i="2"/>
  <c r="M12" i="2" l="1"/>
  <c r="K375" i="2"/>
  <c r="K609" i="2" s="1"/>
  <c r="M375" i="2"/>
  <c r="O601" i="2"/>
  <c r="O609" i="2"/>
  <c r="E27" i="3"/>
  <c r="E82" i="3" s="1"/>
  <c r="L609" i="2"/>
  <c r="M609" i="2" l="1"/>
</calcChain>
</file>

<file path=xl/sharedStrings.xml><?xml version="1.0" encoding="utf-8"?>
<sst xmlns="http://schemas.openxmlformats.org/spreadsheetml/2006/main" count="1172" uniqueCount="706">
  <si>
    <t/>
  </si>
  <si>
    <t>Иные бюджетные ассигнования</t>
  </si>
  <si>
    <t>Закупка товаров, работ и услуг для государственных (муниципальных) нужд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</si>
  <si>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</si>
  <si>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Предоставление субсидий бюджетным, автономным учреждениям и иным некоммерческим организациям</t>
  </si>
  <si>
    <t>Социальное обеспечение и иные выплаты населению</t>
  </si>
  <si>
    <t>Межбюджетные трансферты</t>
  </si>
  <si>
    <t>5005118</t>
  </si>
  <si>
    <t>Непрограммные расходы</t>
  </si>
  <si>
    <t>5000000</t>
  </si>
  <si>
    <t>Капитальные вложения в объекты недвижимого имущества государственной (муниципальной) собственности</t>
  </si>
  <si>
    <t>2417244</t>
  </si>
  <si>
    <t>2417242</t>
  </si>
  <si>
    <t>2410000</t>
  </si>
  <si>
    <t>2400000</t>
  </si>
  <si>
    <t>2337235</t>
  </si>
  <si>
    <t>2157227</t>
  </si>
  <si>
    <t>2150000</t>
  </si>
  <si>
    <t>2140000</t>
  </si>
  <si>
    <t>2100000</t>
  </si>
  <si>
    <t>1517008</t>
  </si>
  <si>
    <t>1410000</t>
  </si>
  <si>
    <t>1400000</t>
  </si>
  <si>
    <t>1327195</t>
  </si>
  <si>
    <t>1317188</t>
  </si>
  <si>
    <t>1310000</t>
  </si>
  <si>
    <t>1300000</t>
  </si>
  <si>
    <t>1130000</t>
  </si>
  <si>
    <t>1117172</t>
  </si>
  <si>
    <t>1117169</t>
  </si>
  <si>
    <t>1117160</t>
  </si>
  <si>
    <t>1117159</t>
  </si>
  <si>
    <t>1117158</t>
  </si>
  <si>
    <t>Обеспечение деятельности учреждений, подведомственных учредителю в сфере культуры</t>
  </si>
  <si>
    <t>1117156</t>
  </si>
  <si>
    <t>1100000</t>
  </si>
  <si>
    <t>1017144</t>
  </si>
  <si>
    <t>1010000</t>
  </si>
  <si>
    <t>1000000</t>
  </si>
  <si>
    <t>0810000</t>
  </si>
  <si>
    <t>0800000</t>
  </si>
  <si>
    <t>0320000</t>
  </si>
  <si>
    <t>0317304</t>
  </si>
  <si>
    <t>0317086</t>
  </si>
  <si>
    <t>0317085</t>
  </si>
  <si>
    <t>0317084</t>
  </si>
  <si>
    <t>0317083</t>
  </si>
  <si>
    <t>0317075</t>
  </si>
  <si>
    <t>0315385</t>
  </si>
  <si>
    <t>0315381</t>
  </si>
  <si>
    <t>0315250</t>
  </si>
  <si>
    <t>0250000</t>
  </si>
  <si>
    <t>0217053</t>
  </si>
  <si>
    <t>0217052</t>
  </si>
  <si>
    <t>0217049</t>
  </si>
  <si>
    <t>0217047</t>
  </si>
  <si>
    <t>0217046</t>
  </si>
  <si>
    <t>0217043</t>
  </si>
  <si>
    <t>Код целевой классификации</t>
  </si>
  <si>
    <t>Наименование</t>
  </si>
  <si>
    <t>2014 год                    (руб.)</t>
  </si>
  <si>
    <t>Итого</t>
  </si>
  <si>
    <t>Обеспечение деятельности  учреждений, подведомственных учредителю в сфере дошкольного образования</t>
  </si>
  <si>
    <t>Обеспечение деятельности прочих учреждений в сфере  образования</t>
  </si>
  <si>
    <t>Ежегодное единовременное вознаграждение Почетным гражданам Первомайского муниципального района</t>
  </si>
  <si>
    <t>Обеспечение деятельности учреждений, подведомственных учредителю в сфере дополнительного образования</t>
  </si>
  <si>
    <t>Обеспечение деятельности учреждений, подведомственных учредителю в сфере молодежной политики</t>
  </si>
  <si>
    <t xml:space="preserve">Обеспечение деятельности учреждений, подведомственных учредителю в библиотечной сфере </t>
  </si>
  <si>
    <t xml:space="preserve">Обеспечение деятельности прочих учреждений </t>
  </si>
  <si>
    <t>Высшее должностное лицо муниципального района</t>
  </si>
  <si>
    <t>Председатель представительного органа местного самоуправления</t>
  </si>
  <si>
    <t>Депутаты представительного органа местного самоуправления</t>
  </si>
  <si>
    <t>Руководитель контрольно-счетной палаты муниципального района и его заместители</t>
  </si>
  <si>
    <t>Расходы на осуществление полномочий Российской Федерации по государственной регистрации актов гражданского состояния, производимые за счет средств федерального бюджета</t>
  </si>
  <si>
    <t>Расходы на обеспечение профилактики безнадзорности, правонарушений несовершеннолетних и защиты их прав</t>
  </si>
  <si>
    <t>Расходы на реализацию отдельных полномочий в сфере законодательства об административных правонарушениях</t>
  </si>
  <si>
    <t xml:space="preserve">Расходы на обеспечение деятельности органов опеки и попечительства </t>
  </si>
  <si>
    <t>Расходы на обеспечение деятельности органов местного самоуправления в сфере социальной защиты населения</t>
  </si>
  <si>
    <t xml:space="preserve">             </t>
  </si>
  <si>
    <t xml:space="preserve">Расходы на обеспечение деятельности органов местного самоуправленияы (содержание администрации муниципального района) </t>
  </si>
  <si>
    <t>Расходы на обеспечение деятельности финансовых органов местного самоуправления</t>
  </si>
  <si>
    <t>Расходы на обеспечение деятельности  органов местного самоуправления в сфере образования</t>
  </si>
  <si>
    <t>Расходы на обеспечение деятельности  органов местного самоуправления в сфере культуры</t>
  </si>
  <si>
    <t>Аудиторы контрольно-счетной палаты администрации муниципального района</t>
  </si>
  <si>
    <t xml:space="preserve">Субсидия хозяйствующим субъектам, осуществляющим пассажирские перевозки  на возмещение затрат в связи с оказанием транспортных услуг </t>
  </si>
  <si>
    <t>Предоставление гражданам субсидий на оплату жилого помещения и коммунальных услуг</t>
  </si>
  <si>
    <t>Содержание ребенка в семье опекуна и приемной семье, а также вознаграждение, причитающееся приемному родителю</t>
  </si>
  <si>
    <t xml:space="preserve"> Государственная поддержка опеки и попечительства</t>
  </si>
  <si>
    <t xml:space="preserve"> Оплата жилищно-коммунальных услуг отдельным категориям граждан за счет средств федерального бюджета</t>
  </si>
  <si>
    <t xml:space="preserve"> 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за счет средств федерального бюджета</t>
  </si>
  <si>
    <t>Социальная поддержка отдельных категорий граждан в части ежемесячной денежной выплаты ветеранам труда, труженикам тыла, реабилитированным лицам</t>
  </si>
  <si>
    <t>Оплата жилого помещения и коммунальных услуг отдельным категориям граждан, оказание мер социальной поддержки которым относится к полномочиям Ярославской области</t>
  </si>
  <si>
    <t>Денежные выплаты</t>
  </si>
  <si>
    <t>Социальная поддержка отдельных категорий граждан в части ежемесячного пособия на ребенка</t>
  </si>
  <si>
    <t>Расходы на оплату стоимости набора продуктов питания в лагерях с дневной формой пребывания детей, расположенных на территории Ярославской области</t>
  </si>
  <si>
    <t>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 за счет средств областного бюджета</t>
  </si>
  <si>
    <t>Расходы на укрепление института семьи, повышение качества жизни  семей с несовершеннолетними детьми</t>
  </si>
  <si>
    <t>Предоставление бесплатного проезда лицам, находящимся под диспансерным наблюдением в связи с туберкулезом, и больных туберкулезом за счет средств областного бюджета</t>
  </si>
  <si>
    <t>Предоставление бесплатного проезда детям из многодетных семей, обучающихся в общеобразовательных учреждениях, за счет средств областного бюджета</t>
  </si>
  <si>
    <t>Резервный фонд Администрации муниципального района</t>
  </si>
  <si>
    <t>Расходы  на оказание (выполнение) муниципальными учреждениями услуг (работ) в сфере молодежной политики</t>
  </si>
  <si>
    <t>Организация образовательного процесса в дошкольных образовательных организациях</t>
  </si>
  <si>
    <t>Приложение 1</t>
  </si>
  <si>
    <t xml:space="preserve"> </t>
  </si>
  <si>
    <t>к пояснительной записке</t>
  </si>
  <si>
    <t>к проекту решения Собрания Представителей</t>
  </si>
  <si>
    <t>Первомайского муниципального района</t>
  </si>
  <si>
    <t xml:space="preserve">от        .      . 2013 года №      </t>
  </si>
  <si>
    <t>Расходы бюджета Первомайского муниципального райолна на 2014 год по разделам и подразделам классификации расходов бюджетов Российской Федерации</t>
  </si>
  <si>
    <t>Код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</si>
  <si>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</si>
  <si>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</si>
  <si>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</si>
  <si>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</si>
  <si>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</si>
  <si>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</si>
  <si>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</si>
  <si>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</si>
  <si>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</si>
  <si>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</si>
  <si>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</si>
  <si>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Мобилизационная подготовка экономики</t>
  </si>
  <si>
    <t>Национальная безопасность и правоохранительная деятельность</t>
  </si>
  <si>
    <t>Органы юстиции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</si>
  <si>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</si>
  <si>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</si>
  <si>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</si>
  <si>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</si>
  <si>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Общеэкономические вопросы</t>
  </si>
  <si>
    <t>Топливно-энергетический комплекс</t>
  </si>
  <si>
    <t>Воспроизводство минерально-сырьевой базы</t>
  </si>
  <si>
    <t>Сельское хозяйство и рыболовство</t>
  </si>
  <si>
    <t>Водное хозяйство</t>
  </si>
  <si>
    <t>Лесное хозяйство</t>
  </si>
  <si>
    <t>Транспорт</t>
  </si>
  <si>
    <t>Дорожное хозяйство (дорожные фонды)</t>
  </si>
  <si>
    <t>Связь и информатика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</si>
  <si>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</si>
  <si>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</si>
  <si>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</si>
  <si>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</si>
  <si>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Другие вопросы в области жилищно-коммунального хозяйства</t>
  </si>
  <si>
    <t>Охрана окружающей среды</t>
  </si>
  <si>
    <t>Охрана объектов растительного и животного мира и среды их обитания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</si>
  <si>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</si>
  <si>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</si>
  <si>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</si>
  <si>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</si>
  <si>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Среднее профессиональное образование</t>
  </si>
  <si>
    <t>Профессиональная подготовка, переподготовка и повышение квалификации</t>
  </si>
  <si>
    <t>Молодежная политика и оздоровление детей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</si>
  <si>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</si>
  <si>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</si>
  <si>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</si>
  <si>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</si>
  <si>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Здравоохранение</t>
  </si>
  <si>
    <t>Стационарная медицинская помощь</t>
  </si>
  <si>
    <t>Амбулаторная помощь</t>
  </si>
  <si>
    <t>Медицинская помощь в дневных стационарах всех типов</t>
  </si>
  <si>
    <t xml:space="preserve">Скорая медицинская помощь </t>
  </si>
  <si>
    <t>Санаторно-оздоровительная помощь</t>
  </si>
  <si>
    <t>Заготовка, переработка, хранение и обеспечение безопасности донорской крови и еe компонентов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</si>
  <si>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</si>
  <si>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</si>
  <si>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</si>
  <si>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</si>
  <si>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</si>
  <si>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</si>
  <si>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</si>
  <si>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</si>
  <si>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Массовый спорт</t>
  </si>
  <si>
    <t>Спорт высших достижений</t>
  </si>
  <si>
    <t>Другие вопросы в области физической культуры и спорта</t>
  </si>
  <si>
    <t>Средства массовой информации</t>
  </si>
  <si>
    <t>Периодическая печать и издательства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</si>
  <si>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</si>
  <si>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</si>
  <si>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</si>
  <si>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</si>
  <si>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</si>
  <si>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Прочие межбюджетные трансферты общего характера</t>
  </si>
  <si>
    <t>Функционирование высшего должностного лица субъекта Российской Федерации и муниципального образованияФункционирование законодательных (представительных) органов государственной власти и представительных органов муниципальных образованийФункционирование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администрацийСудебная системаОбеспечение деятельности финансовых, налоговых и таможенных органов и органов финансового (финансово-бюджетного) надзораОбеспечение проведения выборов и референдумовРезервные фондыДругие общегосударственные вопросыМобилизационная и вневойсковая подготовкаМобилизационная подготовка экономикиОрганы юстицииЗащита населения и территории от чрезвычайных ситуаций природного и техногенного характера, гражданская оборонаОбеспечение пожарной безопасностиДругие вопросы в области национальной безопасности и правоохранительной деятельностиОбщеэкономические вопросыТопливно-энергетический комплексВоспроизводство минерально-сырьевой базыСельское хозяйство и рыболовствоВодное хозяйствоЛесное хозяйствоТранспортДорожное хозяйство (дорожные фонды)Связь и информатикаДругие вопросы в области национальной экономикиЖилищное хозяйствоКоммунальное хозяйствоДругие вопросы в области жилищно-коммунального хозяйстваОхрана объектов растительного и животного мира и среды их обитанияДругие вопросы в области охраны окружающей средыДошкольное образованиеОбщее образованиеСреднее профессиональное образованиеПрофессиональная подготовка, переподготовка и повышение квалификацииМолодежная политика и оздоровление детейДругие вопросы в области образованияКультураДругие вопросы в области культуры, кинематографииСтационарная медицинская помощьАмбулаторная помощьМедицинская помощь в дневных стационарах всех типовСкорая медицинская помощь Санаторно-оздоровительная помощьЗаготовка, переработка, хранение и обеспечение безопасности донорской крови и еe компонентовДругие вопросы в области здравоохраненияПенсионное обеспечениеСоциальное обслуживание населенияСоциальное обеспечение населенияОхрана семьи и детстваДругие вопросы в области социальной политикиМассовый спортСпорт высших достиженийДругие вопросы в области физической культуры и спортаПериодическая печать и издательстваОбслуживание государственного внутреннего и муниципального долгаДотации на выравнивание бюджетной обеспеченности субъектов Российской Федерации и муниципальных образованийИные дотацииПрочие межбюджетные трансферты общего характера</t>
  </si>
  <si>
    <t xml:space="preserve"> Выплаты медицинским работникам, осуществляющим медицинское обслуживание обучающихся и воспитанников муниципальных образовательных организаций</t>
  </si>
  <si>
    <t xml:space="preserve"> Содержание муниципальных  организаций для детей-сирот и детей, оставшихся без попечения родителей, и на предоставление социальных гарантий их воспитанникам</t>
  </si>
  <si>
    <t xml:space="preserve">  </t>
  </si>
  <si>
    <t>02.1.01.00000</t>
  </si>
  <si>
    <t>02.1.01.60010</t>
  </si>
  <si>
    <t>02.1.01.60020</t>
  </si>
  <si>
    <t>02.1.01.60030</t>
  </si>
  <si>
    <t>02.1.01.60040</t>
  </si>
  <si>
    <t>02.1.02.00000</t>
  </si>
  <si>
    <t>Обеспечение государственных гарантий прав граждан на образование и социальную поддержку отдельных категорий обучающихся</t>
  </si>
  <si>
    <t>02.1.02.52600</t>
  </si>
  <si>
    <t>02.1.02.70430</t>
  </si>
  <si>
    <t>02.1.02.70460</t>
  </si>
  <si>
    <t>02.1.02.70490</t>
  </si>
  <si>
    <t>02.1.02.70500</t>
  </si>
  <si>
    <t>02.1.02.70530</t>
  </si>
  <si>
    <t>03.0.00.00000</t>
  </si>
  <si>
    <t>03.1.00.00000</t>
  </si>
  <si>
    <t>03.1.01.00000</t>
  </si>
  <si>
    <t>03.1.01.51370</t>
  </si>
  <si>
    <t>03.1.01.52200</t>
  </si>
  <si>
    <t>03.1.01.52500</t>
  </si>
  <si>
    <t>03.1.01.52700</t>
  </si>
  <si>
    <t>03.1.01.60300</t>
  </si>
  <si>
    <t>03.1.01.60310</t>
  </si>
  <si>
    <t>03.1.01.70740</t>
  </si>
  <si>
    <t>03.1.01.70750</t>
  </si>
  <si>
    <t>03.1.01.70840</t>
  </si>
  <si>
    <t>03.1.01.70860</t>
  </si>
  <si>
    <t>03.1.01.73040</t>
  </si>
  <si>
    <t>03.1.02.00000</t>
  </si>
  <si>
    <t>03.1.02.70890</t>
  </si>
  <si>
    <t>Социальная защита семей с детьми, инвалидов, ветеранов, граждан и детей, оказавшихся в трудной жизненной ситуации</t>
  </si>
  <si>
    <t>03.2.00.00000</t>
  </si>
  <si>
    <t>03.2.01.00000</t>
  </si>
  <si>
    <t>03.2.01.60320</t>
  </si>
  <si>
    <t>Предоставление социальных услуг населению Первомайского района</t>
  </si>
  <si>
    <t>06.0.00.00000</t>
  </si>
  <si>
    <t>06.1.00.00000</t>
  </si>
  <si>
    <t>06.1.01.00000</t>
  </si>
  <si>
    <t>06.1.01.60400</t>
  </si>
  <si>
    <t>06.1.01.71000</t>
  </si>
  <si>
    <t>06.1.01.71060</t>
  </si>
  <si>
    <t>07.0.00.00000</t>
  </si>
  <si>
    <t>07.1.00.00000</t>
  </si>
  <si>
    <t>07.1.01.00000</t>
  </si>
  <si>
    <t>Реализация семейной политики и политики в интересах детей на территории Первомайского района</t>
  </si>
  <si>
    <t>07.1.01.60450</t>
  </si>
  <si>
    <t>07.1.01.70970</t>
  </si>
  <si>
    <t>08.0.00.00000</t>
  </si>
  <si>
    <t>08.1.00.00000</t>
  </si>
  <si>
    <t>08.1.01.00000</t>
  </si>
  <si>
    <t>Развитие и обеспечение функционирования системы профилактики безнадзорности, правонарушений несовершеннолетних</t>
  </si>
  <si>
    <t>08.1.01.60700</t>
  </si>
  <si>
    <t>08.3.00.00000</t>
  </si>
  <si>
    <t>08.3.01.00000</t>
  </si>
  <si>
    <t>08.3.01.60710</t>
  </si>
  <si>
    <t>08.3.01.71430</t>
  </si>
  <si>
    <t>Мероприятия по обеспечению функционирования в вечернее время спортивных залов общеобразовательных организаций для занятий в них обучающихся</t>
  </si>
  <si>
    <t>10.0.00.00000</t>
  </si>
  <si>
    <t>10.1.00.00000</t>
  </si>
  <si>
    <t>11.0.00.00000</t>
  </si>
  <si>
    <t>11.1.00.00000</t>
  </si>
  <si>
    <t>11.1.01.00000</t>
  </si>
  <si>
    <t>11.1.01.61010</t>
  </si>
  <si>
    <t>11.1.01.61020</t>
  </si>
  <si>
    <t>11.1.01.61030</t>
  </si>
  <si>
    <t>11.1.01.61050</t>
  </si>
  <si>
    <t>11.1.01.70650</t>
  </si>
  <si>
    <t>Организация предоставления муниципальных услуг и выполнения работ подведомственными муниципальными учреждениями</t>
  </si>
  <si>
    <t>Обеспечение качества и доступности образовательных услуг</t>
  </si>
  <si>
    <t>02.1.01.60260</t>
  </si>
  <si>
    <t>Расходы на проведение районных мероприятий в муниципальных образовательных организациях</t>
  </si>
  <si>
    <t>11.2.00.00000</t>
  </si>
  <si>
    <t>11.2.01.00000</t>
  </si>
  <si>
    <t>11.2.01.61300</t>
  </si>
  <si>
    <t>Проведение организационных и информационных мероприятий по патриотическому воспитанию в Первомайском районе</t>
  </si>
  <si>
    <t>11.3.00.00000</t>
  </si>
  <si>
    <t>11.3.01.00000</t>
  </si>
  <si>
    <t>Обеспечение условий для реализации творческого, научного, интеллектуального потенциала молодежи Первомайского района</t>
  </si>
  <si>
    <t>11.3.01.61350</t>
  </si>
  <si>
    <t>13.0.00.00000</t>
  </si>
  <si>
    <t>13.1.00.00000</t>
  </si>
  <si>
    <t>13.1.01.00000</t>
  </si>
  <si>
    <t>13.1.01.61450</t>
  </si>
  <si>
    <t>13.2.00.00000</t>
  </si>
  <si>
    <t>13.2.01.00000</t>
  </si>
  <si>
    <t>13.2.01.61460</t>
  </si>
  <si>
    <t>14.0.00.00000</t>
  </si>
  <si>
    <t>14.1.00.00000</t>
  </si>
  <si>
    <t>14.1.01.00000</t>
  </si>
  <si>
    <t>15.0.00.00000</t>
  </si>
  <si>
    <t>15.1.00.00000</t>
  </si>
  <si>
    <t>15.1.01.00000</t>
  </si>
  <si>
    <t>15.1.01.61600</t>
  </si>
  <si>
    <t>23.0.00.00000</t>
  </si>
  <si>
    <t>23.1.00.00000</t>
  </si>
  <si>
    <t>23.1.01.00000</t>
  </si>
  <si>
    <t>23.1.01.61800</t>
  </si>
  <si>
    <t>21.0.00.00000</t>
  </si>
  <si>
    <t>21.1.00.00000</t>
  </si>
  <si>
    <t>21.1.01.00000</t>
  </si>
  <si>
    <t>Создание условий для развития муниципальной службы, повышение эффективности и результативности деятельности муниципальных служащих</t>
  </si>
  <si>
    <t>21.1.01.61700</t>
  </si>
  <si>
    <t>21.2.00.00000</t>
  </si>
  <si>
    <t>21.2.01.00000</t>
  </si>
  <si>
    <t>21.2.01.61750</t>
  </si>
  <si>
    <t>24.0.00.00000</t>
  </si>
  <si>
    <t>24.1.00.00000</t>
  </si>
  <si>
    <t>24.1.01.00000</t>
  </si>
  <si>
    <t>24.1.01.61850</t>
  </si>
  <si>
    <t>24.1.01.72440</t>
  </si>
  <si>
    <t>24.2.00.00000</t>
  </si>
  <si>
    <t>24.2.01.00000</t>
  </si>
  <si>
    <t>Обеспечение населения Первомайского МР услугами пассажирского автотранспорта на внутримуниципальных маршрутах</t>
  </si>
  <si>
    <t>24.2.01.61900</t>
  </si>
  <si>
    <t>24.2.02.00000</t>
  </si>
  <si>
    <t>Предоставление социальных услуг отдельным категориям граждан при проезде в транспорте общего пользования</t>
  </si>
  <si>
    <t>24.2.02.72550</t>
  </si>
  <si>
    <t>24.2.02.72560</t>
  </si>
  <si>
    <t>25.0.00.00000</t>
  </si>
  <si>
    <t>25.1.00.00000</t>
  </si>
  <si>
    <t>25.1.01.00000</t>
  </si>
  <si>
    <t>25.1.01.61950</t>
  </si>
  <si>
    <t>36.0.00.00000</t>
  </si>
  <si>
    <t>36.1.00.00000</t>
  </si>
  <si>
    <t>36.1.01.00000</t>
  </si>
  <si>
    <t>36.1.01.62100</t>
  </si>
  <si>
    <t>50.0.00.00000</t>
  </si>
  <si>
    <t>50.0.00.59300</t>
  </si>
  <si>
    <t>50.0.00.65000</t>
  </si>
  <si>
    <t>50.0.00.65010</t>
  </si>
  <si>
    <t>50.0.00.65020</t>
  </si>
  <si>
    <t>50.0.00.65030</t>
  </si>
  <si>
    <t>50.0.00.65040</t>
  </si>
  <si>
    <t>50.0.00.65050</t>
  </si>
  <si>
    <t>50.0.00.65060</t>
  </si>
  <si>
    <t>50.0.00.65070</t>
  </si>
  <si>
    <t>50.0.00.65080</t>
  </si>
  <si>
    <t>50.0.00.65100</t>
  </si>
  <si>
    <t>50.0.00.70550</t>
  </si>
  <si>
    <t>50.0.00.80190</t>
  </si>
  <si>
    <t>50.0.00.80200</t>
  </si>
  <si>
    <t>50.0.00.70870</t>
  </si>
  <si>
    <t>Развитие спортивной инфраструктуры, популяризации физической культуры и массового спорта в Первомайском муниципальном районе</t>
  </si>
  <si>
    <t xml:space="preserve">Обеспечение и исполнение обязанностей, возложенных на МУ "Центр обеспечения функционирования органов местного самоуправления Первомайского муниципального района" </t>
  </si>
  <si>
    <t>Развитие сети автомобильных дорог общего пользования местного значения Первомайского муниципального района</t>
  </si>
  <si>
    <t>Развитие сельскохозяйственного производства</t>
  </si>
  <si>
    <t>25.1.02.53910</t>
  </si>
  <si>
    <t>Расходы на подготовку и проведение Всероссийской сельскохозяйственной переписи 2016 года</t>
  </si>
  <si>
    <t>Реализация мероприятий по развитию сельскохозяйственного производства</t>
  </si>
  <si>
    <t>Исполнение полномочий собственника имущества и полномочий в сфере земельных отношений</t>
  </si>
  <si>
    <t>21.3.01.61780</t>
  </si>
  <si>
    <t>Проведение мероприятий, направленных на подведение итогов районного трудового соперничества работников сельского хозяйства</t>
  </si>
  <si>
    <t>Выравнивание бюджетной обеспеченности поселений Первомайского муниципального района</t>
  </si>
  <si>
    <t>17.0.00.00000</t>
  </si>
  <si>
    <t>17.1.00.00000</t>
  </si>
  <si>
    <t>17.1.01.00000</t>
  </si>
  <si>
    <t>17.1.01.61650</t>
  </si>
  <si>
    <t>50.0.00.51200</t>
  </si>
  <si>
    <t>Расходы на составление (изменение и дополнение) списков кандидатов в присяжные заседатели федеральных судов общей юрисдикции</t>
  </si>
  <si>
    <t>Расходы на поддержку сельскохозяйственного производства в части организационных мероприятий в рамках предоставления субсидий сельскохозяйственным производителям</t>
  </si>
  <si>
    <t>Мероприятия по управлению, распоряжению имуществом, находящимся в муниципальной собственности Первомайского района, и приобретению права собственности</t>
  </si>
  <si>
    <t>11.1.02.00000</t>
  </si>
  <si>
    <t>11.1.02.74720</t>
  </si>
  <si>
    <t>Расходы на оснащение оборудованием муниципальных учреждений культуры</t>
  </si>
  <si>
    <t>24.1.01.74790</t>
  </si>
  <si>
    <t xml:space="preserve">Расходы на капитальный ремонт и ремонт дворовых территорий многоквартирных домов, проездов к дворовым территориям многоквартирных домов населенных пунктов </t>
  </si>
  <si>
    <t>Отдел  культуры, туризма и молодежной  политики администрации Первомайского муниципального района</t>
  </si>
  <si>
    <t>Главный распорядитель</t>
  </si>
  <si>
    <t>Создание благоприятных условий для отдыха, оздоровления и занятости детей,проживающих на территории Первомайского района</t>
  </si>
  <si>
    <t>02.1.00.00000</t>
  </si>
  <si>
    <t>02.0.00.00000</t>
  </si>
  <si>
    <t>02.1.01.70510</t>
  </si>
  <si>
    <t>02.1.01.70520</t>
  </si>
  <si>
    <t>02.1.01.73110</t>
  </si>
  <si>
    <t>Расходы на оказание услуг по техническому сопровождению программных продуктов "АС Бюджет", АС "УРМ", ПО "Сервер обмена данными", а также дополнительных программных модулей и функционала к этим программным продуктам</t>
  </si>
  <si>
    <t>36.1.02.62120</t>
  </si>
  <si>
    <t>36.1.02.00000</t>
  </si>
  <si>
    <t>Администрация Первомайского муниципального района Ярославской области</t>
  </si>
  <si>
    <t>Собрание Представителей Первомайского муниципального района</t>
  </si>
  <si>
    <t>Контрольно-счетная палата Первомайского муниципального района</t>
  </si>
  <si>
    <t>06.1.01.74390</t>
  </si>
  <si>
    <t>08.2.00.00000</t>
  </si>
  <si>
    <t>Защита конституционного строя, предупреждение актов терроризма, проявлений экстремизма и ксенофобии</t>
  </si>
  <si>
    <t>Реализация мероприятий по профилактике правонарушений на территории Первомайского муниципального района</t>
  </si>
  <si>
    <t>08.2.01.00000</t>
  </si>
  <si>
    <t>08.2.01.60720</t>
  </si>
  <si>
    <t>Развитие инфраструктуры поддержки субъектов малого и среднего предпринимательства</t>
  </si>
  <si>
    <t>Организация деятельности информационно - консультационнгого центра</t>
  </si>
  <si>
    <t>15.1.02.00000</t>
  </si>
  <si>
    <t>15.1.02.61610</t>
  </si>
  <si>
    <t>Выплата единовременного пособия при всех формах устройства детей, лишенных родительского попечения, в семью за счет средств федерального бюджета</t>
  </si>
  <si>
    <t>Компенсация части расходов на приобретение путевки в организации отдыха детей и их оздоровления</t>
  </si>
  <si>
    <t>Муниципальная  программа "Комплексные меры по организации отдыха, оздоровления и занятости детей Первомайского района на 2017-2019 годы"</t>
  </si>
  <si>
    <t>Общепрограммные расходы муниципальной программы "Комплексные меры по организации отдыха, оздоровления и занятости детей Первомайского района на 2017-2019 годы"</t>
  </si>
  <si>
    <t>Мероприятия  по реализации муниципальной программы "Комплексные меры по организации отдыха, оздоровления и занятости детей Первомайского района на 2017-2019 годы"</t>
  </si>
  <si>
    <t>11.1.02.71750</t>
  </si>
  <si>
    <t>Реализация мероприятий по созданию условий для развития инфраструктуры досуга и отдыха</t>
  </si>
  <si>
    <t>06.1.01.75160</t>
  </si>
  <si>
    <t>Частичная оплата стоимости путевки в организации отдыха детей и их оздоровления</t>
  </si>
  <si>
    <t>Подпрограмма "Поддержка социально ориентированных некоммерческих организаций Первомайского муниципального района на 2017-2019 годы"</t>
  </si>
  <si>
    <t>Поддержка социально ориентированных некоммерческих организаций</t>
  </si>
  <si>
    <t>03.1.03.00000</t>
  </si>
  <si>
    <t>03.1.03.70850</t>
  </si>
  <si>
    <t>Расходы на компенсацию отдельным категориям граждан оплаты взноса на капитальный ремонт общего имущества в многоквартирном доме</t>
  </si>
  <si>
    <t>21.1.01.61710</t>
  </si>
  <si>
    <t>Информирование населения о деятельности органов местного самоуправления через средства массовой информации</t>
  </si>
  <si>
    <t>25.1.01.74450</t>
  </si>
  <si>
    <t>Создание условий для эффективной деятельности муниципального учреждения Спортивный комплекс "Надежда" Первомайского муниципального района</t>
  </si>
  <si>
    <t>Повышение эффективности управления муниципальными финансами Первомайского муниципального района</t>
  </si>
  <si>
    <t>Создание условий для обеспечения предприятий сельского хозяйства высококвалифицированными специалистами, специалистами массовых профессий, создание благоприятных условий для проживания граждан</t>
  </si>
  <si>
    <t>Мероприятия по обеспечению функционирования в вечернее время спортивных залов общеобразовательных организаций для занятий в них обучающихся за счет местного бюджета</t>
  </si>
  <si>
    <t>Выплаты ежемесячных доплат к пенсии за выслугу лет муниципальным служащим</t>
  </si>
  <si>
    <t>30.0.00.00000</t>
  </si>
  <si>
    <t>30.1.00.00000</t>
  </si>
  <si>
    <t>30.1.01.00000</t>
  </si>
  <si>
    <t>Мероприятия по повышению энергоэффективности за счет средств бюджета муниципального района</t>
  </si>
  <si>
    <t>Отдел образования администрации Первомайского муниципального района</t>
  </si>
  <si>
    <t>Отдел финансов администрации Первомайского муниципального района Ярославской области</t>
  </si>
  <si>
    <t>Создание условий для развития печатного средства массовой информации Первомайского муниципального района - районной общественно-политической газеты "Призыв"</t>
  </si>
  <si>
    <t>Внедрение энегросберегающих технологий и энергетически эффективного оборудования в учреждениях района, экономия энергетических и тепловых ресурсов</t>
  </si>
  <si>
    <t>Реализация мероприятий по созданию условий для развития инфраструктуры досуга и отдыха за счет средств местного бюджета в рамках софинансирования</t>
  </si>
  <si>
    <t>11.1.02.61070</t>
  </si>
  <si>
    <t>11.1.01.61040</t>
  </si>
  <si>
    <t xml:space="preserve">Укрепление материально-технической базы муниципальных учреждений культуры Первомайского района </t>
  </si>
  <si>
    <t>03.1.01.75230</t>
  </si>
  <si>
    <t>03.1.01.R4620</t>
  </si>
  <si>
    <t>Расходы на ежемесячную денежную выплату, назначаемую при рождении третьего ребенка или последующих детей до достижения ребенком возраста трех лет, в части расходов  по доставке выплат получателям</t>
  </si>
  <si>
    <t>03.1.01.75480</t>
  </si>
  <si>
    <t>Расходы на компенсацию отдельным категориям граждан оплаты взноса на капитальный ремонт общего имущества в многоквартирном доме в части расходов по доставке выплат получателям</t>
  </si>
  <si>
    <t>03.1.01.75490</t>
  </si>
  <si>
    <t>Расходы на реализацию мероприятий по строительству и реконструкции объектов теплоснабжения</t>
  </si>
  <si>
    <t>Расходы на реализацию мероприятий по строительству объектов газификации</t>
  </si>
  <si>
    <t>14.1.01.75260</t>
  </si>
  <si>
    <t>Подпрограмма "Молодежь" на 2018-2020 годы</t>
  </si>
  <si>
    <t>Реализация мероприятий Подпрограммы "Молодежь" на 2018-2020 годы</t>
  </si>
  <si>
    <t>Реализация мероприятий Подпрограммы "Патриотическое воспитание граждан Российской Федерации, проживающих на территории Первомайского муниципального района" на 2018-2020 годы</t>
  </si>
  <si>
    <t>Муниципальная программа "Развитие культуры и молодежной политики в Первомайском муниципальном районе на 2018-2020 годы"</t>
  </si>
  <si>
    <t>Подпрограмма "Патриотическое воспитание граждан Российской Федерации, проживающих на территории Первомайского муниципального района" на 2018-2020 годы</t>
  </si>
  <si>
    <t>Мероприятия по кадастровым работам, технической инвентаризации,землеустройству, определению рыночной стоимости муниципального имущества и земельных участков; управлению и распоряжению имуществом, находящимся в муниципальной собственности</t>
  </si>
  <si>
    <t>Модернизация объектов теплоснабжения (перевод котельных на газовое топливо)</t>
  </si>
  <si>
    <t>Расходы на модернизацию объектов теплоснабжения (перевод котельных на газовое топливо) в рамках софинансирования</t>
  </si>
  <si>
    <t>14.1.02.00000</t>
  </si>
  <si>
    <t>14.1.02.61530</t>
  </si>
  <si>
    <t>14.1.02.75250</t>
  </si>
  <si>
    <t xml:space="preserve"> Организация образовательного процесса в общеобразовательных организациях</t>
  </si>
  <si>
    <t>Компенсация расходов за присмотр и уход за детьми,осваивающими образовательные программы дошкольного образования в организациях, осуществляющих образовательную деятельность</t>
  </si>
  <si>
    <t>Организация питания обучающихся образовательных организаций</t>
  </si>
  <si>
    <t>Осуществление переданных полномочий Российской Федерации на предоставление отдельных мер социальной поддержка граждан, подвергшихся воздействию радиации, за счет средств федерального бюджета</t>
  </si>
  <si>
    <t>Осуществление переданного полномочия Российской Федерации по осуществлению ежегодной денежной выплаты лицам, награжденным нагрудным знаком «Почетный донор России», за счет средств федерального бюджета</t>
  </si>
  <si>
    <t>Оказание социальной помощи отдельным категориям граждан</t>
  </si>
  <si>
    <t>Содержание  муниципальных казенных учреждений социального обслуживания населения, на предоставление субсидий муниципальным бюджетным учреждениям социального обслуживания населения на выполнение муниципальных заданий и иные цели</t>
  </si>
  <si>
    <t>25.1.02.0000</t>
  </si>
  <si>
    <t>25.1.02.61960</t>
  </si>
  <si>
    <t>25.1.02.74420</t>
  </si>
  <si>
    <t>Расходы на отлов и содержание безнадзорных животных</t>
  </si>
  <si>
    <t>09.0.00.00000</t>
  </si>
  <si>
    <t>09.1.00.00000</t>
  </si>
  <si>
    <t>09.1.01.00000</t>
  </si>
  <si>
    <t>09.1.01.61300</t>
  </si>
  <si>
    <t>12.0.00.00000</t>
  </si>
  <si>
    <t>12.1.00.00000</t>
  </si>
  <si>
    <t>12.1.01.00000</t>
  </si>
  <si>
    <t>12.1.01.61350</t>
  </si>
  <si>
    <t>Реализация мероприятий муниципальной программы "Молодёжь" на 2019-2021 годы</t>
  </si>
  <si>
    <t>Общепрограммные расходы муниципальной программы "Молодёжь" на  2019-2021 годы</t>
  </si>
  <si>
    <t>Муниципальная программа "Молодёжь" на  2019-2021 годы</t>
  </si>
  <si>
    <t>Реализация мероприятий муниципальной программы "Патриотическое воспитание граждан Российской Федерации, проживающих на территории Первомайского муниципального района  2019-2021 годы"</t>
  </si>
  <si>
    <t>11.1.01.75900</t>
  </si>
  <si>
    <t>Расходы на повышение оплаты труда работников муниципальных учреждений в сфере культуры</t>
  </si>
  <si>
    <t>02.1.01.75890</t>
  </si>
  <si>
    <t>Расходы на повышение оплаты труда отдельных категорий работников муниципальных учреждений в сфере образования</t>
  </si>
  <si>
    <t>Муниципальная программа "Семья и дети" на 2019-2021 годы</t>
  </si>
  <si>
    <t>Общепрограммные расходы муниципальной программы "Семья и дети" на 2019-2021 годы</t>
  </si>
  <si>
    <t>Реализация мероприятий муниципальной программы "Семья и дети" на 2019-2021 годы</t>
  </si>
  <si>
    <t>Реализация мероприятий подпрограммы "Поддержка социально ориентированных некоммерческих организаций Первомайского муниципального района на  2019-2021 годы"</t>
  </si>
  <si>
    <t>Подпрограмма "Поддержка социально ориентированных некоммерческих организаций Первомайского муниципального района на  2019-2021 годы"</t>
  </si>
  <si>
    <t>Муниципальная программа "Семья и дети"  на 2019-2021 годы</t>
  </si>
  <si>
    <t>Общепрограммные расходы муниципальной программы "Семья и дети"  на 2019-2021 годы</t>
  </si>
  <si>
    <t>Реализация мероприятий муниципальной программы "Семья и дети"  на 2019-2021 годы</t>
  </si>
  <si>
    <t>Муниципальная программа "Защита населения и территории Первомайского муниципального района от чрезвычайных ситуаций на 2019-2021 годы"</t>
  </si>
  <si>
    <t>Общепрограммные расходы муниципальной программы "Защита населения и территории Первомайского муниципального района от чрезвычайных ситуаций 2019-2021 годы"</t>
  </si>
  <si>
    <t>Муниципальная программа "Обеспечение качественными коммунальными услугами населения Первомайского муниципального района на 2019 год"</t>
  </si>
  <si>
    <t>Общепрограммные расходы муниципальной программы "Обеспечение качественными коммунальными услугами населения Первомайского муниципального района на 2019 год"</t>
  </si>
  <si>
    <t>Повышение качества водоснабжения, водоотведения и очистки сточных вод</t>
  </si>
  <si>
    <t>Муниципальная программа  "Развитие субъектов малого и среднего предпринимательства  Первомайского муниципального района" на 2019-2021 годы</t>
  </si>
  <si>
    <t xml:space="preserve">Общепрограммные расходы муниципальной программы  "Развитие субъектов малого и среднего предпринимательства  Первомайского муниципального района" на 2019-2021 годы
</t>
  </si>
  <si>
    <t xml:space="preserve">Реализация мероприятий муниципальной программы  "Развитие субъектов малого и среднего предпринимательства  Первомайского муниципального района" на 2019-2021 годы
</t>
  </si>
  <si>
    <t>22.0.00.00000</t>
  </si>
  <si>
    <t>22.1.00.00000</t>
  </si>
  <si>
    <t>22.1.01.00000</t>
  </si>
  <si>
    <t>22.1.01.61770</t>
  </si>
  <si>
    <t>05.0.00.00000</t>
  </si>
  <si>
    <t>05.1.00.00000</t>
  </si>
  <si>
    <t>05.1.01.00000</t>
  </si>
  <si>
    <t>Обеспечение района актуальными документами территориального планирования и документами градостроительного зонирования, обеспечивающими эффективное использование его территории</t>
  </si>
  <si>
    <t>10.1.02.00000</t>
  </si>
  <si>
    <t>10.1.02.60960</t>
  </si>
  <si>
    <t>Обучение населения в области ГО, защиты от ЧС</t>
  </si>
  <si>
    <t>Мероприятия по обучению населения в области ГО, защиты от ЧС</t>
  </si>
  <si>
    <t>Информационная, консультационная и организационная поддержка субъектов малого и среднего предпринимательства</t>
  </si>
  <si>
    <t>Обеспечение территориальной доступности товаров для сельского населения путем оказания муниципальной поддержки</t>
  </si>
  <si>
    <t>Муниципальная программа "Повышение эффективности использования муниципального имущества Первомайского муниципального района" на 2019-2021 годы</t>
  </si>
  <si>
    <t>Общепрограммные расходы муниципальной программы "Повышение эффективности использования муниципального имущества Первомайского муниципального района" на 2019-2021 годы</t>
  </si>
  <si>
    <t>30.1.01.61970</t>
  </si>
  <si>
    <t>Проведение организационных и информационных мероприятий по патриотическому воспитанию в Первомайском муниципальном районе</t>
  </si>
  <si>
    <t>Обеспечение функционирования в вечернее время спортивных залов общеобразовательных школ для занятий в них обучающихся с целью профилактики правонарушений среди несовершеннолетних</t>
  </si>
  <si>
    <t>Проведение мероприятий по строительству и (или) реконструкции объектов газификации и водоснабжения в сельской местности</t>
  </si>
  <si>
    <t>25.1.02.L5670</t>
  </si>
  <si>
    <t>Укрепление материально-технической базы муниципальных учреждений, подведомственных Отделу культуры, туризма и молодежной политики администрации Первомайского муниципального района</t>
  </si>
  <si>
    <t>Расходы на укрепление материально-технической базы культурно-досуговых и образовательных учреждений</t>
  </si>
  <si>
    <t>11.1.02.61060</t>
  </si>
  <si>
    <t>Реализация мероприятий по строительству и реконструкции объектов водоснабжения и водоотведения за счет субсидии из областного бюджета</t>
  </si>
  <si>
    <t>14.1.01.72040</t>
  </si>
  <si>
    <t>24.1.01.61860</t>
  </si>
  <si>
    <t>Межбюджетные трансферты, передаваемые бюджетам поселений на содержание дорог по соглашению</t>
  </si>
  <si>
    <t>2019 год вносимые изменения (руб.)</t>
  </si>
  <si>
    <t>2019 год                    Итого (руб.)</t>
  </si>
  <si>
    <t>03.1.P1.50840</t>
  </si>
  <si>
    <t>03.1.P1.55730</t>
  </si>
  <si>
    <t>03.1.P3.52930</t>
  </si>
  <si>
    <t>Исполнение публичных обязательств района по переданным полномочиям Российской Федерации и Ярославской области по предоставлению выплат, пособий и компенсаций и социальная поддержка граждан Первомайского муниципального района</t>
  </si>
  <si>
    <t>Усиление мер государственной поддержки семей в связи с рождением и воспитанием детей</t>
  </si>
  <si>
    <t>Реализация федерального проекта "Старшее поколение" и национального проекта "Демография"</t>
  </si>
  <si>
    <t>03.1.P3.00000</t>
  </si>
  <si>
    <t>03.1.P.1.00000</t>
  </si>
  <si>
    <t>Расходы на оплату стоимости набора продуктов питания в лагерях с дневной формой пребывания детей за счет средств бюджета района</t>
  </si>
  <si>
    <t>06.1.01.61000</t>
  </si>
  <si>
    <t>Расходы на финансирование дорожного хозяйства за счет субсидии из областного бюджета</t>
  </si>
  <si>
    <t>Содействие временной занятости и адаптация к трудовой деятельности несовершеннолетних граждан</t>
  </si>
  <si>
    <t>Обеспечение трудоустройства несовершеннолетних граждан на временные рабочие места за счет средств местного бюджета</t>
  </si>
  <si>
    <t>12.1.02.66150</t>
  </si>
  <si>
    <t>12.1.02.00000</t>
  </si>
  <si>
    <t>Расходы на финансирование дорожного хозяйства за счет средств бюджета района в рамках софинансирования</t>
  </si>
  <si>
    <t>24.1.01.62440</t>
  </si>
  <si>
    <t>Мероприятия по возмещению части затрат организациям и индивидуальным предпринимателям, занимающимся доставкой товаров в отдаленные сельские населенные пункты, за счет субсидии из областного бюджета</t>
  </si>
  <si>
    <t>17.1.01.72880</t>
  </si>
  <si>
    <t>Реализация мероприятий по патриотическому воспитанию граждан за счет субсидии из областного бюджета</t>
  </si>
  <si>
    <t>09.1.01.74880</t>
  </si>
  <si>
    <t>Обеспечение трудоустройства несовершеннолетних граждан на временные рабочие места за счет субсидии из областного бюджета</t>
  </si>
  <si>
    <t>12.1.02.76150</t>
  </si>
  <si>
    <t>Расходы  на осуществление деятельности в сфере молодежной политики социальными учреждениями молодежи</t>
  </si>
  <si>
    <t>25.1.02.61950</t>
  </si>
  <si>
    <t>Обеспечение персонифицированного финансирования дополнительного образования детей</t>
  </si>
  <si>
    <t>02.1.01.60050</t>
  </si>
  <si>
    <t>Разработка и внесение сведений в ЕГРН о границах территориальных зон, установленных документами градостроительного зонирования</t>
  </si>
  <si>
    <t>05.1.02.00000</t>
  </si>
  <si>
    <t>Реализация мероприятий по описанию границ территориальных зон, установленных правилами землепользования и застройки поселений, за счет средств областного бюджета</t>
  </si>
  <si>
    <t>05.1.02.71280</t>
  </si>
  <si>
    <t>Приобретение автотранспорта в целях доставки лиц старше 65 лет, проживающих в сельской местности, в медицинские организации</t>
  </si>
  <si>
    <t>Назначение и осуществление ежемесячной выплаты в связи с рождением (усыновлением) первого ребенка</t>
  </si>
  <si>
    <t>Ежемесячная денежная выплата, назначаемая при рождении третьего ребенка или последующих детей до достижения ребенком возраста трех лет</t>
  </si>
  <si>
    <t>11.1.01.L5191</t>
  </si>
  <si>
    <t>11.1.01.L5193</t>
  </si>
  <si>
    <t>Расходы на комплектование книжных фондов муниципальных библиотек</t>
  </si>
  <si>
    <t>Расходы на государственную поддержку лучших сельских учреждений культуры и лучших работников сельских учреждений культуры</t>
  </si>
  <si>
    <t>18.0.00.00000</t>
  </si>
  <si>
    <t>18.1.00.00000</t>
  </si>
  <si>
    <t>18.1.01.00000</t>
  </si>
  <si>
    <t>18.1.01.75260</t>
  </si>
  <si>
    <t>03.3.00.00000</t>
  </si>
  <si>
    <t>03.3.01.00000</t>
  </si>
  <si>
    <t>03.3.01.60650</t>
  </si>
  <si>
    <t>Содействие организации безопасных условий трудовой деятельности и охраны труда, развитию социального партнерства</t>
  </si>
  <si>
    <t>Реализация мероприятий по строительству объектов газификации в рамках софинансирования</t>
  </si>
  <si>
    <t>18.1.01.65260</t>
  </si>
  <si>
    <t>Субсидия на реализацию мероприятий по строительству объектов газификации</t>
  </si>
  <si>
    <t>Газификация населённых пунктов Первомайского района (строительство распределительных  газовых сетей с вводом их в эксплуатацию)</t>
  </si>
  <si>
    <t>25.1.02.76900</t>
  </si>
  <si>
    <t>Расходы на реализацию мероприятий по борьбе с борщевиком Сосновского</t>
  </si>
  <si>
    <t>Муниципальная  программа "Поддержка потребительского рынка на селе" на 2020-2022 годы</t>
  </si>
  <si>
    <t>Общепрограммные расходы муниципальной программы "Поддержка потребительского рынка на селе" на 2020-2022 годы</t>
  </si>
  <si>
    <t>Реализация мероприятий муниципальной  программы "Поддержка потребительского рынка на селе" на 2020-2022 годы</t>
  </si>
  <si>
    <t>Муниципальная программа "Патриотическое воспитание граждан Российской Федерации, проживающих на территории Первомайского муниципального района на 2019-2021 годы"</t>
  </si>
  <si>
    <t>Общепрограммные расходы муниципальной программы "Патриотическое воспитание граждан Российской Федерации, проживающих на территории Первомайского муниципального района на 2019-2021 годы"</t>
  </si>
  <si>
    <t xml:space="preserve">Обеспечение деятельности  учреждений, подведомственных учредителю в сфере дополнительного образования </t>
  </si>
  <si>
    <t xml:space="preserve">Обеспечение деятельности  учреждений, подведомственных учредителю в сфере общего образования </t>
  </si>
  <si>
    <t>02.1.Е1.71960</t>
  </si>
  <si>
    <t>02.1.Е1.61960</t>
  </si>
  <si>
    <t>Развитие системы оповещения и информирования населения в целях защиты населения от чрезвычайных ситуаций природного и техногенного характера</t>
  </si>
  <si>
    <t>Мероприятия по развитию системы оповещения и информирования населения в целях защиты от чрезвычайных ситуаций</t>
  </si>
  <si>
    <t>10.1.06.00000</t>
  </si>
  <si>
    <t>10.1.06.60960</t>
  </si>
  <si>
    <t>Участие в региональном проекте "Современная школа"</t>
  </si>
  <si>
    <t>Проведение ремонтных работ в помещениях, предназначенных для создания центров образования детей цифрового и гуманитарного профилей "Точка роста", за счет субсидии из областного бюджета</t>
  </si>
  <si>
    <t>Проведение ремонтных работ в помещениях, предназначенных для создания центров образования детей цифрового и гуманитарного профилей "Точка роста", в рамках софинансирования</t>
  </si>
  <si>
    <t>02.1.Е1.00000</t>
  </si>
  <si>
    <t>12.1.02.76950</t>
  </si>
  <si>
    <t>Муниципальная программа  "Обеспечение общественного порядка и противодействие преступности на территории Первомайского муниципального района" на 2021-2023 годы</t>
  </si>
  <si>
    <t>Подпрограмма "Профилактика безнадзорности, правонарушений и защита прав несовершеннолетних Первомайского муниципального района" на 2021-2023 годы</t>
  </si>
  <si>
    <t xml:space="preserve">Мероприятия по реализации подпрограммы "Профилактика безнадзорности, правонарушений и защита прав несовершеннолетних Первомайского муниципального района" на 2021-2023 годы
</t>
  </si>
  <si>
    <t>Муниципальная программа "Развитие культуры в Первомайском муниципальном районе на 2021-2023 годы"</t>
  </si>
  <si>
    <t>Общепрограммные расходы муниципальной программы "Развитие культуры в Первомайском муниципальном районе на 2021-2023 годы"</t>
  </si>
  <si>
    <t>Муниципальная программа "Развитие образования в Первомайском муниципальном районе на 2021-2023 годы"</t>
  </si>
  <si>
    <t>Общепрограммные расходы муниципальной программы "Развитие образования в Первомайском муниципальном районе на 2021-2023 годы"</t>
  </si>
  <si>
    <t>Муниципальная  программа "Комплексные меры по организации отдыха и оздоровления детей Первомайского района на 2021-2023 годы"</t>
  </si>
  <si>
    <t>Общепрограммные расходы муниципальной программы "Комплексные меры по организации отдыха и оздоровления детей Первомайского района на 2021-2023 годы"</t>
  </si>
  <si>
    <t>Мероприятия  по реализации муниципальной программы "Комплексные меры по организации отдыха и оздоровления детей Первомайского района на 2021-2023 годы"</t>
  </si>
  <si>
    <t>Мероприятия по реализации   подпрограммы  "Профилактика безнадзорности, правонарушений и защита прав несовершеннолетних Первомайского муниципального района" на 2021-2023 годы</t>
  </si>
  <si>
    <t>"Реализация  мероприятий  по обеспечению функционирования в вечернее время спортивных залов  организаций для занятий в них обучающихся" на 2021-2023 годы</t>
  </si>
  <si>
    <t>Муниципальная программа  "Развитие дорожного хозяйства и транспорта в Первомайском муниципальном районе на 2021-2023 годы"</t>
  </si>
  <si>
    <t>Подпрограмма "Развитие сети автомобильных дорог общего пользования местного значения Первомайского муниципального района на 2021-2023 годы"</t>
  </si>
  <si>
    <t>Муниципальная программа  "Создание условий для эффективного управления муниципальными финансами в Первомайском муниципальном районе на 2021-2023 годы"</t>
  </si>
  <si>
    <t>Повышение финансовых возможностей муниципальных образований Первомайского муниципального района на 2021 год и плановый период 2022-2023 годов</t>
  </si>
  <si>
    <t>Дотации поселениям  муниципального района на выравнивание бюджетной обеспеченности за счет средств бюджета района</t>
  </si>
  <si>
    <t>Муниципальная программа  "Социальная поддержка населения Первомайского муниципального района на2021-2023 годы"</t>
  </si>
  <si>
    <t>Подпрограмма "ВЦП отдела труда и социальной поддержки населения администрации Первомайского муниципального района на 2021-2023 годы"</t>
  </si>
  <si>
    <t>Мероприятия по реализации  подпрограммы "Улучшение условий и охраны труда по Первомайскому муниципальному району на 2021-2023 годы"</t>
  </si>
  <si>
    <t>Подпрограмма "Улучшение условий и охраны труда по Первомайскому муниципальному району на 2021-2023 годы"</t>
  </si>
  <si>
    <t>Подпрограмма "Финансовая поддержка организаций, оказывающих услуги по осуществлению пассажирских перевозок автомобильным транспортом на территории Первомайского муниципального района, на 2021-2023 годы"</t>
  </si>
  <si>
    <t>Муниципальная программа  "Социальная поддержка населения Первомайского муниципального района на 2021-2023 годы"</t>
  </si>
  <si>
    <t>Подпрограмма "Поддержка социально ориентированных некоммерческих организаций Первомайского муниципального района на 2021-2023 годы"</t>
  </si>
  <si>
    <t>Муниципальная программа «Разработка и актуализация градостроительной документации Первомайского района Ярославской области» на 2021-2023 годы</t>
  </si>
  <si>
    <t>Общепрограммные расходы муниципальной программы "Разработка и актуализация градостроительной документации Первомайского района Ярославской области" на 2021-2023 годы</t>
  </si>
  <si>
    <t>Мероприятия  по реализации муниципальной программы "Разработка и актуализация градостроительной документации Первомайского района Ярославской области" на 2021-2023 годы</t>
  </si>
  <si>
    <t>Муниципальная программа "Обеспечение общественного порядка и противодействие преступности на территории Первомайского муниципального района" на 2021-2023 годы</t>
  </si>
  <si>
    <t xml:space="preserve">Мероприятия по реализации   подпрограммы  "Профилактика безнадзорности, правонарушений и защита прав несовершеннолетних Первомайского муниципального района" на 2021-2023 годы
</t>
  </si>
  <si>
    <t>Подпрограмма "Профилактика правонарушений на территории Первомайского муниципального района" на 2021-2023 годы</t>
  </si>
  <si>
    <t>Муниципальная программа "Развитие физической культуры и спорта в Первомайском муниципальном районе на 2021-2023 годы"</t>
  </si>
  <si>
    <t>Подпрограмма "Развитие массового спорта и материально-технической базы в Первомайском муниципальном районе на 2021-2023 годы"</t>
  </si>
  <si>
    <t>Реализация мероприятий Подпрограммы "Развитие массового спорта и материально-технической базы в Первомайском муниципальном районе на 2021-2023 годы"</t>
  </si>
  <si>
    <t>Подпрограмма "Ведомственная целевая программа муниципального учреждения Спортивный комплекс "Надежда" Первомайского муниципального района на 2021-2023 годы"</t>
  </si>
  <si>
    <t>Реализация мероприятий Подпрограммы "Ведомственная целевая программа муниципального учреждения Спортивный комплекс "Надежда" Первомайского муниципального района на 2021-2023 годы"</t>
  </si>
  <si>
    <t>Муниципальная программа "Газификация и модернизация жилищно-коммунального хозяйства Первомайского муниципального района" на 2018-2023 годы</t>
  </si>
  <si>
    <t>Общепрограммные расходы муниципальной программы "Газификация и модернизация жилищно-коммунального хозяйства Первомайского муниципального района на 2018-2023 годы"</t>
  </si>
  <si>
    <r>
      <t>Муниципальная программа "Эффективная власть в Первомайском муниципальном районе</t>
    </r>
    <r>
      <rPr>
        <sz val="12"/>
        <rFont val="Times New Roman"/>
        <family val="1"/>
        <charset val="204"/>
      </rPr>
      <t>"</t>
    </r>
    <r>
      <rPr>
        <b/>
        <sz val="12"/>
        <rFont val="Times New Roman"/>
        <family val="1"/>
        <charset val="204"/>
      </rPr>
      <t xml:space="preserve"> на 2021-2023 годы</t>
    </r>
  </si>
  <si>
    <t xml:space="preserve"> Подпрограмма "Развитие муниципальной службы в Первомайском муниципальном районе" на 2021-2023 годы</t>
  </si>
  <si>
    <t>Реализация мероприятий Подпрограммы "Развитие муниципальной службы в Первомайском муниципальном районе" на 2021-2023 годы</t>
  </si>
  <si>
    <t>Подпрограмма  "ВЦП МУ "Центр обеспечения функционирования органов местного самоуправления Первомайского муниципального района" на 2021-2023 годы</t>
  </si>
  <si>
    <t>Реализация мероприятий Подпрограммы "ВЦП МУ "Центр обеспечения функционирования органов местного самоуправления Первомайского муниципального района" на 2021-2023 годы</t>
  </si>
  <si>
    <t>Реализация мероприятий подпрограммы "Развитие сети автомобильных дорог общего пользования местного значения Первомайского муниципального района на 2021-2023 годы"</t>
  </si>
  <si>
    <t>Муниципальная программа "Развитие сельского хозяйства в Первомайском муниципальном районе в 2021-2023 годах"</t>
  </si>
  <si>
    <t>Общепрограммные расходы муниципальной программы "Развитие сельского хозяйства в Первомайском муниципальном районе в 2021-2023 годах"</t>
  </si>
  <si>
    <t>Муниципальная программа "Энергосбережение и повышение энергоэффективности в Первомайском муниципальном районе на 2021 год"</t>
  </si>
  <si>
    <t>Общепрограммные расходы муниципальной программы "Энергосбережение и повышение энергоэффективности в Первомайском муниципальном районе на 2021 год"</t>
  </si>
  <si>
    <t>02.1.02.R3041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</si>
  <si>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</si>
  <si>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>Субвенции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 за счет средств федерального бюджета</t>
  </si>
  <si>
    <t>03.1.01.53800</t>
  </si>
  <si>
    <t>03.1.01.R3020</t>
  </si>
  <si>
    <t>Осуществление ежемесячных выплат на детей в возрасте от трех до семи лет включительно</t>
  </si>
  <si>
    <t>03.1.01.75510</t>
  </si>
  <si>
    <t>Осуществление ежемесячной денежной  выплаты на ребенка в возрасте от трех до семи лет включительно в части расходов по доставке выплат получателям</t>
  </si>
  <si>
    <t>03.1.02.75520</t>
  </si>
  <si>
    <t>03.1.02.R4040</t>
  </si>
  <si>
    <t>Реализация мероприятий, направленных на оказание государственной социальной помощи на основании социального контракта в части расходов по доставке выплат получателям</t>
  </si>
  <si>
    <t>Финансирование расходов, связанных с оказанием государственной социальной помощи на основании социального контракта отдельным категориям граждан</t>
  </si>
  <si>
    <t>08.4.00.00000</t>
  </si>
  <si>
    <t>08.4.01.00000</t>
  </si>
  <si>
    <t>08.4.01.60730</t>
  </si>
  <si>
    <t>08.5.00.00000</t>
  </si>
  <si>
    <t>08.5.01.00000</t>
  </si>
  <si>
    <t>08.5.01.60740</t>
  </si>
  <si>
    <t>Подпрограмма "Профилактика терроризма и экстремизма на территории Первомайского муниципального района" на 2021-2023 годы</t>
  </si>
  <si>
    <t>Осуществление мероприятий по профилактике терроризма</t>
  </si>
  <si>
    <t>Подпрограмма "Противодействие коррупции в Первомайском муниципальном районе" на 2021-2023 годы</t>
  </si>
  <si>
    <t>50.0.00.54690</t>
  </si>
  <si>
    <t>Расходы по подготовке и проведению Всероссийской переписи населения</t>
  </si>
  <si>
    <t>18.1.02.00000</t>
  </si>
  <si>
    <t>18.1.02.65250</t>
  </si>
  <si>
    <t>18.1.02.75250</t>
  </si>
  <si>
    <t>Субсидия на реализацию мероприятий по строительству и реконструкции объектов теплоснабжения</t>
  </si>
  <si>
    <t>Реализация мероприятий по строительству и реконструкции объектов теплоснабжения в рамках софинансирования</t>
  </si>
  <si>
    <t>03.1.P1.75480</t>
  </si>
  <si>
    <t>Реализация мероприятий по профилактике терроризма на территории Первомайского муниципального района</t>
  </si>
  <si>
    <t>Осуществление антикоррупционной пропаганды и антикоррупционного просвещения</t>
  </si>
  <si>
    <t>Реализация мероприятий по противодействию коррупции на территории Первомайского муниципального района</t>
  </si>
  <si>
    <t>Реализация мероприятий подпрограммы "Поддержка социально ориентированных некоммерческих организаций Первомайского муниципального района на 2021-2023 год"</t>
  </si>
  <si>
    <t>Муниципальная программа  "Информационное общество в Первомайском муниципальном районе" на 2019-2021 годы</t>
  </si>
  <si>
    <t>Общепрограммные расходы муниципальной программы  "Информационное общество в Первомайском муниципальном районе" на 2019-2021 годы</t>
  </si>
  <si>
    <t>Реализация мероприятий муниципальной  программы  "Информационное общество в Первомайском муниципальном районе" на 2019-2021 годы</t>
  </si>
  <si>
    <t>Отдел труда и социальной поддержки населения администрации Первомайского муниципального района Ярославской области</t>
  </si>
  <si>
    <t>12.1.02.66950</t>
  </si>
  <si>
    <t>Обеспечение трудоустройства несовершеннолетних граждан на временные рабочие места за счет средств бюджета района в рамках софинансирования</t>
  </si>
  <si>
    <t>02.1.01.53031</t>
  </si>
  <si>
    <t>Выплата ежемесячного денежного вознаграждения за классное руководство педагогическим работникам муниципальных общеобразовательных организаций</t>
  </si>
  <si>
    <t>02.1.Е1.71690</t>
  </si>
  <si>
    <t>02.1.Е1.61690</t>
  </si>
  <si>
    <t>Субсидия на проведение ремонтных работ в помещениях, предназначенных для создания центров образования естественно-научной и технологической направленностей</t>
  </si>
  <si>
    <t>Субсидия на проведение ремонтных работ в помещениях, предназначенных для создания центров образования естественно-научной и технологической направленностей,  в рамках софинансирования</t>
  </si>
  <si>
    <t>05.1.01.60510</t>
  </si>
  <si>
    <t>05.1.02.60500</t>
  </si>
  <si>
    <t>Реализация мероприятий по описанию границ территориальных зон, установленных правилами землепользования и застройки поселений</t>
  </si>
  <si>
    <t>2021 год (руб.) решение о бюджете</t>
  </si>
  <si>
    <t>2021 год (руб.) вносимые изменения</t>
  </si>
  <si>
    <t>11.1.02.L4670</t>
  </si>
  <si>
    <t>Расходы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</si>
  <si>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Предоставление иного межбюджетного трансферта городскому поселению Пречистое на устройство спортивной площадки в р.п. Пречистое  Ярославской обл, ул. Вологодская за счет дотации на поощрение достижения наилучших значений показателей по отдельным направлениям развития муниципальных образований ЯО</t>
  </si>
  <si>
    <t>13.1.01.65870</t>
  </si>
  <si>
    <t>Вид расхо дов</t>
  </si>
  <si>
    <t xml:space="preserve">2021 год (руб.) </t>
  </si>
  <si>
    <t>Изменения</t>
  </si>
  <si>
    <t>Муниципальная программа "Развитие культуры в Первомайском муниципальном районе на  2021-2023 годы"</t>
  </si>
  <si>
    <t>Подрограмма "Развитие библиотечного обслуживания населения и материально-технической базы библиотек на 2021-2023 годы"</t>
  </si>
  <si>
    <t>Развитие материально-технической базы библиотек Первомайского муниципального района</t>
  </si>
  <si>
    <t xml:space="preserve">Мероприятия по развитию материально-технической базы библиотек </t>
  </si>
  <si>
    <t>11.2.01.0000</t>
  </si>
  <si>
    <t>11.2.01.60070</t>
  </si>
  <si>
    <t>Мероприятия по возмещению части затрат организациям и индивидуальным предпринимателям, занимающимся доставкой товаров в отдаленные сельские населенные пункты, за счет средств бюджетов сельских поселений</t>
  </si>
  <si>
    <t>17.1.01.62880</t>
  </si>
  <si>
    <t>Расходы по повышению антитеррористической защищенности объектов образования в рамках софинансирования из бюджета района</t>
  </si>
  <si>
    <t>02.1.01.67440</t>
  </si>
  <si>
    <t>Расходы по повышению антитеррористической защищенности объектов образования за счет средств областного бюджета</t>
  </si>
  <si>
    <t>02.1.01.77440</t>
  </si>
  <si>
    <t>Расходы на исполнение судебных актов по искам к Первомайскому муниципальному району о возмещении вреда</t>
  </si>
  <si>
    <t>50.0.00.65110</t>
  </si>
  <si>
    <t>50.0.00.80120</t>
  </si>
  <si>
    <t>Расходы за счет средств, выделенных из резервного фонда Правительства Ярославской области</t>
  </si>
  <si>
    <t>18.1.02.62440</t>
  </si>
  <si>
    <t>Реализация мероприятий по модернизации объектов теплоснабжения</t>
  </si>
  <si>
    <t>11.1.А2.00000</t>
  </si>
  <si>
    <t>11.1.А2.55193</t>
  </si>
  <si>
    <t>Выплата денежных поощрений лучшим сельским учреждениям культуры и лучшим работникам сельских учреждений культуры</t>
  </si>
  <si>
    <t>Участие в региональном проекте "Творческие люди"</t>
  </si>
  <si>
    <t>21.1.01.65120</t>
  </si>
  <si>
    <t>Расходы за счет дотации на реализацию мероприятий, предусмотренных нормативно-правовыми актами органов государственной власти ЯО</t>
  </si>
  <si>
    <t>Комплектование книжных фондов муниципальных библиотек за счет средств Резервного фонда Правительства РФ</t>
  </si>
  <si>
    <t>11.1.01.L519F</t>
  </si>
  <si>
    <t>Приложение 3</t>
  </si>
  <si>
    <t>Ведомственная структура расходов бюджета                                                                                            Первомайского муниципального района                                                                                      на 2021 год</t>
  </si>
  <si>
    <t xml:space="preserve">Утверждено на 2021 год (руб.) </t>
  </si>
  <si>
    <t xml:space="preserve">к решению Собрания Представителей Первомайского муниципального района от 25.11.2021 года  № </t>
  </si>
  <si>
    <t>«Приложение 6 к решению Собрания  Представителей Первомайского муниципального                                                                              района  от 24.12.2020 года № 63
( в редакции решения Собрания Представителей Первомайского муниципального района                                                                                 от 25.11.2021 года № )»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</si>
</sst>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"/>
    <numFmt numFmtId="165" formatCode="0000"/>
  </numFmts>
  <fonts count="20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8"/>
      <name val="Calibri"/>
      <family val="2"/>
      <charset val="204"/>
    </font>
    <font>
      <b/>
      <sz val="10"/>
      <name val="Arial"/>
      <family val="2"/>
      <charset val="204"/>
    </font>
    <font>
      <b/>
      <i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Arial"/>
      <family val="2"/>
      <charset val="204"/>
    </font>
    <font>
      <sz val="12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i/>
      <sz val="12"/>
      <color theme="1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38">
    <xf numFmtId="0" fontId="0" fillId="0" borderId="0" xfId="0"/>
    <xf numFmtId="0" fontId="3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1" xfId="1" applyNumberFormat="1" applyFont="1" applyFill="1" applyBorder="1" applyAlignment="1" applyProtection="1">
      <alignment horizontal="left" vertical="top" wrapText="1"/>
      <protection hidden="1"/>
    </xf>
    <xf numFmtId="0" fontId="3" fillId="0" borderId="1" xfId="1" applyNumberFormat="1" applyFont="1" applyFill="1" applyBorder="1" applyAlignment="1" applyProtection="1">
      <alignment horizontal="center" vertical="top"/>
      <protection hidden="1"/>
    </xf>
    <xf numFmtId="0" fontId="3" fillId="0" borderId="2" xfId="1" applyFont="1" applyFill="1" applyBorder="1" applyProtection="1">
      <protection hidden="1"/>
    </xf>
    <xf numFmtId="0" fontId="3" fillId="0" borderId="0" xfId="1" applyFont="1" applyFill="1" applyProtection="1">
      <protection hidden="1"/>
    </xf>
    <xf numFmtId="0" fontId="3" fillId="0" borderId="3" xfId="1" applyFont="1" applyFill="1" applyBorder="1" applyProtection="1">
      <protection hidden="1"/>
    </xf>
    <xf numFmtId="0" fontId="3" fillId="0" borderId="4" xfId="1" applyFont="1" applyFill="1" applyBorder="1" applyProtection="1">
      <protection hidden="1"/>
    </xf>
    <xf numFmtId="0" fontId="1" fillId="0" borderId="0" xfId="1" applyFont="1" applyFill="1"/>
    <xf numFmtId="0" fontId="1" fillId="0" borderId="0" xfId="1" applyFont="1" applyFill="1" applyProtection="1">
      <protection hidden="1"/>
    </xf>
    <xf numFmtId="0" fontId="4" fillId="0" borderId="5" xfId="1" applyNumberFormat="1" applyFont="1" applyFill="1" applyBorder="1" applyAlignment="1" applyProtection="1">
      <alignment horizontal="center" vertical="center"/>
      <protection hidden="1"/>
    </xf>
    <xf numFmtId="0" fontId="4" fillId="0" borderId="6" xfId="1" applyNumberFormat="1" applyFont="1" applyFill="1" applyBorder="1" applyAlignment="1" applyProtection="1">
      <alignment horizontal="center" vertical="center"/>
      <protection hidden="1"/>
    </xf>
    <xf numFmtId="0" fontId="4" fillId="0" borderId="3" xfId="1" applyNumberFormat="1" applyFont="1" applyFill="1" applyBorder="1" applyAlignment="1" applyProtection="1">
      <alignment horizontal="center" vertical="center"/>
      <protection hidden="1"/>
    </xf>
    <xf numFmtId="0" fontId="4" fillId="0" borderId="4" xfId="1" applyNumberFormat="1" applyFont="1" applyFill="1" applyBorder="1" applyAlignment="1" applyProtection="1">
      <alignment horizontal="center" vertical="center"/>
      <protection hidden="1"/>
    </xf>
    <xf numFmtId="0" fontId="3" fillId="0" borderId="1" xfId="1" applyNumberFormat="1" applyFont="1" applyFill="1" applyBorder="1" applyAlignment="1" applyProtection="1">
      <alignment horizontal="left" vertical="top" wrapText="1"/>
      <protection hidden="1"/>
    </xf>
    <xf numFmtId="0" fontId="3" fillId="0" borderId="3" xfId="1" applyNumberFormat="1" applyFont="1" applyFill="1" applyBorder="1" applyAlignment="1" applyProtection="1">
      <alignment horizontal="center" vertical="center"/>
      <protection hidden="1"/>
    </xf>
    <xf numFmtId="0" fontId="3" fillId="0" borderId="4" xfId="1" applyNumberFormat="1" applyFont="1" applyFill="1" applyBorder="1" applyAlignment="1" applyProtection="1">
      <alignment horizontal="center" vertical="center"/>
      <protection hidden="1"/>
    </xf>
    <xf numFmtId="0" fontId="3" fillId="0" borderId="5" xfId="1" applyNumberFormat="1" applyFont="1" applyFill="1" applyBorder="1" applyAlignment="1" applyProtection="1">
      <alignment horizontal="center" vertical="center"/>
      <protection hidden="1"/>
    </xf>
    <xf numFmtId="0" fontId="3" fillId="0" borderId="6" xfId="1" applyNumberFormat="1" applyFont="1" applyFill="1" applyBorder="1" applyAlignment="1" applyProtection="1">
      <alignment horizontal="center" vertical="center"/>
      <protection hidden="1"/>
    </xf>
    <xf numFmtId="0" fontId="2" fillId="0" borderId="5" xfId="1" applyNumberFormat="1" applyFont="1" applyFill="1" applyBorder="1" applyAlignment="1" applyProtection="1">
      <alignment horizontal="center" vertical="center"/>
      <protection hidden="1"/>
    </xf>
    <xf numFmtId="0" fontId="2" fillId="0" borderId="6" xfId="1" applyNumberFormat="1" applyFont="1" applyFill="1" applyBorder="1" applyAlignment="1" applyProtection="1">
      <alignment horizontal="center" vertical="center"/>
      <protection hidden="1"/>
    </xf>
    <xf numFmtId="0" fontId="5" fillId="0" borderId="0" xfId="1" applyNumberFormat="1" applyFont="1" applyFill="1" applyAlignment="1" applyProtection="1">
      <alignment vertical="center" wrapText="1"/>
      <protection hidden="1"/>
    </xf>
    <xf numFmtId="49" fontId="2" fillId="0" borderId="0" xfId="1" applyNumberFormat="1" applyFont="1" applyFill="1" applyAlignment="1" applyProtection="1">
      <alignment horizontal="center" vertical="center"/>
      <protection hidden="1"/>
    </xf>
    <xf numFmtId="49" fontId="9" fillId="0" borderId="0" xfId="1" applyNumberFormat="1" applyFont="1" applyFill="1" applyAlignment="1" applyProtection="1">
      <alignment horizontal="center"/>
      <protection hidden="1"/>
    </xf>
    <xf numFmtId="165" fontId="3" fillId="0" borderId="1" xfId="1" applyNumberFormat="1" applyFont="1" applyFill="1" applyBorder="1" applyAlignment="1" applyProtection="1">
      <alignment horizontal="center" vertical="top"/>
      <protection hidden="1"/>
    </xf>
    <xf numFmtId="38" fontId="3" fillId="0" borderId="1" xfId="1" applyNumberFormat="1" applyFont="1" applyFill="1" applyBorder="1" applyAlignment="1" applyProtection="1">
      <alignment horizontal="right" vertical="top"/>
      <protection hidden="1"/>
    </xf>
    <xf numFmtId="40" fontId="3" fillId="0" borderId="1" xfId="1" applyNumberFormat="1" applyFont="1" applyFill="1" applyBorder="1" applyAlignment="1" applyProtection="1">
      <alignment horizontal="right" vertical="top"/>
      <protection hidden="1"/>
    </xf>
    <xf numFmtId="49" fontId="1" fillId="0" borderId="0" xfId="1" applyNumberFormat="1" applyFont="1" applyFill="1" applyAlignment="1">
      <alignment horizontal="left"/>
    </xf>
    <xf numFmtId="4" fontId="1" fillId="0" borderId="0" xfId="1" applyNumberFormat="1" applyFont="1" applyFill="1" applyAlignment="1">
      <alignment horizontal="left"/>
    </xf>
    <xf numFmtId="49" fontId="1" fillId="0" borderId="0" xfId="1" applyNumberFormat="1" applyFont="1" applyFill="1" applyAlignment="1"/>
    <xf numFmtId="49" fontId="9" fillId="0" borderId="0" xfId="1" applyNumberFormat="1" applyFont="1" applyFill="1" applyAlignment="1">
      <alignment horizontal="center"/>
    </xf>
    <xf numFmtId="0" fontId="3" fillId="0" borderId="0" xfId="1" applyFont="1" applyProtection="1">
      <protection hidden="1"/>
    </xf>
    <xf numFmtId="0" fontId="1" fillId="0" borderId="0" xfId="1" applyProtection="1">
      <protection hidden="1"/>
    </xf>
    <xf numFmtId="0" fontId="1" fillId="0" borderId="0" xfId="1"/>
    <xf numFmtId="0" fontId="3" fillId="0" borderId="0" xfId="1" applyNumberFormat="1" applyFont="1" applyFill="1" applyAlignment="1" applyProtection="1">
      <alignment horizontal="right" vertical="center" wrapText="1"/>
      <protection hidden="1"/>
    </xf>
    <xf numFmtId="0" fontId="3" fillId="0" borderId="1" xfId="1" applyFont="1" applyBorder="1" applyAlignment="1" applyProtection="1">
      <alignment vertical="top"/>
      <protection hidden="1"/>
    </xf>
    <xf numFmtId="0" fontId="3" fillId="0" borderId="2" xfId="1" applyFont="1" applyBorder="1" applyProtection="1">
      <protection hidden="1"/>
    </xf>
    <xf numFmtId="38" fontId="2" fillId="0" borderId="1" xfId="1" applyNumberFormat="1" applyFont="1" applyFill="1" applyBorder="1" applyAlignment="1" applyProtection="1">
      <alignment horizontal="right" vertical="top"/>
      <protection hidden="1"/>
    </xf>
    <xf numFmtId="0" fontId="1" fillId="0" borderId="6" xfId="1" applyBorder="1" applyProtection="1">
      <protection hidden="1"/>
    </xf>
    <xf numFmtId="0" fontId="3" fillId="0" borderId="0" xfId="1" applyFont="1" applyFill="1" applyBorder="1" applyProtection="1">
      <protection hidden="1"/>
    </xf>
    <xf numFmtId="0" fontId="3" fillId="2" borderId="2" xfId="1" applyFont="1" applyFill="1" applyBorder="1" applyProtection="1">
      <protection hidden="1"/>
    </xf>
    <xf numFmtId="0" fontId="3" fillId="2" borderId="5" xfId="1" applyNumberFormat="1" applyFont="1" applyFill="1" applyBorder="1" applyAlignment="1" applyProtection="1">
      <alignment horizontal="center" vertical="center"/>
      <protection hidden="1"/>
    </xf>
    <xf numFmtId="0" fontId="3" fillId="2" borderId="6" xfId="1" applyNumberFormat="1" applyFont="1" applyFill="1" applyBorder="1" applyAlignment="1" applyProtection="1">
      <alignment horizontal="center" vertical="center"/>
      <protection hidden="1"/>
    </xf>
    <xf numFmtId="0" fontId="1" fillId="2" borderId="0" xfId="1" applyFont="1" applyFill="1"/>
    <xf numFmtId="0" fontId="3" fillId="3" borderId="2" xfId="1" applyFont="1" applyFill="1" applyBorder="1" applyProtection="1">
      <protection hidden="1"/>
    </xf>
    <xf numFmtId="0" fontId="4" fillId="3" borderId="5" xfId="1" applyNumberFormat="1" applyFont="1" applyFill="1" applyBorder="1" applyAlignment="1" applyProtection="1">
      <alignment horizontal="center" vertical="center"/>
      <protection hidden="1"/>
    </xf>
    <xf numFmtId="0" fontId="4" fillId="3" borderId="6" xfId="1" applyNumberFormat="1" applyFont="1" applyFill="1" applyBorder="1" applyAlignment="1" applyProtection="1">
      <alignment horizontal="center" vertical="center"/>
      <protection hidden="1"/>
    </xf>
    <xf numFmtId="0" fontId="3" fillId="3" borderId="1" xfId="1" applyNumberFormat="1" applyFont="1" applyFill="1" applyBorder="1" applyAlignment="1" applyProtection="1">
      <alignment horizontal="center" vertical="top"/>
      <protection hidden="1"/>
    </xf>
    <xf numFmtId="164" fontId="3" fillId="3" borderId="1" xfId="1" applyNumberFormat="1" applyFont="1" applyFill="1" applyBorder="1" applyAlignment="1" applyProtection="1">
      <alignment horizontal="center" vertical="top"/>
      <protection hidden="1"/>
    </xf>
    <xf numFmtId="3" fontId="3" fillId="3" borderId="1" xfId="1" applyNumberFormat="1" applyFont="1" applyFill="1" applyBorder="1" applyAlignment="1" applyProtection="1">
      <alignment horizontal="right" vertical="top"/>
      <protection hidden="1"/>
    </xf>
    <xf numFmtId="0" fontId="1" fillId="3" borderId="0" xfId="1" applyFont="1" applyFill="1"/>
    <xf numFmtId="0" fontId="3" fillId="3" borderId="1" xfId="1" applyNumberFormat="1" applyFont="1" applyFill="1" applyBorder="1" applyAlignment="1" applyProtection="1">
      <alignment horizontal="left" vertical="top" wrapText="1"/>
      <protection hidden="1"/>
    </xf>
    <xf numFmtId="49" fontId="3" fillId="3" borderId="1" xfId="1" applyNumberFormat="1" applyFont="1" applyFill="1" applyBorder="1" applyAlignment="1" applyProtection="1">
      <alignment horizontal="center" vertical="top"/>
      <protection hidden="1"/>
    </xf>
    <xf numFmtId="0" fontId="3" fillId="4" borderId="2" xfId="1" applyFont="1" applyFill="1" applyBorder="1" applyProtection="1">
      <protection hidden="1"/>
    </xf>
    <xf numFmtId="0" fontId="3" fillId="4" borderId="5" xfId="1" applyNumberFormat="1" applyFont="1" applyFill="1" applyBorder="1" applyAlignment="1" applyProtection="1">
      <alignment horizontal="center" vertical="center"/>
      <protection hidden="1"/>
    </xf>
    <xf numFmtId="0" fontId="3" fillId="4" borderId="6" xfId="1" applyNumberFormat="1" applyFont="1" applyFill="1" applyBorder="1" applyAlignment="1" applyProtection="1">
      <alignment horizontal="center" vertical="center"/>
      <protection hidden="1"/>
    </xf>
    <xf numFmtId="0" fontId="1" fillId="4" borderId="0" xfId="1" applyFont="1" applyFill="1"/>
    <xf numFmtId="0" fontId="3" fillId="4" borderId="3" xfId="1" applyNumberFormat="1" applyFont="1" applyFill="1" applyBorder="1" applyAlignment="1" applyProtection="1">
      <alignment horizontal="center" vertical="center"/>
      <protection hidden="1"/>
    </xf>
    <xf numFmtId="0" fontId="3" fillId="4" borderId="4" xfId="1" applyNumberFormat="1" applyFont="1" applyFill="1" applyBorder="1" applyAlignment="1" applyProtection="1">
      <alignment horizontal="center" vertical="center"/>
      <protection hidden="1"/>
    </xf>
    <xf numFmtId="0" fontId="2" fillId="3" borderId="7" xfId="1" applyNumberFormat="1" applyFont="1" applyFill="1" applyBorder="1" applyAlignment="1" applyProtection="1">
      <alignment horizontal="left" vertical="top" wrapText="1"/>
      <protection hidden="1"/>
    </xf>
    <xf numFmtId="0" fontId="2" fillId="3" borderId="1" xfId="1" applyNumberFormat="1" applyFont="1" applyFill="1" applyBorder="1" applyAlignment="1" applyProtection="1">
      <alignment horizontal="center" vertical="top"/>
      <protection hidden="1"/>
    </xf>
    <xf numFmtId="164" fontId="2" fillId="3" borderId="7" xfId="1" applyNumberFormat="1" applyFont="1" applyFill="1" applyBorder="1" applyAlignment="1" applyProtection="1">
      <alignment horizontal="center" vertical="top"/>
      <protection hidden="1"/>
    </xf>
    <xf numFmtId="3" fontId="2" fillId="3" borderId="7" xfId="1" applyNumberFormat="1" applyFont="1" applyFill="1" applyBorder="1" applyAlignment="1" applyProtection="1">
      <alignment horizontal="right" vertical="top"/>
      <protection hidden="1"/>
    </xf>
    <xf numFmtId="0" fontId="4" fillId="3" borderId="1" xfId="1" applyNumberFormat="1" applyFont="1" applyFill="1" applyBorder="1" applyAlignment="1" applyProtection="1">
      <alignment horizontal="left" vertical="top" wrapText="1"/>
      <protection hidden="1"/>
    </xf>
    <xf numFmtId="0" fontId="4" fillId="3" borderId="1" xfId="1" applyNumberFormat="1" applyFont="1" applyFill="1" applyBorder="1" applyAlignment="1" applyProtection="1">
      <alignment horizontal="center" vertical="top"/>
      <protection hidden="1"/>
    </xf>
    <xf numFmtId="0" fontId="11" fillId="3" borderId="1" xfId="0" applyFont="1" applyFill="1" applyBorder="1" applyAlignment="1">
      <alignment wrapText="1"/>
    </xf>
    <xf numFmtId="0" fontId="6" fillId="3" borderId="1" xfId="0" applyFont="1" applyFill="1" applyBorder="1" applyAlignment="1">
      <alignment wrapText="1"/>
    </xf>
    <xf numFmtId="0" fontId="4" fillId="3" borderId="5" xfId="1" applyNumberFormat="1" applyFont="1" applyFill="1" applyBorder="1" applyAlignment="1" applyProtection="1">
      <alignment horizontal="center" vertical="center"/>
      <protection hidden="1"/>
    </xf>
    <xf numFmtId="0" fontId="4" fillId="3" borderId="6" xfId="1" applyNumberFormat="1" applyFont="1" applyFill="1" applyBorder="1" applyAlignment="1" applyProtection="1">
      <alignment horizontal="center" vertical="center"/>
      <protection hidden="1"/>
    </xf>
    <xf numFmtId="0" fontId="3" fillId="0" borderId="5" xfId="1" applyFont="1" applyFill="1" applyBorder="1" applyProtection="1">
      <protection hidden="1"/>
    </xf>
    <xf numFmtId="0" fontId="3" fillId="0" borderId="6" xfId="1" applyFont="1" applyFill="1" applyBorder="1" applyProtection="1">
      <protection hidden="1"/>
    </xf>
    <xf numFmtId="0" fontId="4" fillId="3" borderId="5" xfId="1" applyNumberFormat="1" applyFont="1" applyFill="1" applyBorder="1" applyAlignment="1" applyProtection="1">
      <alignment horizontal="center" vertical="center"/>
      <protection hidden="1"/>
    </xf>
    <xf numFmtId="0" fontId="4" fillId="3" borderId="6" xfId="1" applyNumberFormat="1" applyFont="1" applyFill="1" applyBorder="1" applyAlignment="1" applyProtection="1">
      <alignment horizontal="center" vertical="center"/>
      <protection hidden="1"/>
    </xf>
    <xf numFmtId="0" fontId="2" fillId="4" borderId="5" xfId="1" applyNumberFormat="1" applyFont="1" applyFill="1" applyBorder="1" applyAlignment="1" applyProtection="1">
      <alignment horizontal="center" vertical="center"/>
      <protection hidden="1"/>
    </xf>
    <xf numFmtId="0" fontId="2" fillId="4" borderId="6" xfId="1" applyNumberFormat="1" applyFont="1" applyFill="1" applyBorder="1" applyAlignment="1" applyProtection="1">
      <alignment horizontal="center" vertical="center"/>
      <protection hidden="1"/>
    </xf>
    <xf numFmtId="0" fontId="3" fillId="0" borderId="2" xfId="1" applyFont="1" applyFill="1" applyBorder="1" applyAlignment="1" applyProtection="1">
      <alignment vertical="top"/>
      <protection hidden="1"/>
    </xf>
    <xf numFmtId="0" fontId="1" fillId="0" borderId="0" xfId="1" applyFont="1" applyFill="1" applyAlignment="1">
      <alignment vertical="top"/>
    </xf>
    <xf numFmtId="0" fontId="3" fillId="3" borderId="5" xfId="1" applyNumberFormat="1" applyFont="1" applyFill="1" applyBorder="1" applyAlignment="1" applyProtection="1">
      <alignment horizontal="center" vertical="center"/>
      <protection hidden="1"/>
    </xf>
    <xf numFmtId="0" fontId="3" fillId="3" borderId="6" xfId="1" applyNumberFormat="1" applyFont="1" applyFill="1" applyBorder="1" applyAlignment="1" applyProtection="1">
      <alignment horizontal="center" vertical="center"/>
      <protection hidden="1"/>
    </xf>
    <xf numFmtId="14" fontId="3" fillId="3" borderId="1" xfId="1" applyNumberFormat="1" applyFont="1" applyFill="1" applyBorder="1" applyAlignment="1" applyProtection="1">
      <alignment horizontal="center" vertical="top"/>
      <protection hidden="1"/>
    </xf>
    <xf numFmtId="0" fontId="4" fillId="2" borderId="5" xfId="1" applyNumberFormat="1" applyFont="1" applyFill="1" applyBorder="1" applyAlignment="1" applyProtection="1">
      <alignment horizontal="center" vertical="center"/>
      <protection hidden="1"/>
    </xf>
    <xf numFmtId="0" fontId="4" fillId="2" borderId="6" xfId="1" applyNumberFormat="1" applyFont="1" applyFill="1" applyBorder="1" applyAlignment="1" applyProtection="1">
      <alignment horizontal="center" vertical="center"/>
      <protection hidden="1"/>
    </xf>
    <xf numFmtId="0" fontId="2" fillId="2" borderId="5" xfId="1" applyNumberFormat="1" applyFont="1" applyFill="1" applyBorder="1" applyAlignment="1" applyProtection="1">
      <alignment horizontal="center" vertical="center"/>
      <protection hidden="1"/>
    </xf>
    <xf numFmtId="0" fontId="2" fillId="2" borderId="6" xfId="1" applyNumberFormat="1" applyFont="1" applyFill="1" applyBorder="1" applyAlignment="1" applyProtection="1">
      <alignment horizontal="center" vertical="center"/>
      <protection hidden="1"/>
    </xf>
    <xf numFmtId="0" fontId="3" fillId="5" borderId="2" xfId="1" applyFont="1" applyFill="1" applyBorder="1" applyProtection="1">
      <protection hidden="1"/>
    </xf>
    <xf numFmtId="0" fontId="3" fillId="5" borderId="5" xfId="1" applyNumberFormat="1" applyFont="1" applyFill="1" applyBorder="1" applyAlignment="1" applyProtection="1">
      <alignment horizontal="center" vertical="center"/>
      <protection hidden="1"/>
    </xf>
    <xf numFmtId="0" fontId="3" fillId="5" borderId="6" xfId="1" applyNumberFormat="1" applyFont="1" applyFill="1" applyBorder="1" applyAlignment="1" applyProtection="1">
      <alignment horizontal="center" vertical="center"/>
      <protection hidden="1"/>
    </xf>
    <xf numFmtId="0" fontId="1" fillId="5" borderId="0" xfId="1" applyFont="1" applyFill="1"/>
    <xf numFmtId="0" fontId="3" fillId="5" borderId="5" xfId="1" applyNumberFormat="1" applyFont="1" applyFill="1" applyBorder="1" applyAlignment="1" applyProtection="1">
      <alignment horizontal="center" vertical="center"/>
      <protection hidden="1"/>
    </xf>
    <xf numFmtId="0" fontId="3" fillId="5" borderId="6" xfId="1" applyNumberFormat="1" applyFont="1" applyFill="1" applyBorder="1" applyAlignment="1" applyProtection="1">
      <alignment horizontal="center" vertical="center"/>
      <protection hidden="1"/>
    </xf>
    <xf numFmtId="0" fontId="4" fillId="5" borderId="5" xfId="1" applyNumberFormat="1" applyFont="1" applyFill="1" applyBorder="1" applyAlignment="1" applyProtection="1">
      <alignment horizontal="center" vertical="center"/>
      <protection hidden="1"/>
    </xf>
    <xf numFmtId="0" fontId="4" fillId="5" borderId="6" xfId="1" applyNumberFormat="1" applyFont="1" applyFill="1" applyBorder="1" applyAlignment="1" applyProtection="1">
      <alignment horizontal="center" vertical="center"/>
      <protection hidden="1"/>
    </xf>
    <xf numFmtId="0" fontId="4" fillId="5" borderId="3" xfId="1" applyNumberFormat="1" applyFont="1" applyFill="1" applyBorder="1" applyAlignment="1" applyProtection="1">
      <alignment horizontal="center" vertical="center"/>
      <protection hidden="1"/>
    </xf>
    <xf numFmtId="0" fontId="4" fillId="5" borderId="4" xfId="1" applyNumberFormat="1" applyFont="1" applyFill="1" applyBorder="1" applyAlignment="1" applyProtection="1">
      <alignment horizontal="center" vertical="center"/>
      <protection hidden="1"/>
    </xf>
    <xf numFmtId="0" fontId="3" fillId="5" borderId="3" xfId="1" applyNumberFormat="1" applyFont="1" applyFill="1" applyBorder="1" applyAlignment="1" applyProtection="1">
      <alignment horizontal="center" vertical="center"/>
      <protection hidden="1"/>
    </xf>
    <xf numFmtId="0" fontId="3" fillId="5" borderId="4" xfId="1" applyNumberFormat="1" applyFont="1" applyFill="1" applyBorder="1" applyAlignment="1" applyProtection="1">
      <alignment horizontal="center" vertical="center"/>
      <protection hidden="1"/>
    </xf>
    <xf numFmtId="0" fontId="1" fillId="6" borderId="0" xfId="1" applyFont="1" applyFill="1"/>
    <xf numFmtId="0" fontId="3" fillId="7" borderId="2" xfId="1" applyFont="1" applyFill="1" applyBorder="1" applyProtection="1">
      <protection hidden="1"/>
    </xf>
    <xf numFmtId="0" fontId="3" fillId="7" borderId="5" xfId="1" applyNumberFormat="1" applyFont="1" applyFill="1" applyBorder="1" applyAlignment="1" applyProtection="1">
      <alignment horizontal="center" vertical="center"/>
      <protection hidden="1"/>
    </xf>
    <xf numFmtId="0" fontId="3" fillId="7" borderId="6" xfId="1" applyNumberFormat="1" applyFont="1" applyFill="1" applyBorder="1" applyAlignment="1" applyProtection="1">
      <alignment horizontal="center" vertical="center"/>
      <protection hidden="1"/>
    </xf>
    <xf numFmtId="0" fontId="1" fillId="7" borderId="0" xfId="1" applyFont="1" applyFill="1"/>
    <xf numFmtId="0" fontId="3" fillId="8" borderId="2" xfId="1" applyFont="1" applyFill="1" applyBorder="1" applyProtection="1">
      <protection hidden="1"/>
    </xf>
    <xf numFmtId="0" fontId="3" fillId="8" borderId="5" xfId="1" applyNumberFormat="1" applyFont="1" applyFill="1" applyBorder="1" applyAlignment="1" applyProtection="1">
      <alignment horizontal="center" vertical="center"/>
      <protection hidden="1"/>
    </xf>
    <xf numFmtId="0" fontId="3" fillId="8" borderId="6" xfId="1" applyNumberFormat="1" applyFont="1" applyFill="1" applyBorder="1" applyAlignment="1" applyProtection="1">
      <alignment horizontal="center" vertical="center"/>
      <protection hidden="1"/>
    </xf>
    <xf numFmtId="0" fontId="1" fillId="8" borderId="0" xfId="1" applyFont="1" applyFill="1"/>
    <xf numFmtId="0" fontId="3" fillId="9" borderId="2" xfId="1" applyFont="1" applyFill="1" applyBorder="1" applyProtection="1">
      <protection hidden="1"/>
    </xf>
    <xf numFmtId="0" fontId="4" fillId="9" borderId="3" xfId="1" applyNumberFormat="1" applyFont="1" applyFill="1" applyBorder="1" applyAlignment="1" applyProtection="1">
      <alignment horizontal="center" vertical="center"/>
      <protection hidden="1"/>
    </xf>
    <xf numFmtId="0" fontId="4" fillId="9" borderId="4" xfId="1" applyNumberFormat="1" applyFont="1" applyFill="1" applyBorder="1" applyAlignment="1" applyProtection="1">
      <alignment horizontal="center" vertical="center"/>
      <protection hidden="1"/>
    </xf>
    <xf numFmtId="0" fontId="1" fillId="9" borderId="0" xfId="1" applyFont="1" applyFill="1"/>
    <xf numFmtId="3" fontId="1" fillId="3" borderId="0" xfId="1" applyNumberFormat="1" applyFont="1" applyFill="1"/>
    <xf numFmtId="0" fontId="2" fillId="3" borderId="1" xfId="1" applyNumberFormat="1" applyFont="1" applyFill="1" applyBorder="1" applyAlignment="1" applyProtection="1">
      <alignment horizontal="left" vertical="center" wrapText="1"/>
      <protection hidden="1"/>
    </xf>
    <xf numFmtId="0" fontId="2" fillId="3" borderId="1" xfId="1" applyNumberFormat="1" applyFont="1" applyFill="1" applyBorder="1" applyAlignment="1" applyProtection="1">
      <alignment horizontal="center" vertical="top" wrapText="1"/>
      <protection hidden="1"/>
    </xf>
    <xf numFmtId="0" fontId="3" fillId="3" borderId="1" xfId="1" applyNumberFormat="1" applyFont="1" applyFill="1" applyBorder="1" applyAlignment="1" applyProtection="1">
      <alignment horizontal="center" vertical="center" wrapText="1"/>
      <protection hidden="1"/>
    </xf>
    <xf numFmtId="3" fontId="2" fillId="3" borderId="1" xfId="1" applyNumberFormat="1" applyFont="1" applyFill="1" applyBorder="1" applyAlignment="1" applyProtection="1">
      <alignment horizontal="right" vertical="top" wrapText="1"/>
      <protection hidden="1"/>
    </xf>
    <xf numFmtId="0" fontId="11" fillId="3" borderId="1" xfId="0" applyFont="1" applyFill="1" applyBorder="1" applyAlignment="1">
      <alignment vertical="top" wrapText="1"/>
    </xf>
    <xf numFmtId="0" fontId="11" fillId="3" borderId="1" xfId="0" applyFont="1" applyFill="1" applyBorder="1" applyAlignment="1">
      <alignment horizontal="center" vertical="top" wrapText="1"/>
    </xf>
    <xf numFmtId="3" fontId="11" fillId="3" borderId="1" xfId="0" applyNumberFormat="1" applyFont="1" applyFill="1" applyBorder="1" applyAlignment="1">
      <alignment horizontal="right" vertical="top" wrapText="1"/>
    </xf>
    <xf numFmtId="0" fontId="6" fillId="3" borderId="1" xfId="0" applyFont="1" applyFill="1" applyBorder="1" applyAlignment="1">
      <alignment vertical="top" wrapText="1"/>
    </xf>
    <xf numFmtId="0" fontId="6" fillId="3" borderId="1" xfId="0" applyFont="1" applyFill="1" applyBorder="1" applyAlignment="1">
      <alignment horizontal="center" vertical="top" wrapText="1"/>
    </xf>
    <xf numFmtId="3" fontId="6" fillId="3" borderId="1" xfId="0" applyNumberFormat="1" applyFont="1" applyFill="1" applyBorder="1" applyAlignment="1">
      <alignment horizontal="right" vertical="top" wrapText="1"/>
    </xf>
    <xf numFmtId="0" fontId="12" fillId="3" borderId="1" xfId="0" applyFont="1" applyFill="1" applyBorder="1" applyAlignment="1">
      <alignment vertical="top" wrapText="1"/>
    </xf>
    <xf numFmtId="0" fontId="2" fillId="3" borderId="1" xfId="1" applyNumberFormat="1" applyFont="1" applyFill="1" applyBorder="1" applyAlignment="1" applyProtection="1">
      <alignment horizontal="left" vertical="top" wrapText="1"/>
      <protection hidden="1"/>
    </xf>
    <xf numFmtId="164" fontId="2" fillId="3" borderId="1" xfId="1" applyNumberFormat="1" applyFont="1" applyFill="1" applyBorder="1" applyAlignment="1" applyProtection="1">
      <alignment horizontal="center" vertical="top"/>
      <protection hidden="1"/>
    </xf>
    <xf numFmtId="49" fontId="4" fillId="3" borderId="1" xfId="1" applyNumberFormat="1" applyFont="1" applyFill="1" applyBorder="1" applyAlignment="1" applyProtection="1">
      <alignment horizontal="center" vertical="top"/>
      <protection hidden="1"/>
    </xf>
    <xf numFmtId="164" fontId="4" fillId="3" borderId="1" xfId="1" applyNumberFormat="1" applyFont="1" applyFill="1" applyBorder="1" applyAlignment="1" applyProtection="1">
      <alignment horizontal="center" vertical="top"/>
      <protection hidden="1"/>
    </xf>
    <xf numFmtId="49" fontId="2" fillId="3" borderId="1" xfId="1" applyNumberFormat="1" applyFont="1" applyFill="1" applyBorder="1" applyAlignment="1" applyProtection="1">
      <alignment horizontal="center" vertical="top"/>
      <protection hidden="1"/>
    </xf>
    <xf numFmtId="0" fontId="2" fillId="3" borderId="1" xfId="1" applyNumberFormat="1" applyFont="1" applyFill="1" applyBorder="1" applyAlignment="1" applyProtection="1">
      <alignment horizontal="center" vertical="center" wrapText="1"/>
      <protection hidden="1"/>
    </xf>
    <xf numFmtId="3" fontId="2" fillId="3" borderId="1" xfId="1" applyNumberFormat="1" applyFont="1" applyFill="1" applyBorder="1" applyAlignment="1" applyProtection="1">
      <alignment horizontal="right" vertical="top"/>
      <protection hidden="1"/>
    </xf>
    <xf numFmtId="0" fontId="6" fillId="3" borderId="0" xfId="0" applyFont="1" applyFill="1" applyAlignment="1">
      <alignment vertical="top" wrapText="1"/>
    </xf>
    <xf numFmtId="49" fontId="7" fillId="3" borderId="1" xfId="0" applyNumberFormat="1" applyFont="1" applyFill="1" applyBorder="1" applyAlignment="1">
      <alignment horizontal="center"/>
    </xf>
    <xf numFmtId="14" fontId="6" fillId="3" borderId="1" xfId="0" applyNumberFormat="1" applyFont="1" applyFill="1" applyBorder="1" applyAlignment="1">
      <alignment horizontal="center" vertical="top" wrapText="1"/>
    </xf>
    <xf numFmtId="0" fontId="6" fillId="3" borderId="3" xfId="0" applyFont="1" applyFill="1" applyBorder="1" applyAlignment="1">
      <alignment vertical="top" wrapText="1"/>
    </xf>
    <xf numFmtId="0" fontId="6" fillId="3" borderId="3" xfId="0" applyFont="1" applyFill="1" applyBorder="1" applyAlignment="1">
      <alignment horizontal="center" vertical="top" wrapText="1"/>
    </xf>
    <xf numFmtId="3" fontId="6" fillId="3" borderId="3" xfId="0" applyNumberFormat="1" applyFont="1" applyFill="1" applyBorder="1" applyAlignment="1">
      <alignment horizontal="right" vertical="top" wrapText="1"/>
    </xf>
    <xf numFmtId="0" fontId="12" fillId="3" borderId="3" xfId="0" applyFont="1" applyFill="1" applyBorder="1" applyAlignment="1">
      <alignment vertical="top" wrapText="1"/>
    </xf>
    <xf numFmtId="0" fontId="3" fillId="3" borderId="0" xfId="1" applyNumberFormat="1" applyFont="1" applyFill="1" applyBorder="1" applyAlignment="1" applyProtection="1">
      <alignment horizontal="left" vertical="top" wrapText="1"/>
      <protection hidden="1"/>
    </xf>
    <xf numFmtId="0" fontId="3" fillId="3" borderId="8" xfId="1" applyNumberFormat="1" applyFont="1" applyFill="1" applyBorder="1" applyAlignment="1" applyProtection="1">
      <alignment horizontal="left" vertical="top" wrapText="1"/>
      <protection hidden="1"/>
    </xf>
    <xf numFmtId="0" fontId="3" fillId="3" borderId="7" xfId="1" applyNumberFormat="1" applyFont="1" applyFill="1" applyBorder="1" applyAlignment="1" applyProtection="1">
      <alignment horizontal="center" vertical="top"/>
      <protection hidden="1"/>
    </xf>
    <xf numFmtId="0" fontId="3" fillId="3" borderId="9" xfId="1" applyNumberFormat="1" applyFont="1" applyFill="1" applyBorder="1" applyAlignment="1" applyProtection="1">
      <alignment horizontal="left" vertical="top" wrapText="1"/>
      <protection hidden="1"/>
    </xf>
    <xf numFmtId="0" fontId="3" fillId="3" borderId="7" xfId="1" applyNumberFormat="1" applyFont="1" applyFill="1" applyBorder="1" applyAlignment="1" applyProtection="1">
      <alignment horizontal="left" vertical="top" wrapText="1"/>
      <protection hidden="1"/>
    </xf>
    <xf numFmtId="164" fontId="3" fillId="3" borderId="7" xfId="1" applyNumberFormat="1" applyFont="1" applyFill="1" applyBorder="1" applyAlignment="1" applyProtection="1">
      <alignment horizontal="center" vertical="top"/>
      <protection hidden="1"/>
    </xf>
    <xf numFmtId="3" fontId="3" fillId="3" borderId="7" xfId="1" applyNumberFormat="1" applyFont="1" applyFill="1" applyBorder="1" applyAlignment="1" applyProtection="1">
      <alignment horizontal="right" vertical="top"/>
      <protection hidden="1"/>
    </xf>
    <xf numFmtId="0" fontId="11" fillId="3" borderId="1" xfId="0" applyFont="1" applyFill="1" applyBorder="1" applyAlignment="1">
      <alignment horizontal="center" vertical="center" wrapText="1"/>
    </xf>
    <xf numFmtId="0" fontId="3" fillId="3" borderId="3" xfId="1" applyNumberFormat="1" applyFont="1" applyFill="1" applyBorder="1" applyAlignment="1" applyProtection="1">
      <alignment horizontal="left" vertical="top" wrapText="1"/>
      <protection hidden="1"/>
    </xf>
    <xf numFmtId="0" fontId="3" fillId="3" borderId="3" xfId="1" applyNumberFormat="1" applyFont="1" applyFill="1" applyBorder="1" applyAlignment="1" applyProtection="1">
      <alignment horizontal="center" vertical="top"/>
      <protection hidden="1"/>
    </xf>
    <xf numFmtId="164" fontId="3" fillId="3" borderId="3" xfId="1" applyNumberFormat="1" applyFont="1" applyFill="1" applyBorder="1" applyAlignment="1" applyProtection="1">
      <alignment horizontal="center" vertical="top"/>
      <protection hidden="1"/>
    </xf>
    <xf numFmtId="3" fontId="3" fillId="3" borderId="3" xfId="1" applyNumberFormat="1" applyFont="1" applyFill="1" applyBorder="1" applyAlignment="1" applyProtection="1">
      <alignment horizontal="right" vertical="top"/>
      <protection hidden="1"/>
    </xf>
    <xf numFmtId="0" fontId="4" fillId="3" borderId="3" xfId="1" applyNumberFormat="1" applyFont="1" applyFill="1" applyBorder="1" applyAlignment="1" applyProtection="1">
      <alignment horizontal="left" vertical="top" wrapText="1"/>
      <protection hidden="1"/>
    </xf>
    <xf numFmtId="0" fontId="3" fillId="3" borderId="5" xfId="1" applyNumberFormat="1" applyFont="1" applyFill="1" applyBorder="1" applyAlignment="1" applyProtection="1">
      <alignment horizontal="left" vertical="top" wrapText="1"/>
      <protection hidden="1"/>
    </xf>
    <xf numFmtId="0" fontId="3" fillId="3" borderId="5" xfId="1" applyNumberFormat="1" applyFont="1" applyFill="1" applyBorder="1" applyAlignment="1" applyProtection="1">
      <alignment horizontal="center" vertical="top"/>
      <protection hidden="1"/>
    </xf>
    <xf numFmtId="164" fontId="3" fillId="3" borderId="5" xfId="1" applyNumberFormat="1" applyFont="1" applyFill="1" applyBorder="1" applyAlignment="1" applyProtection="1">
      <alignment horizontal="center" vertical="top"/>
      <protection hidden="1"/>
    </xf>
    <xf numFmtId="3" fontId="3" fillId="3" borderId="5" xfId="1" applyNumberFormat="1" applyFont="1" applyFill="1" applyBorder="1" applyAlignment="1" applyProtection="1">
      <alignment horizontal="right" vertical="top"/>
      <protection hidden="1"/>
    </xf>
    <xf numFmtId="0" fontId="12" fillId="3" borderId="1" xfId="0" applyFont="1" applyFill="1" applyBorder="1" applyAlignment="1">
      <alignment horizontal="center" vertical="top" wrapText="1"/>
    </xf>
    <xf numFmtId="0" fontId="6" fillId="3" borderId="1" xfId="0" applyFont="1" applyFill="1" applyBorder="1" applyAlignment="1">
      <alignment horizontal="left" vertical="top" wrapText="1"/>
    </xf>
    <xf numFmtId="0" fontId="2" fillId="3" borderId="1" xfId="1" applyFont="1" applyFill="1" applyBorder="1" applyAlignment="1" applyProtection="1">
      <alignment vertical="top"/>
      <protection hidden="1"/>
    </xf>
    <xf numFmtId="0" fontId="3" fillId="3" borderId="1" xfId="1" applyFont="1" applyFill="1" applyBorder="1" applyAlignment="1" applyProtection="1">
      <protection hidden="1"/>
    </xf>
    <xf numFmtId="3" fontId="2" fillId="3" borderId="1" xfId="1" applyNumberFormat="1" applyFont="1" applyFill="1" applyBorder="1" applyAlignment="1" applyProtection="1">
      <protection hidden="1"/>
    </xf>
    <xf numFmtId="0" fontId="11" fillId="3" borderId="0" xfId="0" applyFont="1" applyFill="1" applyAlignment="1">
      <alignment vertical="top" wrapText="1"/>
    </xf>
    <xf numFmtId="0" fontId="11" fillId="3" borderId="0" xfId="0" applyFont="1" applyFill="1" applyAlignment="1">
      <alignment wrapText="1"/>
    </xf>
    <xf numFmtId="0" fontId="4" fillId="3" borderId="5" xfId="1" applyNumberFormat="1" applyFont="1" applyFill="1" applyBorder="1" applyAlignment="1" applyProtection="1">
      <alignment horizontal="center" vertical="center"/>
      <protection hidden="1"/>
    </xf>
    <xf numFmtId="0" fontId="4" fillId="3" borderId="6" xfId="1" applyNumberFormat="1" applyFont="1" applyFill="1" applyBorder="1" applyAlignment="1" applyProtection="1">
      <alignment horizontal="center" vertical="center"/>
      <protection hidden="1"/>
    </xf>
    <xf numFmtId="0" fontId="3" fillId="5" borderId="5" xfId="1" applyNumberFormat="1" applyFont="1" applyFill="1" applyBorder="1" applyAlignment="1" applyProtection="1">
      <alignment horizontal="center" vertical="center"/>
      <protection hidden="1"/>
    </xf>
    <xf numFmtId="0" fontId="3" fillId="5" borderId="6" xfId="1" applyNumberFormat="1" applyFont="1" applyFill="1" applyBorder="1" applyAlignment="1" applyProtection="1">
      <alignment horizontal="center" vertical="center"/>
      <protection hidden="1"/>
    </xf>
    <xf numFmtId="0" fontId="3" fillId="2" borderId="5" xfId="1" applyNumberFormat="1" applyFont="1" applyFill="1" applyBorder="1" applyAlignment="1" applyProtection="1">
      <alignment horizontal="center" vertical="center"/>
      <protection hidden="1"/>
    </xf>
    <xf numFmtId="0" fontId="3" fillId="2" borderId="6" xfId="1" applyNumberFormat="1" applyFont="1" applyFill="1" applyBorder="1" applyAlignment="1" applyProtection="1">
      <alignment horizontal="center" vertical="center"/>
      <protection hidden="1"/>
    </xf>
    <xf numFmtId="0" fontId="2" fillId="2" borderId="5" xfId="1" applyNumberFormat="1" applyFont="1" applyFill="1" applyBorder="1" applyAlignment="1" applyProtection="1">
      <alignment horizontal="center" vertical="center"/>
      <protection hidden="1"/>
    </xf>
    <xf numFmtId="0" fontId="2" fillId="2" borderId="6" xfId="1" applyNumberFormat="1" applyFont="1" applyFill="1" applyBorder="1" applyAlignment="1" applyProtection="1">
      <alignment horizontal="center" vertical="center"/>
      <protection hidden="1"/>
    </xf>
    <xf numFmtId="49" fontId="3" fillId="0" borderId="1" xfId="1" applyNumberFormat="1" applyFont="1" applyFill="1" applyBorder="1" applyAlignment="1" applyProtection="1">
      <alignment horizontal="center" vertical="top"/>
      <protection hidden="1"/>
    </xf>
    <xf numFmtId="0" fontId="15" fillId="0" borderId="9" xfId="0" applyFont="1" applyBorder="1" applyAlignment="1">
      <alignment vertical="top" wrapText="1"/>
    </xf>
    <xf numFmtId="0" fontId="4" fillId="3" borderId="2" xfId="1" applyNumberFormat="1" applyFont="1" applyFill="1" applyBorder="1" applyAlignment="1" applyProtection="1">
      <alignment horizontal="left" vertical="top" wrapText="1"/>
      <protection hidden="1"/>
    </xf>
    <xf numFmtId="0" fontId="2" fillId="3" borderId="3" xfId="1" applyNumberFormat="1" applyFont="1" applyFill="1" applyBorder="1" applyAlignment="1" applyProtection="1">
      <alignment horizontal="left" vertical="top" wrapText="1"/>
      <protection hidden="1"/>
    </xf>
    <xf numFmtId="0" fontId="16" fillId="3" borderId="0" xfId="0" applyFont="1" applyFill="1" applyAlignment="1">
      <alignment vertical="top"/>
    </xf>
    <xf numFmtId="0" fontId="4" fillId="5" borderId="3" xfId="1" applyNumberFormat="1" applyFont="1" applyFill="1" applyBorder="1" applyAlignment="1" applyProtection="1">
      <alignment horizontal="center" vertical="center"/>
      <protection hidden="1"/>
    </xf>
    <xf numFmtId="0" fontId="4" fillId="5" borderId="4" xfId="1" applyNumberFormat="1" applyFont="1" applyFill="1" applyBorder="1" applyAlignment="1" applyProtection="1">
      <alignment horizontal="center" vertical="center"/>
      <protection hidden="1"/>
    </xf>
    <xf numFmtId="0" fontId="4" fillId="3" borderId="5" xfId="1" applyNumberFormat="1" applyFont="1" applyFill="1" applyBorder="1" applyAlignment="1" applyProtection="1">
      <alignment horizontal="center" vertical="center"/>
      <protection hidden="1"/>
    </xf>
    <xf numFmtId="0" fontId="4" fillId="3" borderId="6" xfId="1" applyNumberFormat="1" applyFont="1" applyFill="1" applyBorder="1" applyAlignment="1" applyProtection="1">
      <alignment horizontal="center" vertical="center"/>
      <protection hidden="1"/>
    </xf>
    <xf numFmtId="3" fontId="4" fillId="3" borderId="1" xfId="1" applyNumberFormat="1" applyFont="1" applyFill="1" applyBorder="1" applyAlignment="1" applyProtection="1">
      <alignment horizontal="right" vertical="top"/>
      <protection hidden="1"/>
    </xf>
    <xf numFmtId="0" fontId="4" fillId="3" borderId="5" xfId="1" applyNumberFormat="1" applyFont="1" applyFill="1" applyBorder="1" applyAlignment="1" applyProtection="1">
      <alignment horizontal="center" vertical="center"/>
      <protection hidden="1"/>
    </xf>
    <xf numFmtId="0" fontId="4" fillId="3" borderId="6" xfId="1" applyNumberFormat="1" applyFont="1" applyFill="1" applyBorder="1" applyAlignment="1" applyProtection="1">
      <alignment horizontal="center" vertical="center"/>
      <protection hidden="1"/>
    </xf>
    <xf numFmtId="0" fontId="4" fillId="3" borderId="5" xfId="1" applyNumberFormat="1" applyFont="1" applyFill="1" applyBorder="1" applyAlignment="1" applyProtection="1">
      <alignment horizontal="center" vertical="center"/>
      <protection hidden="1"/>
    </xf>
    <xf numFmtId="0" fontId="4" fillId="3" borderId="6" xfId="1" applyNumberFormat="1" applyFont="1" applyFill="1" applyBorder="1" applyAlignment="1" applyProtection="1">
      <alignment horizontal="center" vertical="center"/>
      <protection hidden="1"/>
    </xf>
    <xf numFmtId="0" fontId="4" fillId="5" borderId="3" xfId="1" applyNumberFormat="1" applyFont="1" applyFill="1" applyBorder="1" applyAlignment="1" applyProtection="1">
      <alignment horizontal="center" vertical="center"/>
      <protection hidden="1"/>
    </xf>
    <xf numFmtId="0" fontId="4" fillId="5" borderId="4" xfId="1" applyNumberFormat="1" applyFont="1" applyFill="1" applyBorder="1" applyAlignment="1" applyProtection="1">
      <alignment horizontal="center" vertical="center"/>
      <protection hidden="1"/>
    </xf>
    <xf numFmtId="0" fontId="13" fillId="0" borderId="0" xfId="1" applyFont="1" applyFill="1" applyProtection="1">
      <protection hidden="1"/>
    </xf>
    <xf numFmtId="0" fontId="14" fillId="0" borderId="0" xfId="1" applyFont="1" applyFill="1" applyProtection="1">
      <protection hidden="1"/>
    </xf>
    <xf numFmtId="0" fontId="13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3" fillId="0" borderId="10" xfId="1" applyNumberFormat="1" applyFont="1" applyFill="1" applyBorder="1" applyAlignment="1" applyProtection="1">
      <alignment horizontal="center" vertical="center" wrapText="1"/>
      <protection hidden="1"/>
    </xf>
    <xf numFmtId="3" fontId="3" fillId="3" borderId="1" xfId="1" applyNumberFormat="1" applyFont="1" applyFill="1" applyBorder="1" applyAlignment="1" applyProtection="1">
      <alignment horizontal="right" vertical="center" wrapText="1"/>
      <protection hidden="1"/>
    </xf>
    <xf numFmtId="3" fontId="1" fillId="3" borderId="0" xfId="1" applyNumberFormat="1" applyFont="1" applyFill="1" applyAlignment="1">
      <alignment horizontal="right"/>
    </xf>
    <xf numFmtId="3" fontId="1" fillId="0" borderId="0" xfId="1" applyNumberFormat="1" applyFont="1" applyFill="1" applyAlignment="1">
      <alignment horizontal="right"/>
    </xf>
    <xf numFmtId="0" fontId="4" fillId="5" borderId="3" xfId="1" applyNumberFormat="1" applyFont="1" applyFill="1" applyBorder="1" applyAlignment="1" applyProtection="1">
      <alignment horizontal="center" vertical="center"/>
      <protection hidden="1"/>
    </xf>
    <xf numFmtId="0" fontId="4" fillId="5" borderId="4" xfId="1" applyNumberFormat="1" applyFont="1" applyFill="1" applyBorder="1" applyAlignment="1" applyProtection="1">
      <alignment horizontal="center" vertical="center"/>
      <protection hidden="1"/>
    </xf>
    <xf numFmtId="0" fontId="3" fillId="2" borderId="5" xfId="1" applyNumberFormat="1" applyFont="1" applyFill="1" applyBorder="1" applyAlignment="1" applyProtection="1">
      <alignment horizontal="center" vertical="center"/>
      <protection hidden="1"/>
    </xf>
    <xf numFmtId="0" fontId="3" fillId="2" borderId="6" xfId="1" applyNumberFormat="1" applyFont="1" applyFill="1" applyBorder="1" applyAlignment="1" applyProtection="1">
      <alignment horizontal="center" vertical="center"/>
      <protection hidden="1"/>
    </xf>
    <xf numFmtId="14" fontId="6" fillId="3" borderId="3" xfId="0" applyNumberFormat="1" applyFont="1" applyFill="1" applyBorder="1" applyAlignment="1">
      <alignment horizontal="center" vertical="top" wrapText="1"/>
    </xf>
    <xf numFmtId="0" fontId="4" fillId="3" borderId="6" xfId="1" applyNumberFormat="1" applyFont="1" applyFill="1" applyBorder="1" applyAlignment="1" applyProtection="1">
      <alignment horizontal="center" vertical="center"/>
      <protection hidden="1"/>
    </xf>
    <xf numFmtId="0" fontId="4" fillId="3" borderId="6" xfId="1" applyNumberFormat="1" applyFont="1" applyFill="1" applyBorder="1" applyAlignment="1" applyProtection="1">
      <alignment horizontal="center" vertical="center"/>
      <protection hidden="1"/>
    </xf>
    <xf numFmtId="0" fontId="6" fillId="3" borderId="7" xfId="0" applyFont="1" applyFill="1" applyBorder="1" applyAlignment="1">
      <alignment vertical="top" wrapText="1"/>
    </xf>
    <xf numFmtId="0" fontId="6" fillId="3" borderId="7" xfId="0" applyFont="1" applyFill="1" applyBorder="1" applyAlignment="1">
      <alignment horizontal="center" vertical="top" wrapText="1"/>
    </xf>
    <xf numFmtId="3" fontId="6" fillId="3" borderId="7" xfId="0" applyNumberFormat="1" applyFont="1" applyFill="1" applyBorder="1" applyAlignment="1">
      <alignment horizontal="right" vertical="top" wrapText="1"/>
    </xf>
    <xf numFmtId="0" fontId="4" fillId="3" borderId="6" xfId="1" applyNumberFormat="1" applyFont="1" applyFill="1" applyBorder="1" applyAlignment="1" applyProtection="1">
      <alignment horizontal="center" vertical="center"/>
      <protection hidden="1"/>
    </xf>
    <xf numFmtId="0" fontId="1" fillId="0" borderId="1" xfId="1" applyFont="1" applyFill="1" applyBorder="1"/>
    <xf numFmtId="0" fontId="4" fillId="3" borderId="6" xfId="1" applyNumberFormat="1" applyFont="1" applyFill="1" applyBorder="1" applyAlignment="1" applyProtection="1">
      <alignment horizontal="center" vertical="center"/>
      <protection hidden="1"/>
    </xf>
    <xf numFmtId="0" fontId="4" fillId="5" borderId="3" xfId="1" applyNumberFormat="1" applyFont="1" applyFill="1" applyBorder="1" applyAlignment="1" applyProtection="1">
      <alignment horizontal="center" vertical="center"/>
      <protection hidden="1"/>
    </xf>
    <xf numFmtId="0" fontId="4" fillId="5" borderId="4" xfId="1" applyNumberFormat="1" applyFont="1" applyFill="1" applyBorder="1" applyAlignment="1" applyProtection="1">
      <alignment horizontal="center" vertical="center"/>
      <protection hidden="1"/>
    </xf>
    <xf numFmtId="0" fontId="17" fillId="2" borderId="9" xfId="0" applyFont="1" applyFill="1" applyBorder="1" applyAlignment="1">
      <alignment vertical="top" wrapText="1"/>
    </xf>
    <xf numFmtId="0" fontId="3" fillId="5" borderId="5" xfId="1" applyNumberFormat="1" applyFont="1" applyFill="1" applyBorder="1" applyAlignment="1" applyProtection="1">
      <alignment horizontal="center" vertical="center"/>
      <protection hidden="1"/>
    </xf>
    <xf numFmtId="0" fontId="3" fillId="5" borderId="6" xfId="1" applyNumberFormat="1" applyFont="1" applyFill="1" applyBorder="1" applyAlignment="1" applyProtection="1">
      <alignment horizontal="center" vertical="center"/>
      <protection hidden="1"/>
    </xf>
    <xf numFmtId="0" fontId="12" fillId="3" borderId="7" xfId="0" applyFont="1" applyFill="1" applyBorder="1" applyAlignment="1">
      <alignment vertical="top" wrapText="1"/>
    </xf>
    <xf numFmtId="0" fontId="11" fillId="3" borderId="7" xfId="0" applyFont="1" applyFill="1" applyBorder="1" applyAlignment="1">
      <alignment vertical="top" wrapText="1"/>
    </xf>
    <xf numFmtId="3" fontId="11" fillId="3" borderId="7" xfId="0" applyNumberFormat="1" applyFont="1" applyFill="1" applyBorder="1" applyAlignment="1">
      <alignment horizontal="right" vertical="top" wrapText="1"/>
    </xf>
    <xf numFmtId="0" fontId="18" fillId="0" borderId="0" xfId="0" applyFont="1" applyAlignment="1">
      <alignment vertical="top" wrapText="1"/>
    </xf>
    <xf numFmtId="0" fontId="4" fillId="2" borderId="5" xfId="1" applyNumberFormat="1" applyFont="1" applyFill="1" applyBorder="1" applyAlignment="1" applyProtection="1">
      <alignment horizontal="center" vertical="center"/>
      <protection hidden="1"/>
    </xf>
    <xf numFmtId="0" fontId="4" fillId="2" borderId="6" xfId="1" applyNumberFormat="1" applyFont="1" applyFill="1" applyBorder="1" applyAlignment="1" applyProtection="1">
      <alignment horizontal="center" vertical="center"/>
      <protection hidden="1"/>
    </xf>
    <xf numFmtId="0" fontId="4" fillId="3" borderId="6" xfId="1" applyNumberFormat="1" applyFont="1" applyFill="1" applyBorder="1" applyAlignment="1" applyProtection="1">
      <alignment horizontal="center" vertical="center"/>
      <protection hidden="1"/>
    </xf>
    <xf numFmtId="0" fontId="16" fillId="0" borderId="0" xfId="0" applyFont="1" applyFill="1" applyAlignment="1">
      <alignment vertical="top" wrapText="1"/>
    </xf>
    <xf numFmtId="0" fontId="4" fillId="0" borderId="1" xfId="1" applyNumberFormat="1" applyFont="1" applyFill="1" applyBorder="1" applyAlignment="1" applyProtection="1">
      <alignment horizontal="left" vertical="top" wrapText="1"/>
      <protection hidden="1"/>
    </xf>
    <xf numFmtId="0" fontId="4" fillId="0" borderId="1" xfId="1" applyNumberFormat="1" applyFont="1" applyFill="1" applyBorder="1" applyAlignment="1" applyProtection="1">
      <alignment horizontal="center" vertical="top"/>
      <protection hidden="1"/>
    </xf>
    <xf numFmtId="164" fontId="3" fillId="0" borderId="1" xfId="1" applyNumberFormat="1" applyFont="1" applyFill="1" applyBorder="1" applyAlignment="1" applyProtection="1">
      <alignment horizontal="center" vertical="top"/>
      <protection hidden="1"/>
    </xf>
    <xf numFmtId="3" fontId="4" fillId="0" borderId="1" xfId="1" applyNumberFormat="1" applyFont="1" applyFill="1" applyBorder="1" applyAlignment="1" applyProtection="1">
      <alignment horizontal="right" vertical="top"/>
      <protection hidden="1"/>
    </xf>
    <xf numFmtId="3" fontId="3" fillId="0" borderId="1" xfId="1" applyNumberFormat="1" applyFont="1" applyFill="1" applyBorder="1" applyAlignment="1" applyProtection="1">
      <alignment horizontal="center" vertical="top"/>
      <protection hidden="1"/>
    </xf>
    <xf numFmtId="3" fontId="3" fillId="0" borderId="1" xfId="1" applyNumberFormat="1" applyFont="1" applyFill="1" applyBorder="1" applyAlignment="1" applyProtection="1">
      <alignment horizontal="right" vertical="top"/>
      <protection hidden="1"/>
    </xf>
    <xf numFmtId="3" fontId="3" fillId="0" borderId="1" xfId="1" applyNumberFormat="1" applyFont="1" applyFill="1" applyBorder="1"/>
    <xf numFmtId="0" fontId="3" fillId="2" borderId="5" xfId="1" applyNumberFormat="1" applyFont="1" applyFill="1" applyBorder="1" applyAlignment="1" applyProtection="1">
      <alignment horizontal="center" vertical="center"/>
      <protection hidden="1"/>
    </xf>
    <xf numFmtId="0" fontId="3" fillId="2" borderId="6" xfId="1" applyNumberFormat="1" applyFont="1" applyFill="1" applyBorder="1" applyAlignment="1" applyProtection="1">
      <alignment horizontal="center" vertical="center"/>
      <protection hidden="1"/>
    </xf>
    <xf numFmtId="0" fontId="4" fillId="2" borderId="5" xfId="1" applyNumberFormat="1" applyFont="1" applyFill="1" applyBorder="1" applyAlignment="1" applyProtection="1">
      <alignment horizontal="center" vertical="center"/>
      <protection hidden="1"/>
    </xf>
    <xf numFmtId="0" fontId="4" fillId="2" borderId="6" xfId="1" applyNumberFormat="1" applyFont="1" applyFill="1" applyBorder="1" applyAlignment="1" applyProtection="1">
      <alignment horizontal="center" vertical="center"/>
      <protection hidden="1"/>
    </xf>
    <xf numFmtId="3" fontId="3" fillId="0" borderId="1" xfId="1" applyNumberFormat="1" applyFont="1" applyFill="1" applyBorder="1" applyAlignment="1">
      <alignment vertical="top"/>
    </xf>
    <xf numFmtId="0" fontId="3" fillId="0" borderId="5" xfId="1" applyNumberFormat="1" applyFont="1" applyFill="1" applyBorder="1" applyAlignment="1" applyProtection="1">
      <alignment horizontal="center" vertical="center"/>
      <protection hidden="1"/>
    </xf>
    <xf numFmtId="0" fontId="3" fillId="0" borderId="6" xfId="1" applyNumberFormat="1" applyFont="1" applyFill="1" applyBorder="1" applyAlignment="1" applyProtection="1">
      <alignment horizontal="center" vertical="center"/>
      <protection hidden="1"/>
    </xf>
    <xf numFmtId="0" fontId="4" fillId="5" borderId="3" xfId="1" applyNumberFormat="1" applyFont="1" applyFill="1" applyBorder="1" applyAlignment="1" applyProtection="1">
      <alignment horizontal="center" vertical="center"/>
      <protection hidden="1"/>
    </xf>
    <xf numFmtId="0" fontId="4" fillId="5" borderId="4" xfId="1" applyNumberFormat="1" applyFont="1" applyFill="1" applyBorder="1" applyAlignment="1" applyProtection="1">
      <alignment horizontal="center" vertical="center"/>
      <protection hidden="1"/>
    </xf>
    <xf numFmtId="0" fontId="4" fillId="3" borderId="6" xfId="1" applyNumberFormat="1" applyFont="1" applyFill="1" applyBorder="1" applyAlignment="1" applyProtection="1">
      <alignment horizontal="center" vertical="center"/>
      <protection hidden="1"/>
    </xf>
    <xf numFmtId="0" fontId="4" fillId="2" borderId="5" xfId="1" applyNumberFormat="1" applyFont="1" applyFill="1" applyBorder="1" applyAlignment="1" applyProtection="1">
      <alignment horizontal="center" vertical="center"/>
      <protection hidden="1"/>
    </xf>
    <xf numFmtId="0" fontId="4" fillId="2" borderId="6" xfId="1" applyNumberFormat="1" applyFont="1" applyFill="1" applyBorder="1" applyAlignment="1" applyProtection="1">
      <alignment horizontal="center" vertical="center"/>
      <protection hidden="1"/>
    </xf>
    <xf numFmtId="0" fontId="13" fillId="0" borderId="0" xfId="1" applyFont="1" applyFill="1" applyAlignment="1" applyProtection="1">
      <alignment horizontal="right" vertical="center"/>
      <protection hidden="1"/>
    </xf>
    <xf numFmtId="0" fontId="13" fillId="0" borderId="15" xfId="1" applyNumberFormat="1" applyFont="1" applyFill="1" applyBorder="1" applyAlignment="1" applyProtection="1">
      <alignment horizontal="center" vertical="center" wrapText="1"/>
      <protection hidden="1"/>
    </xf>
    <xf numFmtId="3" fontId="2" fillId="3" borderId="11" xfId="1" applyNumberFormat="1" applyFont="1" applyFill="1" applyBorder="1" applyAlignment="1" applyProtection="1">
      <alignment horizontal="right" vertical="top" wrapText="1"/>
      <protection hidden="1"/>
    </xf>
    <xf numFmtId="3" fontId="11" fillId="3" borderId="11" xfId="0" applyNumberFormat="1" applyFont="1" applyFill="1" applyBorder="1" applyAlignment="1">
      <alignment horizontal="right" vertical="top" wrapText="1"/>
    </xf>
    <xf numFmtId="3" fontId="6" fillId="3" borderId="11" xfId="0" applyNumberFormat="1" applyFont="1" applyFill="1" applyBorder="1" applyAlignment="1">
      <alignment horizontal="right" vertical="top" wrapText="1"/>
    </xf>
    <xf numFmtId="3" fontId="2" fillId="3" borderId="13" xfId="1" applyNumberFormat="1" applyFont="1" applyFill="1" applyBorder="1" applyAlignment="1" applyProtection="1">
      <alignment horizontal="right" vertical="top"/>
      <protection hidden="1"/>
    </xf>
    <xf numFmtId="3" fontId="3" fillId="3" borderId="11" xfId="1" applyNumberFormat="1" applyFont="1" applyFill="1" applyBorder="1" applyAlignment="1" applyProtection="1">
      <alignment horizontal="right" vertical="top"/>
      <protection hidden="1"/>
    </xf>
    <xf numFmtId="3" fontId="2" fillId="3" borderId="11" xfId="1" applyNumberFormat="1" applyFont="1" applyFill="1" applyBorder="1" applyAlignment="1" applyProtection="1">
      <alignment horizontal="right" vertical="top"/>
      <protection hidden="1"/>
    </xf>
    <xf numFmtId="3" fontId="6" fillId="3" borderId="4" xfId="0" applyNumberFormat="1" applyFont="1" applyFill="1" applyBorder="1" applyAlignment="1">
      <alignment horizontal="right" vertical="top" wrapText="1"/>
    </xf>
    <xf numFmtId="3" fontId="3" fillId="3" borderId="13" xfId="1" applyNumberFormat="1" applyFont="1" applyFill="1" applyBorder="1" applyAlignment="1" applyProtection="1">
      <alignment horizontal="right" vertical="top"/>
      <protection hidden="1"/>
    </xf>
    <xf numFmtId="3" fontId="4" fillId="3" borderId="11" xfId="1" applyNumberFormat="1" applyFont="1" applyFill="1" applyBorder="1" applyAlignment="1" applyProtection="1">
      <alignment horizontal="right" vertical="top"/>
      <protection hidden="1"/>
    </xf>
    <xf numFmtId="3" fontId="3" fillId="3" borderId="4" xfId="1" applyNumberFormat="1" applyFont="1" applyFill="1" applyBorder="1" applyAlignment="1" applyProtection="1">
      <alignment horizontal="right" vertical="top"/>
      <protection hidden="1"/>
    </xf>
    <xf numFmtId="3" fontId="6" fillId="3" borderId="13" xfId="0" applyNumberFormat="1" applyFont="1" applyFill="1" applyBorder="1" applyAlignment="1">
      <alignment horizontal="right" vertical="top" wrapText="1"/>
    </xf>
    <xf numFmtId="3" fontId="3" fillId="3" borderId="6" xfId="1" applyNumberFormat="1" applyFont="1" applyFill="1" applyBorder="1" applyAlignment="1" applyProtection="1">
      <alignment horizontal="right" vertical="top"/>
      <protection hidden="1"/>
    </xf>
    <xf numFmtId="3" fontId="2" fillId="3" borderId="11" xfId="1" applyNumberFormat="1" applyFont="1" applyFill="1" applyBorder="1" applyAlignment="1" applyProtection="1">
      <protection hidden="1"/>
    </xf>
    <xf numFmtId="0" fontId="13" fillId="0" borderId="3" xfId="1" applyNumberFormat="1" applyFont="1" applyFill="1" applyBorder="1" applyAlignment="1" applyProtection="1">
      <alignment horizontal="center" vertical="center" wrapText="1"/>
      <protection hidden="1"/>
    </xf>
    <xf numFmtId="49" fontId="3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4" fillId="3" borderId="6" xfId="1" applyNumberFormat="1" applyFont="1" applyFill="1" applyBorder="1" applyAlignment="1" applyProtection="1">
      <alignment horizontal="center" vertical="center"/>
      <protection hidden="1"/>
    </xf>
    <xf numFmtId="3" fontId="2" fillId="0" borderId="1" xfId="1" applyNumberFormat="1" applyFont="1" applyFill="1" applyBorder="1" applyAlignment="1" applyProtection="1">
      <alignment horizontal="right" vertical="top" wrapText="1"/>
      <protection hidden="1"/>
    </xf>
    <xf numFmtId="3" fontId="2" fillId="0" borderId="1" xfId="1" applyNumberFormat="1" applyFont="1" applyFill="1" applyBorder="1" applyAlignment="1" applyProtection="1">
      <alignment horizontal="right" vertical="top"/>
      <protection hidden="1"/>
    </xf>
    <xf numFmtId="3" fontId="10" fillId="0" borderId="1" xfId="1" applyNumberFormat="1" applyFont="1" applyFill="1" applyBorder="1" applyAlignment="1" applyProtection="1">
      <alignment horizontal="right" vertical="top"/>
      <protection hidden="1"/>
    </xf>
    <xf numFmtId="3" fontId="3" fillId="5" borderId="1" xfId="1" applyNumberFormat="1" applyFont="1" applyFill="1" applyBorder="1" applyAlignment="1">
      <alignment horizontal="right" vertical="top"/>
    </xf>
    <xf numFmtId="3" fontId="2" fillId="0" borderId="1" xfId="1" applyNumberFormat="1" applyFont="1" applyFill="1" applyBorder="1" applyAlignment="1">
      <alignment horizontal="right" vertical="top"/>
    </xf>
    <xf numFmtId="3" fontId="3" fillId="0" borderId="1" xfId="1" applyNumberFormat="1" applyFont="1" applyFill="1" applyBorder="1" applyAlignment="1">
      <alignment horizontal="right" vertical="top"/>
    </xf>
    <xf numFmtId="0" fontId="2" fillId="0" borderId="5" xfId="1" applyNumberFormat="1" applyFont="1" applyFill="1" applyBorder="1" applyAlignment="1" applyProtection="1">
      <alignment horizontal="center" vertical="center"/>
      <protection hidden="1"/>
    </xf>
    <xf numFmtId="0" fontId="2" fillId="0" borderId="6" xfId="1" applyNumberFormat="1" applyFont="1" applyFill="1" applyBorder="1" applyAlignment="1" applyProtection="1">
      <alignment horizontal="center" vertical="center"/>
      <protection hidden="1"/>
    </xf>
    <xf numFmtId="0" fontId="3" fillId="2" borderId="5" xfId="1" applyNumberFormat="1" applyFont="1" applyFill="1" applyBorder="1" applyAlignment="1" applyProtection="1">
      <alignment horizontal="center" vertical="center"/>
      <protection hidden="1"/>
    </xf>
    <xf numFmtId="0" fontId="3" fillId="2" borderId="6" xfId="1" applyNumberFormat="1" applyFont="1" applyFill="1" applyBorder="1" applyAlignment="1" applyProtection="1">
      <alignment horizontal="center" vertical="center"/>
      <protection hidden="1"/>
    </xf>
    <xf numFmtId="0" fontId="3" fillId="0" borderId="5" xfId="1" applyNumberFormat="1" applyFont="1" applyFill="1" applyBorder="1" applyAlignment="1" applyProtection="1">
      <alignment horizontal="center" vertical="center"/>
      <protection hidden="1"/>
    </xf>
    <xf numFmtId="0" fontId="3" fillId="0" borderId="6" xfId="1" applyNumberFormat="1" applyFont="1" applyFill="1" applyBorder="1" applyAlignment="1" applyProtection="1">
      <alignment horizontal="center" vertical="center"/>
      <protection hidden="1"/>
    </xf>
    <xf numFmtId="0" fontId="2" fillId="0" borderId="5" xfId="1" applyNumberFormat="1" applyFont="1" applyFill="1" applyBorder="1" applyAlignment="1" applyProtection="1">
      <alignment horizontal="center" vertical="center"/>
      <protection hidden="1"/>
    </xf>
    <xf numFmtId="0" fontId="2" fillId="0" borderId="6" xfId="1" applyNumberFormat="1" applyFont="1" applyFill="1" applyBorder="1" applyAlignment="1" applyProtection="1">
      <alignment horizontal="center" vertical="center"/>
      <protection hidden="1"/>
    </xf>
    <xf numFmtId="0" fontId="3" fillId="0" borderId="1" xfId="1" applyFont="1" applyFill="1" applyBorder="1" applyAlignment="1">
      <alignment horizontal="center" vertical="center" wrapText="1"/>
    </xf>
    <xf numFmtId="3" fontId="2" fillId="0" borderId="1" xfId="1" applyNumberFormat="1" applyFont="1" applyFill="1" applyBorder="1" applyAlignment="1">
      <alignment vertical="top"/>
    </xf>
    <xf numFmtId="3" fontId="3" fillId="0" borderId="1" xfId="1" applyNumberFormat="1" applyFont="1" applyFill="1" applyBorder="1" applyAlignment="1">
      <alignment horizontal="center" vertical="center" wrapText="1"/>
    </xf>
    <xf numFmtId="3" fontId="3" fillId="0" borderId="0" xfId="1" applyNumberFormat="1" applyFont="1" applyFill="1" applyAlignment="1">
      <alignment vertical="top"/>
    </xf>
    <xf numFmtId="3" fontId="2" fillId="0" borderId="11" xfId="1" applyNumberFormat="1" applyFont="1" applyFill="1" applyBorder="1" applyAlignment="1">
      <alignment horizontal="right" vertical="top"/>
    </xf>
    <xf numFmtId="3" fontId="4" fillId="0" borderId="11" xfId="1" applyNumberFormat="1" applyFont="1" applyFill="1" applyBorder="1" applyAlignment="1">
      <alignment horizontal="right" vertical="top"/>
    </xf>
    <xf numFmtId="3" fontId="3" fillId="0" borderId="11" xfId="1" applyNumberFormat="1" applyFont="1" applyFill="1" applyBorder="1" applyAlignment="1">
      <alignment horizontal="right" vertical="top"/>
    </xf>
    <xf numFmtId="0" fontId="3" fillId="2" borderId="5" xfId="1" applyNumberFormat="1" applyFont="1" applyFill="1" applyBorder="1" applyAlignment="1" applyProtection="1">
      <alignment horizontal="center" vertical="center"/>
      <protection hidden="1"/>
    </xf>
    <xf numFmtId="0" fontId="3" fillId="2" borderId="6" xfId="1" applyNumberFormat="1" applyFont="1" applyFill="1" applyBorder="1" applyAlignment="1" applyProtection="1">
      <alignment horizontal="center" vertical="center"/>
      <protection hidden="1"/>
    </xf>
    <xf numFmtId="0" fontId="3" fillId="0" borderId="5" xfId="1" applyNumberFormat="1" applyFont="1" applyFill="1" applyBorder="1" applyAlignment="1" applyProtection="1">
      <alignment horizontal="center" vertical="center"/>
      <protection hidden="1"/>
    </xf>
    <xf numFmtId="0" fontId="3" fillId="0" borderId="6" xfId="1" applyNumberFormat="1" applyFont="1" applyFill="1" applyBorder="1" applyAlignment="1" applyProtection="1">
      <alignment horizontal="center" vertical="center"/>
      <protection hidden="1"/>
    </xf>
    <xf numFmtId="0" fontId="19" fillId="0" borderId="9" xfId="0" applyFont="1" applyBorder="1" applyAlignment="1">
      <alignment vertical="top" wrapText="1"/>
    </xf>
    <xf numFmtId="0" fontId="15" fillId="0" borderId="8" xfId="0" applyFont="1" applyBorder="1" applyAlignment="1">
      <alignment vertical="top" wrapText="1"/>
    </xf>
    <xf numFmtId="0" fontId="4" fillId="3" borderId="6" xfId="1" applyNumberFormat="1" applyFont="1" applyFill="1" applyBorder="1" applyAlignment="1" applyProtection="1">
      <alignment horizontal="center" vertical="center"/>
      <protection hidden="1"/>
    </xf>
    <xf numFmtId="49" fontId="4" fillId="0" borderId="1" xfId="1" applyNumberFormat="1" applyFont="1" applyFill="1" applyBorder="1" applyAlignment="1" applyProtection="1">
      <alignment horizontal="center" vertical="top"/>
      <protection hidden="1"/>
    </xf>
    <xf numFmtId="0" fontId="4" fillId="3" borderId="6" xfId="1" applyNumberFormat="1" applyFont="1" applyFill="1" applyBorder="1" applyAlignment="1" applyProtection="1">
      <alignment horizontal="center" vertical="center"/>
      <protection hidden="1"/>
    </xf>
    <xf numFmtId="0" fontId="2" fillId="0" borderId="1" xfId="1" applyFont="1" applyBorder="1" applyAlignment="1" applyProtection="1">
      <alignment horizontal="left" vertical="top"/>
      <protection hidden="1"/>
    </xf>
    <xf numFmtId="165" fontId="2" fillId="0" borderId="1" xfId="1" applyNumberFormat="1" applyFont="1" applyFill="1" applyBorder="1" applyAlignment="1" applyProtection="1">
      <alignment horizontal="center" vertical="top"/>
      <protection hidden="1"/>
    </xf>
    <xf numFmtId="0" fontId="3" fillId="0" borderId="0" xfId="1" applyNumberFormat="1" applyFont="1" applyFill="1" applyAlignment="1" applyProtection="1">
      <alignment horizontal="right" vertical="center" wrapText="1"/>
      <protection hidden="1"/>
    </xf>
    <xf numFmtId="0" fontId="5" fillId="0" borderId="0" xfId="1" applyNumberFormat="1" applyFont="1" applyFill="1" applyAlignment="1" applyProtection="1">
      <alignment horizontal="center" vertical="center" wrapText="1"/>
      <protection hidden="1"/>
    </xf>
    <xf numFmtId="0" fontId="3" fillId="0" borderId="0" xfId="1" applyNumberFormat="1" applyFont="1" applyFill="1" applyAlignment="1" applyProtection="1">
      <alignment horizontal="right" vertical="center"/>
      <protection hidden="1"/>
    </xf>
    <xf numFmtId="0" fontId="3" fillId="0" borderId="1" xfId="1" applyNumberFormat="1" applyFont="1" applyFill="1" applyBorder="1" applyAlignment="1" applyProtection="1">
      <alignment horizontal="center" vertical="center"/>
      <protection hidden="1"/>
    </xf>
    <xf numFmtId="0" fontId="3" fillId="0" borderId="11" xfId="1" applyNumberFormat="1" applyFont="1" applyFill="1" applyBorder="1" applyAlignment="1" applyProtection="1">
      <alignment horizontal="center" vertical="center"/>
      <protection hidden="1"/>
    </xf>
    <xf numFmtId="0" fontId="2" fillId="2" borderId="5" xfId="1" applyNumberFormat="1" applyFont="1" applyFill="1" applyBorder="1" applyAlignment="1" applyProtection="1">
      <alignment horizontal="center" vertical="center"/>
      <protection hidden="1"/>
    </xf>
    <xf numFmtId="0" fontId="2" fillId="2" borderId="6" xfId="1" applyNumberFormat="1" applyFont="1" applyFill="1" applyBorder="1" applyAlignment="1" applyProtection="1">
      <alignment horizontal="center" vertical="center"/>
      <protection hidden="1"/>
    </xf>
    <xf numFmtId="0" fontId="3" fillId="0" borderId="5" xfId="1" applyNumberFormat="1" applyFont="1" applyFill="1" applyBorder="1" applyAlignment="1" applyProtection="1">
      <alignment horizontal="center" vertical="center"/>
      <protection hidden="1"/>
    </xf>
    <xf numFmtId="0" fontId="3" fillId="0" borderId="6" xfId="1" applyNumberFormat="1" applyFont="1" applyFill="1" applyBorder="1" applyAlignment="1" applyProtection="1">
      <alignment horizontal="center" vertical="center"/>
      <protection hidden="1"/>
    </xf>
    <xf numFmtId="0" fontId="3" fillId="0" borderId="3" xfId="1" applyNumberFormat="1" applyFont="1" applyFill="1" applyBorder="1" applyAlignment="1" applyProtection="1">
      <alignment horizontal="center" vertical="center"/>
      <protection hidden="1"/>
    </xf>
    <xf numFmtId="0" fontId="3" fillId="0" borderId="4" xfId="1" applyNumberFormat="1" applyFont="1" applyFill="1" applyBorder="1" applyAlignment="1" applyProtection="1">
      <alignment horizontal="center" vertical="center"/>
      <protection hidden="1"/>
    </xf>
    <xf numFmtId="0" fontId="3" fillId="2" borderId="5" xfId="1" applyNumberFormat="1" applyFont="1" applyFill="1" applyBorder="1" applyAlignment="1" applyProtection="1">
      <alignment horizontal="center" vertical="center"/>
      <protection hidden="1"/>
    </xf>
    <xf numFmtId="0" fontId="3" fillId="2" borderId="6" xfId="1" applyNumberFormat="1" applyFont="1" applyFill="1" applyBorder="1" applyAlignment="1" applyProtection="1">
      <alignment horizontal="center" vertical="center"/>
      <protection hidden="1"/>
    </xf>
    <xf numFmtId="0" fontId="3" fillId="2" borderId="1" xfId="1" applyNumberFormat="1" applyFont="1" applyFill="1" applyBorder="1" applyAlignment="1" applyProtection="1">
      <alignment horizontal="center" vertical="center"/>
      <protection hidden="1"/>
    </xf>
    <xf numFmtId="0" fontId="3" fillId="2" borderId="11" xfId="1" applyNumberFormat="1" applyFont="1" applyFill="1" applyBorder="1" applyAlignment="1" applyProtection="1">
      <alignment horizontal="center" vertical="center"/>
      <protection hidden="1"/>
    </xf>
    <xf numFmtId="0" fontId="3" fillId="2" borderId="3" xfId="1" applyNumberFormat="1" applyFont="1" applyFill="1" applyBorder="1" applyAlignment="1" applyProtection="1">
      <alignment horizontal="center" vertical="center"/>
      <protection hidden="1"/>
    </xf>
    <xf numFmtId="0" fontId="3" fillId="2" borderId="4" xfId="1" applyNumberFormat="1" applyFont="1" applyFill="1" applyBorder="1" applyAlignment="1" applyProtection="1">
      <alignment horizontal="center" vertical="center"/>
      <protection hidden="1"/>
    </xf>
    <xf numFmtId="0" fontId="4" fillId="2" borderId="5" xfId="1" applyNumberFormat="1" applyFont="1" applyFill="1" applyBorder="1" applyAlignment="1" applyProtection="1">
      <alignment horizontal="center" vertical="center"/>
      <protection hidden="1"/>
    </xf>
    <xf numFmtId="0" fontId="4" fillId="2" borderId="6" xfId="1" applyNumberFormat="1" applyFont="1" applyFill="1" applyBorder="1" applyAlignment="1" applyProtection="1">
      <alignment horizontal="center" vertical="center"/>
      <protection hidden="1"/>
    </xf>
    <xf numFmtId="0" fontId="4" fillId="0" borderId="3" xfId="1" applyNumberFormat="1" applyFont="1" applyFill="1" applyBorder="1" applyAlignment="1" applyProtection="1">
      <alignment horizontal="center" vertical="center"/>
      <protection hidden="1"/>
    </xf>
    <xf numFmtId="0" fontId="4" fillId="0" borderId="4" xfId="1" applyNumberFormat="1" applyFont="1" applyFill="1" applyBorder="1" applyAlignment="1" applyProtection="1">
      <alignment horizontal="center" vertical="center"/>
      <protection hidden="1"/>
    </xf>
    <xf numFmtId="0" fontId="3" fillId="0" borderId="13" xfId="1" applyNumberFormat="1" applyFont="1" applyFill="1" applyBorder="1" applyAlignment="1" applyProtection="1">
      <alignment horizontal="center" vertical="center"/>
      <protection hidden="1"/>
    </xf>
    <xf numFmtId="0" fontId="3" fillId="0" borderId="14" xfId="1" applyNumberFormat="1" applyFont="1" applyFill="1" applyBorder="1" applyAlignment="1" applyProtection="1">
      <alignment horizontal="center" vertical="center"/>
      <protection hidden="1"/>
    </xf>
    <xf numFmtId="0" fontId="3" fillId="0" borderId="8" xfId="1" applyNumberFormat="1" applyFont="1" applyFill="1" applyBorder="1" applyAlignment="1" applyProtection="1">
      <alignment horizontal="center" vertical="center"/>
      <protection hidden="1"/>
    </xf>
    <xf numFmtId="0" fontId="4" fillId="3" borderId="6" xfId="1" applyNumberFormat="1" applyFont="1" applyFill="1" applyBorder="1" applyAlignment="1" applyProtection="1">
      <alignment horizontal="center" vertical="center"/>
      <protection hidden="1"/>
    </xf>
    <xf numFmtId="0" fontId="4" fillId="3" borderId="0" xfId="1" applyNumberFormat="1" applyFont="1" applyFill="1" applyBorder="1" applyAlignment="1" applyProtection="1">
      <alignment horizontal="center" vertical="center"/>
      <protection hidden="1"/>
    </xf>
    <xf numFmtId="0" fontId="4" fillId="3" borderId="2" xfId="1" applyNumberFormat="1" applyFont="1" applyFill="1" applyBorder="1" applyAlignment="1" applyProtection="1">
      <alignment horizontal="center" vertical="center"/>
      <protection hidden="1"/>
    </xf>
    <xf numFmtId="0" fontId="3" fillId="0" borderId="12" xfId="1" applyNumberFormat="1" applyFont="1" applyFill="1" applyBorder="1" applyAlignment="1" applyProtection="1">
      <alignment horizontal="center" vertical="center"/>
      <protection hidden="1"/>
    </xf>
    <xf numFmtId="0" fontId="3" fillId="0" borderId="9" xfId="1" applyNumberFormat="1" applyFont="1" applyFill="1" applyBorder="1" applyAlignment="1" applyProtection="1">
      <alignment horizontal="center" vertical="center"/>
      <protection hidden="1"/>
    </xf>
    <xf numFmtId="0" fontId="3" fillId="5" borderId="1" xfId="1" applyNumberFormat="1" applyFont="1" applyFill="1" applyBorder="1" applyAlignment="1" applyProtection="1">
      <alignment horizontal="center" vertical="center"/>
      <protection hidden="1"/>
    </xf>
    <xf numFmtId="0" fontId="3" fillId="5" borderId="11" xfId="1" applyNumberFormat="1" applyFont="1" applyFill="1" applyBorder="1" applyAlignment="1" applyProtection="1">
      <alignment horizontal="center" vertical="center"/>
      <protection hidden="1"/>
    </xf>
    <xf numFmtId="0" fontId="4" fillId="5" borderId="6" xfId="1" applyNumberFormat="1" applyFont="1" applyFill="1" applyBorder="1" applyAlignment="1" applyProtection="1">
      <alignment horizontal="center" vertical="center"/>
      <protection hidden="1"/>
    </xf>
    <xf numFmtId="0" fontId="4" fillId="5" borderId="0" xfId="1" applyNumberFormat="1" applyFont="1" applyFill="1" applyBorder="1" applyAlignment="1" applyProtection="1">
      <alignment horizontal="center" vertical="center"/>
      <protection hidden="1"/>
    </xf>
    <xf numFmtId="0" fontId="4" fillId="5" borderId="2" xfId="1" applyNumberFormat="1" applyFont="1" applyFill="1" applyBorder="1" applyAlignment="1" applyProtection="1">
      <alignment horizontal="center" vertical="center"/>
      <protection hidden="1"/>
    </xf>
    <xf numFmtId="0" fontId="3" fillId="5" borderId="3" xfId="1" applyNumberFormat="1" applyFont="1" applyFill="1" applyBorder="1" applyAlignment="1" applyProtection="1">
      <alignment horizontal="center" vertical="center"/>
      <protection hidden="1"/>
    </xf>
    <xf numFmtId="0" fontId="3" fillId="5" borderId="4" xfId="1" applyNumberFormat="1" applyFont="1" applyFill="1" applyBorder="1" applyAlignment="1" applyProtection="1">
      <alignment horizontal="center" vertical="center"/>
      <protection hidden="1"/>
    </xf>
    <xf numFmtId="0" fontId="3" fillId="5" borderId="5" xfId="1" applyNumberFormat="1" applyFont="1" applyFill="1" applyBorder="1" applyAlignment="1" applyProtection="1">
      <alignment horizontal="center" vertical="center"/>
      <protection hidden="1"/>
    </xf>
    <xf numFmtId="0" fontId="3" fillId="5" borderId="6" xfId="1" applyNumberFormat="1" applyFont="1" applyFill="1" applyBorder="1" applyAlignment="1" applyProtection="1">
      <alignment horizontal="center" vertical="center"/>
      <protection hidden="1"/>
    </xf>
    <xf numFmtId="0" fontId="2" fillId="4" borderId="5" xfId="1" applyNumberFormat="1" applyFont="1" applyFill="1" applyBorder="1" applyAlignment="1" applyProtection="1">
      <alignment horizontal="center" vertical="center"/>
      <protection hidden="1"/>
    </xf>
    <xf numFmtId="0" fontId="2" fillId="4" borderId="6" xfId="1" applyNumberFormat="1" applyFont="1" applyFill="1" applyBorder="1" applyAlignment="1" applyProtection="1">
      <alignment horizontal="center" vertical="center"/>
      <protection hidden="1"/>
    </xf>
    <xf numFmtId="0" fontId="4" fillId="5" borderId="3" xfId="1" applyNumberFormat="1" applyFont="1" applyFill="1" applyBorder="1" applyAlignment="1" applyProtection="1">
      <alignment horizontal="center" vertical="center"/>
      <protection hidden="1"/>
    </xf>
    <xf numFmtId="0" fontId="4" fillId="5" borderId="4" xfId="1" applyNumberFormat="1" applyFont="1" applyFill="1" applyBorder="1" applyAlignment="1" applyProtection="1">
      <alignment horizontal="center" vertical="center"/>
      <protection hidden="1"/>
    </xf>
    <xf numFmtId="0" fontId="2" fillId="5" borderId="5" xfId="1" applyNumberFormat="1" applyFont="1" applyFill="1" applyBorder="1" applyAlignment="1" applyProtection="1">
      <alignment horizontal="center" vertical="center"/>
      <protection hidden="1"/>
    </xf>
    <xf numFmtId="0" fontId="2" fillId="5" borderId="6" xfId="1" applyNumberFormat="1" applyFont="1" applyFill="1" applyBorder="1" applyAlignment="1" applyProtection="1">
      <alignment horizontal="center" vertical="center"/>
      <protection hidden="1"/>
    </xf>
    <xf numFmtId="0" fontId="4" fillId="4" borderId="5" xfId="1" applyNumberFormat="1" applyFont="1" applyFill="1" applyBorder="1" applyAlignment="1" applyProtection="1">
      <alignment horizontal="center" vertical="center"/>
      <protection hidden="1"/>
    </xf>
    <xf numFmtId="0" fontId="4" fillId="4" borderId="6" xfId="1" applyNumberFormat="1" applyFont="1" applyFill="1" applyBorder="1" applyAlignment="1" applyProtection="1">
      <alignment horizontal="center" vertical="center"/>
      <protection hidden="1"/>
    </xf>
    <xf numFmtId="0" fontId="2" fillId="0" borderId="5" xfId="1" applyNumberFormat="1" applyFont="1" applyFill="1" applyBorder="1" applyAlignment="1" applyProtection="1">
      <alignment horizontal="center" vertical="center"/>
      <protection hidden="1"/>
    </xf>
    <xf numFmtId="0" fontId="2" fillId="0" borderId="6" xfId="1" applyNumberFormat="1" applyFont="1" applyFill="1" applyBorder="1" applyAlignment="1" applyProtection="1">
      <alignment horizontal="center" vertical="center"/>
      <protection hidden="1"/>
    </xf>
    <xf numFmtId="0" fontId="4" fillId="5" borderId="5" xfId="1" applyNumberFormat="1" applyFont="1" applyFill="1" applyBorder="1" applyAlignment="1" applyProtection="1">
      <alignment horizontal="center" vertical="center"/>
      <protection hidden="1"/>
    </xf>
    <xf numFmtId="0" fontId="13" fillId="0" borderId="0" xfId="1" applyFont="1" applyFill="1" applyAlignment="1" applyProtection="1">
      <alignment horizontal="right" vertical="center"/>
      <protection hidden="1"/>
    </xf>
    <xf numFmtId="0" fontId="13" fillId="0" borderId="0" xfId="1" applyFont="1" applyFill="1" applyAlignment="1" applyProtection="1">
      <alignment horizontal="right" vertical="center" wrapText="1"/>
      <protection hidden="1"/>
    </xf>
    <xf numFmtId="0" fontId="3" fillId="0" borderId="5" xfId="1" applyNumberFormat="1" applyFont="1" applyFill="1" applyBorder="1" applyAlignment="1" applyProtection="1">
      <alignment horizontal="center" vertical="top"/>
      <protection hidden="1"/>
    </xf>
    <xf numFmtId="0" fontId="3" fillId="0" borderId="6" xfId="1" applyNumberFormat="1" applyFont="1" applyFill="1" applyBorder="1" applyAlignment="1" applyProtection="1">
      <alignment horizontal="center" vertical="top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2"/>
  <sheetViews>
    <sheetView workbookViewId="0">
      <selection activeCell="I12" sqref="I12"/>
    </sheetView>
  </sheetViews>
  <sheetFormatPr defaultColWidth="9.26953125" defaultRowHeight="12.5" x14ac:dyDescent="0.25"/>
  <cols>
    <col min="1" max="1" width="0.26953125" style="33" customWidth="1"/>
    <col min="2" max="2" width="0" style="33" hidden="1" customWidth="1"/>
    <col min="3" max="3" width="8.7265625" style="33" customWidth="1"/>
    <col min="4" max="4" width="60.26953125" style="33" customWidth="1"/>
    <col min="5" max="5" width="17.7265625" style="33" customWidth="1"/>
    <col min="6" max="6" width="0.26953125" style="33" hidden="1" customWidth="1"/>
    <col min="7" max="16384" width="9.26953125" style="33"/>
  </cols>
  <sheetData>
    <row r="1" spans="1:6" ht="15.65" customHeight="1" x14ac:dyDescent="0.35">
      <c r="A1" s="31"/>
      <c r="B1" s="31"/>
      <c r="C1" s="31"/>
      <c r="D1" s="287" t="s">
        <v>102</v>
      </c>
      <c r="E1" s="287"/>
      <c r="F1" s="32" t="s">
        <v>103</v>
      </c>
    </row>
    <row r="2" spans="1:6" ht="15.65" customHeight="1" x14ac:dyDescent="0.35">
      <c r="A2" s="31"/>
      <c r="B2" s="31"/>
      <c r="C2" s="31"/>
      <c r="D2" s="287" t="s">
        <v>104</v>
      </c>
      <c r="E2" s="287"/>
      <c r="F2" s="32"/>
    </row>
    <row r="3" spans="1:6" ht="15.65" customHeight="1" x14ac:dyDescent="0.35">
      <c r="A3" s="31"/>
      <c r="B3" s="31"/>
      <c r="C3" s="31"/>
      <c r="D3" s="285" t="s">
        <v>105</v>
      </c>
      <c r="E3" s="285"/>
      <c r="F3" s="32"/>
    </row>
    <row r="4" spans="1:6" ht="15.65" customHeight="1" x14ac:dyDescent="0.35">
      <c r="A4" s="31"/>
      <c r="B4" s="31"/>
      <c r="C4" s="31"/>
      <c r="D4" s="285" t="s">
        <v>106</v>
      </c>
      <c r="E4" s="285"/>
      <c r="F4" s="32"/>
    </row>
    <row r="5" spans="1:6" ht="15" customHeight="1" x14ac:dyDescent="0.35">
      <c r="A5" s="31"/>
      <c r="B5" s="31"/>
      <c r="C5" s="31"/>
      <c r="D5" s="285" t="s">
        <v>107</v>
      </c>
      <c r="E5" s="285"/>
      <c r="F5" s="32"/>
    </row>
    <row r="6" spans="1:6" ht="15" customHeight="1" x14ac:dyDescent="0.25">
      <c r="A6" s="31"/>
      <c r="B6" s="31"/>
      <c r="C6" s="31"/>
      <c r="D6" s="34"/>
      <c r="E6" s="34"/>
      <c r="F6" s="32"/>
    </row>
    <row r="7" spans="1:6" ht="60" customHeight="1" x14ac:dyDescent="0.35">
      <c r="A7" s="31"/>
      <c r="B7" s="31"/>
      <c r="C7" s="286" t="s">
        <v>108</v>
      </c>
      <c r="D7" s="286"/>
      <c r="E7" s="286"/>
      <c r="F7" s="32"/>
    </row>
    <row r="8" spans="1:6" ht="14.65" customHeight="1" x14ac:dyDescent="0.2">
      <c r="A8" s="32"/>
      <c r="B8" s="32"/>
      <c r="C8" s="32"/>
      <c r="D8" s="32"/>
      <c r="E8" s="32"/>
      <c r="F8" s="32"/>
    </row>
    <row r="9" spans="1:6" ht="31.4" customHeight="1" x14ac:dyDescent="0.35">
      <c r="A9" s="31"/>
      <c r="B9" s="35"/>
      <c r="C9" s="1" t="s">
        <v>109</v>
      </c>
      <c r="D9" s="1" t="s">
        <v>59</v>
      </c>
      <c r="E9" s="1" t="s">
        <v>60</v>
      </c>
      <c r="F9" s="32"/>
    </row>
    <row r="10" spans="1:6" ht="15.5" x14ac:dyDescent="0.35">
      <c r="A10" s="36"/>
      <c r="B10" s="284">
        <v>100</v>
      </c>
      <c r="C10" s="284"/>
      <c r="D10" s="2" t="s">
        <v>110</v>
      </c>
      <c r="E10" s="37" t="e">
        <f>SUM(E11:E18)</f>
        <v>#REF!</v>
      </c>
      <c r="F10" s="38"/>
    </row>
    <row r="11" spans="1:6" ht="31" x14ac:dyDescent="0.35">
      <c r="A11" s="36"/>
      <c r="B11" s="24">
        <v>100</v>
      </c>
      <c r="C11" s="24">
        <v>102</v>
      </c>
      <c r="D11" s="14" t="s">
        <v>111</v>
      </c>
      <c r="E11" s="25">
        <f>'Приложение 6 '!M573</f>
        <v>1565300</v>
      </c>
      <c r="F11" s="38"/>
    </row>
    <row r="12" spans="1:6" ht="46.5" x14ac:dyDescent="0.35">
      <c r="A12" s="36"/>
      <c r="B12" s="24">
        <v>100</v>
      </c>
      <c r="C12" s="24">
        <v>103</v>
      </c>
      <c r="D12" s="14" t="s">
        <v>112</v>
      </c>
      <c r="E12" s="25">
        <f>'Приложение 6 '!M595+'Приложение 6 '!M597</f>
        <v>25000</v>
      </c>
      <c r="F12" s="38"/>
    </row>
    <row r="13" spans="1:6" ht="51.75" customHeight="1" x14ac:dyDescent="0.35">
      <c r="A13" s="36"/>
      <c r="B13" s="24">
        <v>100</v>
      </c>
      <c r="C13" s="24">
        <v>104</v>
      </c>
      <c r="D13" s="14" t="s">
        <v>113</v>
      </c>
      <c r="E13" s="25">
        <f>'Приложение 6 '!M575+'Приложение 6 '!M587</f>
        <v>17385480</v>
      </c>
      <c r="F13" s="38"/>
    </row>
    <row r="14" spans="1:6" ht="14.65" hidden="1" customHeight="1" x14ac:dyDescent="0.25">
      <c r="A14" s="36"/>
      <c r="B14" s="24">
        <v>100</v>
      </c>
      <c r="C14" s="24">
        <v>105</v>
      </c>
      <c r="D14" s="14" t="s">
        <v>114</v>
      </c>
      <c r="E14" s="25"/>
      <c r="F14" s="38"/>
    </row>
    <row r="15" spans="1:6" ht="46.5" x14ac:dyDescent="0.35">
      <c r="A15" s="36"/>
      <c r="B15" s="24">
        <v>100</v>
      </c>
      <c r="C15" s="24">
        <v>106</v>
      </c>
      <c r="D15" s="14" t="s">
        <v>115</v>
      </c>
      <c r="E15" s="25" t="e">
        <f>'Приложение 6 '!M603+'Приложение 6 '!M605+'Приложение 6 '!#REF!</f>
        <v>#REF!</v>
      </c>
      <c r="F15" s="38"/>
    </row>
    <row r="16" spans="1:6" ht="15.75" hidden="1" x14ac:dyDescent="0.25">
      <c r="A16" s="36"/>
      <c r="B16" s="24">
        <v>100</v>
      </c>
      <c r="C16" s="24">
        <v>107</v>
      </c>
      <c r="D16" s="14" t="s">
        <v>116</v>
      </c>
      <c r="E16" s="25"/>
      <c r="F16" s="38"/>
    </row>
    <row r="17" spans="1:6" ht="15.5" x14ac:dyDescent="0.35">
      <c r="A17" s="36"/>
      <c r="B17" s="24">
        <v>100</v>
      </c>
      <c r="C17" s="24">
        <v>111</v>
      </c>
      <c r="D17" s="14" t="s">
        <v>117</v>
      </c>
      <c r="E17" s="25">
        <f>'Приложение 6 '!M579</f>
        <v>200000</v>
      </c>
      <c r="F17" s="38"/>
    </row>
    <row r="18" spans="1:6" ht="15.5" x14ac:dyDescent="0.35">
      <c r="A18" s="36"/>
      <c r="B18" s="24">
        <v>100</v>
      </c>
      <c r="C18" s="24">
        <v>113</v>
      </c>
      <c r="D18" s="14" t="s">
        <v>118</v>
      </c>
      <c r="E18" s="25" t="e">
        <f>'Приложение 6 '!M492+'Приложение 6 '!M500+'Приложение 6 '!M506+'Приложение 6 '!M590+'Приложение 6 '!#REF!</f>
        <v>#REF!</v>
      </c>
      <c r="F18" s="38"/>
    </row>
    <row r="19" spans="1:6" ht="15.5" x14ac:dyDescent="0.35">
      <c r="A19" s="36"/>
      <c r="B19" s="284">
        <v>200</v>
      </c>
      <c r="C19" s="284"/>
      <c r="D19" s="2" t="s">
        <v>119</v>
      </c>
      <c r="E19" s="37" t="e">
        <f>SUM(E20:E21)</f>
        <v>#REF!</v>
      </c>
      <c r="F19" s="38"/>
    </row>
    <row r="20" spans="1:6" ht="15.5" x14ac:dyDescent="0.35">
      <c r="A20" s="36"/>
      <c r="B20" s="24">
        <v>200</v>
      </c>
      <c r="C20" s="24">
        <v>203</v>
      </c>
      <c r="D20" s="14" t="s">
        <v>120</v>
      </c>
      <c r="E20" s="25" t="e">
        <f>'Приложение 6 '!#REF!</f>
        <v>#REF!</v>
      </c>
      <c r="F20" s="38"/>
    </row>
    <row r="21" spans="1:6" ht="15.75" hidden="1" x14ac:dyDescent="0.25">
      <c r="A21" s="36"/>
      <c r="B21" s="24">
        <v>200</v>
      </c>
      <c r="C21" s="24">
        <v>204</v>
      </c>
      <c r="D21" s="14" t="s">
        <v>121</v>
      </c>
      <c r="E21" s="25"/>
      <c r="F21" s="38"/>
    </row>
    <row r="22" spans="1:6" ht="30" x14ac:dyDescent="0.35">
      <c r="A22" s="36"/>
      <c r="B22" s="284">
        <v>300</v>
      </c>
      <c r="C22" s="284"/>
      <c r="D22" s="2" t="s">
        <v>122</v>
      </c>
      <c r="E22" s="37" t="e">
        <f>SUM(E23:E26)</f>
        <v>#REF!</v>
      </c>
      <c r="F22" s="38"/>
    </row>
    <row r="23" spans="1:6" ht="15.5" x14ac:dyDescent="0.35">
      <c r="A23" s="36"/>
      <c r="B23" s="24">
        <v>300</v>
      </c>
      <c r="C23" s="24">
        <v>304</v>
      </c>
      <c r="D23" s="14" t="s">
        <v>123</v>
      </c>
      <c r="E23" s="25">
        <f>'Приложение 6 '!M570</f>
        <v>1543588</v>
      </c>
      <c r="F23" s="38"/>
    </row>
    <row r="24" spans="1:6" ht="35.25" customHeight="1" x14ac:dyDescent="0.35">
      <c r="A24" s="36"/>
      <c r="B24" s="24">
        <v>300</v>
      </c>
      <c r="C24" s="24">
        <v>309</v>
      </c>
      <c r="D24" s="14" t="s">
        <v>124</v>
      </c>
      <c r="E24" s="25" t="e">
        <f>'Приложение 6 '!M415+'Приложение 6 '!#REF!</f>
        <v>#REF!</v>
      </c>
      <c r="F24" s="38"/>
    </row>
    <row r="25" spans="1:6" ht="15.75" hidden="1" x14ac:dyDescent="0.25">
      <c r="A25" s="36"/>
      <c r="B25" s="24">
        <v>300</v>
      </c>
      <c r="C25" s="24">
        <v>310</v>
      </c>
      <c r="D25" s="14" t="s">
        <v>125</v>
      </c>
      <c r="E25" s="25"/>
      <c r="F25" s="38"/>
    </row>
    <row r="26" spans="1:6" ht="31.5" hidden="1" x14ac:dyDescent="0.25">
      <c r="A26" s="36"/>
      <c r="B26" s="24">
        <v>300</v>
      </c>
      <c r="C26" s="24">
        <v>314</v>
      </c>
      <c r="D26" s="14" t="s">
        <v>126</v>
      </c>
      <c r="E26" s="25"/>
      <c r="F26" s="38"/>
    </row>
    <row r="27" spans="1:6" ht="15.5" x14ac:dyDescent="0.35">
      <c r="A27" s="36"/>
      <c r="B27" s="284">
        <v>400</v>
      </c>
      <c r="C27" s="284"/>
      <c r="D27" s="2" t="s">
        <v>127</v>
      </c>
      <c r="E27" s="37" t="e">
        <f>SUM(E28:E37)</f>
        <v>#REF!</v>
      </c>
      <c r="F27" s="38"/>
    </row>
    <row r="28" spans="1:6" ht="15.75" hidden="1" x14ac:dyDescent="0.25">
      <c r="A28" s="36"/>
      <c r="B28" s="24">
        <v>400</v>
      </c>
      <c r="C28" s="24">
        <v>401</v>
      </c>
      <c r="D28" s="14" t="s">
        <v>128</v>
      </c>
      <c r="E28" s="25"/>
      <c r="F28" s="38"/>
    </row>
    <row r="29" spans="1:6" ht="15.75" hidden="1" x14ac:dyDescent="0.25">
      <c r="A29" s="36"/>
      <c r="B29" s="24">
        <v>400</v>
      </c>
      <c r="C29" s="24">
        <v>402</v>
      </c>
      <c r="D29" s="14" t="s">
        <v>129</v>
      </c>
      <c r="E29" s="25"/>
      <c r="F29" s="38"/>
    </row>
    <row r="30" spans="1:6" ht="15.75" hidden="1" x14ac:dyDescent="0.25">
      <c r="A30" s="36"/>
      <c r="B30" s="24">
        <v>400</v>
      </c>
      <c r="C30" s="24">
        <v>404</v>
      </c>
      <c r="D30" s="14" t="s">
        <v>130</v>
      </c>
      <c r="E30" s="25"/>
      <c r="F30" s="38"/>
    </row>
    <row r="31" spans="1:6" ht="15.5" x14ac:dyDescent="0.35">
      <c r="A31" s="36"/>
      <c r="B31" s="24">
        <v>400</v>
      </c>
      <c r="C31" s="24">
        <v>405</v>
      </c>
      <c r="D31" s="14" t="s">
        <v>131</v>
      </c>
      <c r="E31" s="25">
        <f>'Приложение 6 '!M537</f>
        <v>69348</v>
      </c>
      <c r="F31" s="38"/>
    </row>
    <row r="32" spans="1:6" ht="15.75" hidden="1" x14ac:dyDescent="0.25">
      <c r="A32" s="36"/>
      <c r="B32" s="24">
        <v>400</v>
      </c>
      <c r="C32" s="24">
        <v>406</v>
      </c>
      <c r="D32" s="14" t="s">
        <v>132</v>
      </c>
      <c r="E32" s="25"/>
      <c r="F32" s="38"/>
    </row>
    <row r="33" spans="1:6" ht="15.75" hidden="1" x14ac:dyDescent="0.25">
      <c r="A33" s="36"/>
      <c r="B33" s="24">
        <v>400</v>
      </c>
      <c r="C33" s="24">
        <v>407</v>
      </c>
      <c r="D33" s="14" t="s">
        <v>133</v>
      </c>
      <c r="E33" s="25"/>
      <c r="F33" s="38"/>
    </row>
    <row r="34" spans="1:6" ht="15.5" x14ac:dyDescent="0.35">
      <c r="A34" s="36"/>
      <c r="B34" s="24">
        <v>400</v>
      </c>
      <c r="C34" s="24">
        <v>408</v>
      </c>
      <c r="D34" s="14" t="s">
        <v>134</v>
      </c>
      <c r="E34" s="25">
        <f>'Приложение 6 '!M532</f>
        <v>7660000</v>
      </c>
      <c r="F34" s="38"/>
    </row>
    <row r="35" spans="1:6" ht="15.5" x14ac:dyDescent="0.35">
      <c r="A35" s="36"/>
      <c r="B35" s="24">
        <v>400</v>
      </c>
      <c r="C35" s="24">
        <v>409</v>
      </c>
      <c r="D35" s="14" t="s">
        <v>135</v>
      </c>
      <c r="E35" s="25">
        <f>'Приложение 6 '!M520</f>
        <v>28734114</v>
      </c>
      <c r="F35" s="38"/>
    </row>
    <row r="36" spans="1:6" ht="15.75" hidden="1" x14ac:dyDescent="0.25">
      <c r="A36" s="36"/>
      <c r="B36" s="24">
        <v>400</v>
      </c>
      <c r="C36" s="24">
        <v>410</v>
      </c>
      <c r="D36" s="14" t="s">
        <v>136</v>
      </c>
      <c r="E36" s="25"/>
      <c r="F36" s="38"/>
    </row>
    <row r="37" spans="1:6" ht="15.5" x14ac:dyDescent="0.35">
      <c r="A37" s="36"/>
      <c r="B37" s="24">
        <v>400</v>
      </c>
      <c r="C37" s="24">
        <v>412</v>
      </c>
      <c r="D37" s="14" t="s">
        <v>137</v>
      </c>
      <c r="E37" s="25" t="e">
        <f>'Приложение 6 '!#REF!+'Приложение 6 '!#REF!+'Приложение 6 '!M454+'Приложение 6 '!M462</f>
        <v>#REF!</v>
      </c>
      <c r="F37" s="38"/>
    </row>
    <row r="38" spans="1:6" ht="15.5" x14ac:dyDescent="0.35">
      <c r="A38" s="36"/>
      <c r="B38" s="284">
        <v>500</v>
      </c>
      <c r="C38" s="284"/>
      <c r="D38" s="2" t="s">
        <v>138</v>
      </c>
      <c r="E38" s="37" t="e">
        <f>SUM(E39:E41)</f>
        <v>#REF!</v>
      </c>
      <c r="F38" s="38"/>
    </row>
    <row r="39" spans="1:6" ht="15.75" hidden="1" x14ac:dyDescent="0.25">
      <c r="A39" s="36"/>
      <c r="B39" s="24">
        <v>500</v>
      </c>
      <c r="C39" s="24">
        <v>501</v>
      </c>
      <c r="D39" s="14" t="s">
        <v>139</v>
      </c>
      <c r="E39" s="25"/>
      <c r="F39" s="38"/>
    </row>
    <row r="40" spans="1:6" ht="15.5" x14ac:dyDescent="0.35">
      <c r="A40" s="36"/>
      <c r="B40" s="24">
        <v>500</v>
      </c>
      <c r="C40" s="24">
        <v>502</v>
      </c>
      <c r="D40" s="14" t="s">
        <v>140</v>
      </c>
      <c r="E40" s="25" t="e">
        <f>'Приложение 6 '!M442+'Приложение 6 '!#REF!+'Приложение 6 '!#REF!+'Приложение 6 '!#REF!</f>
        <v>#REF!</v>
      </c>
      <c r="F40" s="38"/>
    </row>
    <row r="41" spans="1:6" ht="31.5" hidden="1" x14ac:dyDescent="0.25">
      <c r="A41" s="36"/>
      <c r="B41" s="24">
        <v>500</v>
      </c>
      <c r="C41" s="24">
        <v>505</v>
      </c>
      <c r="D41" s="14" t="s">
        <v>141</v>
      </c>
      <c r="E41" s="25"/>
      <c r="F41" s="38"/>
    </row>
    <row r="42" spans="1:6" ht="15.75" hidden="1" x14ac:dyDescent="0.25">
      <c r="A42" s="36"/>
      <c r="B42" s="284">
        <v>600</v>
      </c>
      <c r="C42" s="284"/>
      <c r="D42" s="2" t="s">
        <v>142</v>
      </c>
      <c r="E42" s="37"/>
      <c r="F42" s="38"/>
    </row>
    <row r="43" spans="1:6" ht="31.5" hidden="1" x14ac:dyDescent="0.25">
      <c r="A43" s="36"/>
      <c r="B43" s="24">
        <v>600</v>
      </c>
      <c r="C43" s="24">
        <v>603</v>
      </c>
      <c r="D43" s="14" t="s">
        <v>143</v>
      </c>
      <c r="E43" s="25"/>
      <c r="F43" s="38"/>
    </row>
    <row r="44" spans="1:6" ht="15.75" hidden="1" x14ac:dyDescent="0.25">
      <c r="A44" s="36"/>
      <c r="B44" s="24">
        <v>600</v>
      </c>
      <c r="C44" s="24">
        <v>605</v>
      </c>
      <c r="D44" s="14" t="s">
        <v>144</v>
      </c>
      <c r="E44" s="25"/>
      <c r="F44" s="38"/>
    </row>
    <row r="45" spans="1:6" ht="15.5" x14ac:dyDescent="0.35">
      <c r="A45" s="36"/>
      <c r="B45" s="284">
        <v>700</v>
      </c>
      <c r="C45" s="284"/>
      <c r="D45" s="2" t="s">
        <v>145</v>
      </c>
      <c r="E45" s="37" t="e">
        <f>SUM(E46:E51)</f>
        <v>#REF!</v>
      </c>
      <c r="F45" s="38"/>
    </row>
    <row r="46" spans="1:6" ht="15.5" x14ac:dyDescent="0.35">
      <c r="A46" s="36"/>
      <c r="B46" s="24">
        <v>700</v>
      </c>
      <c r="C46" s="24">
        <v>701</v>
      </c>
      <c r="D46" s="14" t="s">
        <v>146</v>
      </c>
      <c r="E46" s="25" t="e">
        <f>'Приложение 6 '!M120+'Приложение 6 '!#REF!+'Приложение 6 '!#REF!+'Приложение 6 '!#REF!+'Приложение 6 '!#REF!+'Приложение 6 '!#REF!</f>
        <v>#REF!</v>
      </c>
      <c r="F46" s="38"/>
    </row>
    <row r="47" spans="1:6" ht="15.5" x14ac:dyDescent="0.35">
      <c r="A47" s="36"/>
      <c r="B47" s="24">
        <v>700</v>
      </c>
      <c r="C47" s="24">
        <v>702</v>
      </c>
      <c r="D47" s="14" t="s">
        <v>147</v>
      </c>
      <c r="E47" s="25" t="e">
        <f>'Приложение 6 '!M124+'Приложение 6 '!M128+'Приложение 6 '!#REF!+'Приложение 6 '!#REF!+'Приложение 6 '!#REF!+'Приложение 6 '!#REF!+'Приложение 6 '!M159+'Приложение 6 '!#REF!+'Приложение 6 '!#REF!+'Приложение 6 '!M165+'Приложение 6 '!#REF!</f>
        <v>#REF!</v>
      </c>
      <c r="F47" s="38"/>
    </row>
    <row r="48" spans="1:6" ht="15.75" hidden="1" x14ac:dyDescent="0.25">
      <c r="A48" s="36"/>
      <c r="B48" s="24">
        <v>700</v>
      </c>
      <c r="C48" s="24">
        <v>704</v>
      </c>
      <c r="D48" s="14" t="s">
        <v>148</v>
      </c>
      <c r="E48" s="25"/>
      <c r="F48" s="38"/>
    </row>
    <row r="49" spans="1:6" ht="31.5" hidden="1" x14ac:dyDescent="0.25">
      <c r="A49" s="36"/>
      <c r="B49" s="24">
        <v>700</v>
      </c>
      <c r="C49" s="24">
        <v>705</v>
      </c>
      <c r="D49" s="14" t="s">
        <v>149</v>
      </c>
      <c r="E49" s="25"/>
      <c r="F49" s="38"/>
    </row>
    <row r="50" spans="1:6" ht="15.5" x14ac:dyDescent="0.35">
      <c r="A50" s="36"/>
      <c r="B50" s="24">
        <v>700</v>
      </c>
      <c r="C50" s="24">
        <v>707</v>
      </c>
      <c r="D50" s="14" t="s">
        <v>150</v>
      </c>
      <c r="E50" s="25" t="e">
        <f>'Приложение 6 '!#REF!+'Приложение 6 '!#REF!+'Приложение 6 '!#REF!+'Приложение 6 '!#REF!+'Приложение 6 '!#REF!+'Приложение 6 '!#REF!+'Приложение 6 '!#REF!+'Приложение 6 '!#REF!+'Приложение 6 '!#REF!+'Приложение 6 '!#REF!</f>
        <v>#REF!</v>
      </c>
      <c r="F50" s="38"/>
    </row>
    <row r="51" spans="1:6" ht="15.5" x14ac:dyDescent="0.35">
      <c r="A51" s="36"/>
      <c r="B51" s="24">
        <v>700</v>
      </c>
      <c r="C51" s="24">
        <v>709</v>
      </c>
      <c r="D51" s="14" t="s">
        <v>151</v>
      </c>
      <c r="E51" s="25" t="e">
        <f>'Приложение 6 '!M130+'Приложение 6 '!#REF!+'Приложение 6 '!#REF!+'Приложение 6 '!#REF!</f>
        <v>#REF!</v>
      </c>
      <c r="F51" s="38"/>
    </row>
    <row r="52" spans="1:6" ht="15.5" x14ac:dyDescent="0.35">
      <c r="A52" s="36"/>
      <c r="B52" s="284">
        <v>800</v>
      </c>
      <c r="C52" s="284"/>
      <c r="D52" s="2" t="s">
        <v>152</v>
      </c>
      <c r="E52" s="37" t="e">
        <f>SUM(E53:E54)</f>
        <v>#REF!</v>
      </c>
      <c r="F52" s="38"/>
    </row>
    <row r="53" spans="1:6" ht="15.5" x14ac:dyDescent="0.35">
      <c r="A53" s="36"/>
      <c r="B53" s="24">
        <v>800</v>
      </c>
      <c r="C53" s="24">
        <v>801</v>
      </c>
      <c r="D53" s="14" t="s">
        <v>153</v>
      </c>
      <c r="E53" s="25" t="e">
        <f>'Приложение 6 '!#REF!+'Приложение 6 '!#REF!+'Приложение 6 '!#REF!+'Приложение 6 '!#REF!+'Приложение 6 '!#REF!+'Приложение 6 '!#REF!+'Приложение 6 '!#REF!+'Приложение 6 '!#REF!+'Приложение 6 '!#REF!</f>
        <v>#REF!</v>
      </c>
      <c r="F53" s="38"/>
    </row>
    <row r="54" spans="1:6" ht="15.5" x14ac:dyDescent="0.35">
      <c r="A54" s="36"/>
      <c r="B54" s="24">
        <v>800</v>
      </c>
      <c r="C54" s="24">
        <v>804</v>
      </c>
      <c r="D54" s="14" t="s">
        <v>154</v>
      </c>
      <c r="E54" s="25" t="e">
        <f>'Приложение 6 '!#REF!+'Приложение 6 '!#REF!</f>
        <v>#REF!</v>
      </c>
      <c r="F54" s="38"/>
    </row>
    <row r="55" spans="1:6" ht="15.75" hidden="1" x14ac:dyDescent="0.25">
      <c r="A55" s="36"/>
      <c r="B55" s="284">
        <v>900</v>
      </c>
      <c r="C55" s="284"/>
      <c r="D55" s="2" t="s">
        <v>155</v>
      </c>
      <c r="E55" s="37"/>
      <c r="F55" s="38"/>
    </row>
    <row r="56" spans="1:6" ht="15.75" hidden="1" x14ac:dyDescent="0.25">
      <c r="A56" s="36"/>
      <c r="B56" s="24">
        <v>900</v>
      </c>
      <c r="C56" s="24">
        <v>901</v>
      </c>
      <c r="D56" s="14" t="s">
        <v>156</v>
      </c>
      <c r="E56" s="25"/>
      <c r="F56" s="38"/>
    </row>
    <row r="57" spans="1:6" ht="15.75" hidden="1" x14ac:dyDescent="0.25">
      <c r="A57" s="36"/>
      <c r="B57" s="24">
        <v>900</v>
      </c>
      <c r="C57" s="24">
        <v>902</v>
      </c>
      <c r="D57" s="14" t="s">
        <v>157</v>
      </c>
      <c r="E57" s="25"/>
      <c r="F57" s="38"/>
    </row>
    <row r="58" spans="1:6" ht="15.75" hidden="1" x14ac:dyDescent="0.25">
      <c r="A58" s="36"/>
      <c r="B58" s="24">
        <v>900</v>
      </c>
      <c r="C58" s="24">
        <v>903</v>
      </c>
      <c r="D58" s="14" t="s">
        <v>158</v>
      </c>
      <c r="E58" s="25"/>
      <c r="F58" s="38"/>
    </row>
    <row r="59" spans="1:6" ht="15.75" hidden="1" x14ac:dyDescent="0.25">
      <c r="A59" s="36"/>
      <c r="B59" s="24">
        <v>900</v>
      </c>
      <c r="C59" s="24">
        <v>904</v>
      </c>
      <c r="D59" s="14" t="s">
        <v>159</v>
      </c>
      <c r="E59" s="25"/>
      <c r="F59" s="38"/>
    </row>
    <row r="60" spans="1:6" ht="15.75" hidden="1" x14ac:dyDescent="0.25">
      <c r="A60" s="36"/>
      <c r="B60" s="24">
        <v>900</v>
      </c>
      <c r="C60" s="24">
        <v>905</v>
      </c>
      <c r="D60" s="14" t="s">
        <v>160</v>
      </c>
      <c r="E60" s="25"/>
      <c r="F60" s="38"/>
    </row>
    <row r="61" spans="1:6" ht="31.5" hidden="1" x14ac:dyDescent="0.25">
      <c r="A61" s="36"/>
      <c r="B61" s="24">
        <v>900</v>
      </c>
      <c r="C61" s="24">
        <v>906</v>
      </c>
      <c r="D61" s="14" t="s">
        <v>161</v>
      </c>
      <c r="E61" s="25"/>
      <c r="F61" s="38"/>
    </row>
    <row r="62" spans="1:6" ht="15.75" hidden="1" x14ac:dyDescent="0.25">
      <c r="A62" s="36"/>
      <c r="B62" s="24">
        <v>900</v>
      </c>
      <c r="C62" s="24">
        <v>909</v>
      </c>
      <c r="D62" s="14" t="s">
        <v>162</v>
      </c>
      <c r="E62" s="25"/>
      <c r="F62" s="38"/>
    </row>
    <row r="63" spans="1:6" ht="15.5" x14ac:dyDescent="0.35">
      <c r="A63" s="36"/>
      <c r="B63" s="284">
        <v>1000</v>
      </c>
      <c r="C63" s="284"/>
      <c r="D63" s="2" t="s">
        <v>163</v>
      </c>
      <c r="E63" s="37" t="e">
        <f>SUM(E64:E68)</f>
        <v>#REF!</v>
      </c>
      <c r="F63" s="38"/>
    </row>
    <row r="64" spans="1:6" ht="15.5" x14ac:dyDescent="0.35">
      <c r="A64" s="36"/>
      <c r="B64" s="24">
        <v>1000</v>
      </c>
      <c r="C64" s="24">
        <v>1001</v>
      </c>
      <c r="D64" s="14" t="s">
        <v>164</v>
      </c>
      <c r="E64" s="25">
        <f>'Приложение 6 '!M292</f>
        <v>1195000</v>
      </c>
      <c r="F64" s="38"/>
    </row>
    <row r="65" spans="1:6" ht="15.5" x14ac:dyDescent="0.35">
      <c r="A65" s="36"/>
      <c r="B65" s="24">
        <v>1000</v>
      </c>
      <c r="C65" s="24">
        <v>1002</v>
      </c>
      <c r="D65" s="14" t="s">
        <v>165</v>
      </c>
      <c r="E65" s="25" t="e">
        <f>'Приложение 6 '!#REF!</f>
        <v>#REF!</v>
      </c>
      <c r="F65" s="38"/>
    </row>
    <row r="66" spans="1:6" ht="15.5" x14ac:dyDescent="0.35">
      <c r="A66" s="36"/>
      <c r="B66" s="24">
        <v>1000</v>
      </c>
      <c r="C66" s="24">
        <v>1003</v>
      </c>
      <c r="D66" s="14" t="s">
        <v>166</v>
      </c>
      <c r="E66" s="25" t="e">
        <f>'Приложение 6 '!M275+'Приложение 6 '!M278+'Приложение 6 '!M294+'Приложение 6 '!M296+'Приложение 6 '!M299+'Приложение 6 '!M307+'Приложение 6 '!M310+'Приложение 6 '!#REF!+'Приложение 6 '!#REF!+'Приложение 6 '!M313+'Приложение 6 '!#REF!+'Приложение 6 '!#REF!+'Приложение 6 '!#REF!+'Приложение 6 '!M535</f>
        <v>#REF!</v>
      </c>
      <c r="F66" s="38"/>
    </row>
    <row r="67" spans="1:6" ht="15.5" x14ac:dyDescent="0.35">
      <c r="A67" s="36"/>
      <c r="B67" s="24">
        <v>1000</v>
      </c>
      <c r="C67" s="24">
        <v>1004</v>
      </c>
      <c r="D67" s="14" t="s">
        <v>167</v>
      </c>
      <c r="E67" s="25" t="e">
        <f>'Приложение 6 '!#REF!+'Приложение 6 '!M154+'Приложение 6 '!M156+'Приложение 6 '!M161+'Приложение 6 '!M281+'Приложение 6 '!M284+'Приложение 6 '!M287+'Приложение 6 '!#REF!+'Приложение 6 '!#REF!+'Приложение 6 '!#REF!+'Приложение 6 '!M397+'Приложение 6 '!#REF!</f>
        <v>#REF!</v>
      </c>
      <c r="F67" s="38"/>
    </row>
    <row r="68" spans="1:6" ht="15.5" x14ac:dyDescent="0.35">
      <c r="A68" s="36"/>
      <c r="B68" s="24">
        <v>1000</v>
      </c>
      <c r="C68" s="24">
        <v>1006</v>
      </c>
      <c r="D68" s="14" t="s">
        <v>168</v>
      </c>
      <c r="E68" s="25" t="e">
        <f>'Приложение 6 '!#REF!+'Приложение 6 '!M346+'Приложение 6 '!#REF!</f>
        <v>#REF!</v>
      </c>
      <c r="F68" s="38"/>
    </row>
    <row r="69" spans="1:6" ht="15.5" x14ac:dyDescent="0.35">
      <c r="A69" s="36"/>
      <c r="B69" s="284">
        <v>1100</v>
      </c>
      <c r="C69" s="284"/>
      <c r="D69" s="2" t="s">
        <v>169</v>
      </c>
      <c r="E69" s="37">
        <f>SUM(E70:E72)</f>
        <v>0</v>
      </c>
      <c r="F69" s="38"/>
    </row>
    <row r="70" spans="1:6" ht="15.5" x14ac:dyDescent="0.35">
      <c r="A70" s="36"/>
      <c r="B70" s="24">
        <v>1100</v>
      </c>
      <c r="C70" s="24">
        <v>1102</v>
      </c>
      <c r="D70" s="14" t="s">
        <v>170</v>
      </c>
      <c r="E70" s="25">
        <f>'Приложение 6 '!M428</f>
        <v>0</v>
      </c>
      <c r="F70" s="38"/>
    </row>
    <row r="71" spans="1:6" ht="15.75" hidden="1" x14ac:dyDescent="0.25">
      <c r="A71" s="36"/>
      <c r="B71" s="24">
        <v>1100</v>
      </c>
      <c r="C71" s="24">
        <v>1103</v>
      </c>
      <c r="D71" s="14" t="s">
        <v>171</v>
      </c>
      <c r="E71" s="25"/>
      <c r="F71" s="38"/>
    </row>
    <row r="72" spans="1:6" ht="15.75" hidden="1" x14ac:dyDescent="0.25">
      <c r="A72" s="36"/>
      <c r="B72" s="24">
        <v>1100</v>
      </c>
      <c r="C72" s="24">
        <v>1105</v>
      </c>
      <c r="D72" s="14" t="s">
        <v>172</v>
      </c>
      <c r="E72" s="25"/>
      <c r="F72" s="38"/>
    </row>
    <row r="73" spans="1:6" ht="15.5" x14ac:dyDescent="0.35">
      <c r="A73" s="36"/>
      <c r="B73" s="284">
        <v>1200</v>
      </c>
      <c r="C73" s="284"/>
      <c r="D73" s="2" t="s">
        <v>173</v>
      </c>
      <c r="E73" s="37" t="e">
        <f>SUM(E74)</f>
        <v>#REF!</v>
      </c>
      <c r="F73" s="38"/>
    </row>
    <row r="74" spans="1:6" ht="15.5" x14ac:dyDescent="0.35">
      <c r="A74" s="36"/>
      <c r="B74" s="24">
        <v>1200</v>
      </c>
      <c r="C74" s="24">
        <v>1202</v>
      </c>
      <c r="D74" s="14" t="s">
        <v>174</v>
      </c>
      <c r="E74" s="25" t="e">
        <f>'Приложение 6 '!M515+'Приложение 6 '!#REF!</f>
        <v>#REF!</v>
      </c>
      <c r="F74" s="38"/>
    </row>
    <row r="75" spans="1:6" ht="15.5" x14ac:dyDescent="0.35">
      <c r="A75" s="36"/>
      <c r="B75" s="284">
        <v>1300</v>
      </c>
      <c r="C75" s="284"/>
      <c r="D75" s="2" t="s">
        <v>175</v>
      </c>
      <c r="E75" s="37" t="e">
        <f>E76</f>
        <v>#REF!</v>
      </c>
      <c r="F75" s="38"/>
    </row>
    <row r="76" spans="1:6" ht="31" x14ac:dyDescent="0.35">
      <c r="A76" s="36"/>
      <c r="B76" s="24">
        <v>1300</v>
      </c>
      <c r="C76" s="24">
        <v>1301</v>
      </c>
      <c r="D76" s="14" t="s">
        <v>176</v>
      </c>
      <c r="E76" s="25" t="e">
        <f>'Приложение 6 '!#REF!</f>
        <v>#REF!</v>
      </c>
      <c r="F76" s="38"/>
    </row>
    <row r="77" spans="1:6" ht="45" x14ac:dyDescent="0.35">
      <c r="A77" s="36"/>
      <c r="B77" s="284">
        <v>1400</v>
      </c>
      <c r="C77" s="284"/>
      <c r="D77" s="2" t="s">
        <v>177</v>
      </c>
      <c r="E77" s="37" t="e">
        <f>SUM(E78:E80)</f>
        <v>#REF!</v>
      </c>
      <c r="F77" s="38"/>
    </row>
    <row r="78" spans="1:6" ht="46.5" x14ac:dyDescent="0.35">
      <c r="A78" s="36"/>
      <c r="B78" s="24">
        <v>1400</v>
      </c>
      <c r="C78" s="24">
        <v>1401</v>
      </c>
      <c r="D78" s="14" t="s">
        <v>178</v>
      </c>
      <c r="E78" s="25" t="e">
        <f>'Приложение 6 '!#REF!+'Приложение 6 '!#REF!</f>
        <v>#REF!</v>
      </c>
      <c r="F78" s="38"/>
    </row>
    <row r="79" spans="1:6" ht="15.75" hidden="1" x14ac:dyDescent="0.25">
      <c r="A79" s="36"/>
      <c r="B79" s="24">
        <v>1400</v>
      </c>
      <c r="C79" s="24">
        <v>1402</v>
      </c>
      <c r="D79" s="14" t="s">
        <v>179</v>
      </c>
      <c r="E79" s="25"/>
      <c r="F79" s="38"/>
    </row>
    <row r="80" spans="1:6" ht="15.75" hidden="1" x14ac:dyDescent="0.25">
      <c r="A80" s="36"/>
      <c r="B80" s="24">
        <v>1400</v>
      </c>
      <c r="C80" s="24">
        <v>1403</v>
      </c>
      <c r="D80" s="14" t="s">
        <v>180</v>
      </c>
      <c r="E80" s="25"/>
      <c r="F80" s="38"/>
    </row>
    <row r="81" spans="1:6" ht="409.6" hidden="1" customHeight="1" x14ac:dyDescent="0.25">
      <c r="A81" s="31"/>
      <c r="B81" s="3"/>
      <c r="C81" s="3"/>
      <c r="D81" s="14" t="s">
        <v>181</v>
      </c>
      <c r="E81" s="26"/>
      <c r="F81" s="32"/>
    </row>
    <row r="82" spans="1:6" ht="15" customHeight="1" x14ac:dyDescent="0.35">
      <c r="A82" s="31"/>
      <c r="B82" s="35"/>
      <c r="C82" s="283" t="s">
        <v>61</v>
      </c>
      <c r="D82" s="283"/>
      <c r="E82" s="37" t="e">
        <f>E10+E19+E22+E27+E38+E45+E52+E63+E69+E73+E75+E77</f>
        <v>#REF!</v>
      </c>
      <c r="F82" s="32"/>
    </row>
  </sheetData>
  <mergeCells count="21">
    <mergeCell ref="B19:C19"/>
    <mergeCell ref="B52:C52"/>
    <mergeCell ref="D5:E5"/>
    <mergeCell ref="C7:E7"/>
    <mergeCell ref="D1:E1"/>
    <mergeCell ref="D2:E2"/>
    <mergeCell ref="D3:E3"/>
    <mergeCell ref="D4:E4"/>
    <mergeCell ref="B10:C10"/>
    <mergeCell ref="B63:C63"/>
    <mergeCell ref="B55:C55"/>
    <mergeCell ref="B22:C22"/>
    <mergeCell ref="B27:C27"/>
    <mergeCell ref="B38:C38"/>
    <mergeCell ref="B42:C42"/>
    <mergeCell ref="B45:C45"/>
    <mergeCell ref="C82:D82"/>
    <mergeCell ref="B69:C69"/>
    <mergeCell ref="B73:C73"/>
    <mergeCell ref="B75:C75"/>
    <mergeCell ref="B77:C77"/>
  </mergeCells>
  <phoneticPr fontId="8" type="noConversion"/>
  <pageMargins left="0.75" right="0.75" top="1" bottom="1" header="0.5" footer="0.5"/>
  <pageSetup orientation="portrait" horizontalDpi="200" verticalDpi="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46"/>
  <sheetViews>
    <sheetView showGridLines="0" tabSelected="1" view="pageBreakPreview" zoomScale="85" zoomScaleNormal="100" zoomScaleSheetLayoutView="85" workbookViewId="0">
      <selection activeCell="H3" sqref="H3:Q3"/>
    </sheetView>
  </sheetViews>
  <sheetFormatPr defaultColWidth="8.7265625" defaultRowHeight="15.5" x14ac:dyDescent="0.3"/>
  <cols>
    <col min="1" max="1" width="0.26953125" style="8" customWidth="1"/>
    <col min="2" max="6" width="0" style="8" hidden="1" customWidth="1"/>
    <col min="7" max="7" width="48.453125" style="8" customWidth="1"/>
    <col min="8" max="8" width="8.54296875" style="8" customWidth="1"/>
    <col min="9" max="9" width="16" style="8" customWidth="1"/>
    <col min="10" max="10" width="7.26953125" style="8" customWidth="1"/>
    <col min="11" max="11" width="13.1796875" style="8" hidden="1" customWidth="1"/>
    <col min="12" max="12" width="11.54296875" style="8" hidden="1" customWidth="1"/>
    <col min="13" max="14" width="12.26953125" style="8" hidden="1" customWidth="1"/>
    <col min="15" max="15" width="15.54296875" style="30" customWidth="1"/>
    <col min="16" max="16" width="14.7265625" style="270" customWidth="1"/>
    <col min="17" max="17" width="14.81640625" style="8" customWidth="1"/>
    <col min="18" max="242" width="9.26953125" style="8" customWidth="1"/>
    <col min="243" max="16384" width="8.7265625" style="8"/>
  </cols>
  <sheetData>
    <row r="1" spans="1:20" ht="27.75" customHeight="1" x14ac:dyDescent="0.35">
      <c r="A1" s="5"/>
      <c r="B1" s="183"/>
      <c r="C1" s="183"/>
      <c r="D1" s="183"/>
      <c r="E1" s="183"/>
      <c r="F1" s="183"/>
      <c r="G1" s="183"/>
      <c r="H1" s="183"/>
      <c r="I1" s="334" t="s">
        <v>701</v>
      </c>
      <c r="J1" s="334"/>
      <c r="K1" s="334"/>
      <c r="L1" s="334"/>
      <c r="M1" s="334"/>
      <c r="N1" s="334"/>
      <c r="O1" s="334"/>
      <c r="P1" s="334"/>
      <c r="Q1" s="334"/>
    </row>
    <row r="2" spans="1:20" ht="49" customHeight="1" x14ac:dyDescent="0.35">
      <c r="A2" s="5"/>
      <c r="B2" s="183"/>
      <c r="C2" s="183"/>
      <c r="D2" s="183"/>
      <c r="E2" s="183"/>
      <c r="F2" s="183"/>
      <c r="G2" s="183"/>
      <c r="H2" s="183"/>
      <c r="I2" s="335" t="s">
        <v>704</v>
      </c>
      <c r="J2" s="335"/>
      <c r="K2" s="335"/>
      <c r="L2" s="335"/>
      <c r="M2" s="335"/>
      <c r="N2" s="335"/>
      <c r="O2" s="335"/>
      <c r="P2" s="335"/>
      <c r="Q2" s="335"/>
    </row>
    <row r="3" spans="1:20" ht="98.25" customHeight="1" x14ac:dyDescent="0.35">
      <c r="A3" s="5"/>
      <c r="B3" s="183"/>
      <c r="C3" s="183"/>
      <c r="D3" s="183"/>
      <c r="E3" s="183"/>
      <c r="F3" s="183"/>
      <c r="G3" s="183"/>
      <c r="H3" s="335" t="s">
        <v>705</v>
      </c>
      <c r="I3" s="335"/>
      <c r="J3" s="335"/>
      <c r="K3" s="335"/>
      <c r="L3" s="335"/>
      <c r="M3" s="335"/>
      <c r="N3" s="335"/>
      <c r="O3" s="335"/>
      <c r="P3" s="335"/>
      <c r="Q3" s="335"/>
    </row>
    <row r="4" spans="1:20" ht="0.65" hidden="1" customHeight="1" x14ac:dyDescent="0.35">
      <c r="A4" s="5"/>
      <c r="B4" s="183"/>
      <c r="C4" s="183"/>
      <c r="D4" s="183"/>
      <c r="E4" s="183"/>
      <c r="F4" s="183"/>
      <c r="G4" s="183"/>
      <c r="H4" s="183"/>
      <c r="I4" s="334"/>
      <c r="J4" s="334"/>
      <c r="K4" s="334"/>
      <c r="L4" s="334"/>
      <c r="M4" s="334"/>
      <c r="N4" s="235"/>
      <c r="O4" s="22"/>
    </row>
    <row r="5" spans="1:20" ht="14.65" hidden="1" customHeight="1" x14ac:dyDescent="0.3">
      <c r="A5" s="9"/>
      <c r="B5" s="184"/>
      <c r="C5" s="184"/>
      <c r="D5" s="184"/>
      <c r="E5" s="184"/>
      <c r="F5" s="184"/>
      <c r="G5" s="184"/>
      <c r="H5" s="184"/>
      <c r="I5" s="184"/>
      <c r="J5" s="184"/>
      <c r="K5" s="184"/>
      <c r="L5" s="184"/>
      <c r="M5" s="184"/>
      <c r="N5" s="184"/>
      <c r="O5" s="23"/>
    </row>
    <row r="6" spans="1:20" ht="68.150000000000006" customHeight="1" x14ac:dyDescent="0.25">
      <c r="A6" s="9"/>
      <c r="B6" s="9"/>
      <c r="C6" s="9"/>
      <c r="D6" s="9"/>
      <c r="E6" s="9"/>
      <c r="F6" s="9"/>
      <c r="G6" s="286" t="s">
        <v>702</v>
      </c>
      <c r="H6" s="286"/>
      <c r="I6" s="286"/>
      <c r="J6" s="286"/>
      <c r="K6" s="286"/>
      <c r="L6" s="286"/>
      <c r="M6" s="286"/>
      <c r="N6" s="286"/>
      <c r="O6" s="286"/>
      <c r="P6" s="286"/>
      <c r="Q6" s="286"/>
      <c r="R6" s="21"/>
      <c r="S6" s="21"/>
      <c r="T6" s="21"/>
    </row>
    <row r="7" spans="1:20" ht="6.65" customHeight="1" thickBot="1" x14ac:dyDescent="0.35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23"/>
    </row>
    <row r="8" spans="1:20" ht="14.65" hidden="1" customHeight="1" x14ac:dyDescent="0.3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23"/>
    </row>
    <row r="9" spans="1:20" ht="14.65" hidden="1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23"/>
    </row>
    <row r="10" spans="1:20" ht="14.65" hidden="1" customHeight="1" x14ac:dyDescent="0.3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23"/>
    </row>
    <row r="11" spans="1:20" ht="62.5" customHeight="1" thickBot="1" x14ac:dyDescent="0.4">
      <c r="A11" s="5"/>
      <c r="B11" s="6"/>
      <c r="C11" s="6"/>
      <c r="D11" s="6"/>
      <c r="E11" s="7"/>
      <c r="F11" s="7"/>
      <c r="G11" s="185" t="s">
        <v>59</v>
      </c>
      <c r="H11" s="185" t="s">
        <v>351</v>
      </c>
      <c r="I11" s="185" t="s">
        <v>58</v>
      </c>
      <c r="J11" s="185" t="s">
        <v>672</v>
      </c>
      <c r="K11" s="250" t="s">
        <v>666</v>
      </c>
      <c r="L11" s="186" t="s">
        <v>499</v>
      </c>
      <c r="M11" s="236" t="s">
        <v>500</v>
      </c>
      <c r="N11" s="185" t="s">
        <v>667</v>
      </c>
      <c r="O11" s="251" t="s">
        <v>673</v>
      </c>
      <c r="P11" s="269" t="s">
        <v>674</v>
      </c>
      <c r="Q11" s="267" t="s">
        <v>703</v>
      </c>
    </row>
    <row r="12" spans="1:20" ht="54" customHeight="1" x14ac:dyDescent="0.35">
      <c r="A12" s="5"/>
      <c r="B12" s="69"/>
      <c r="C12" s="69"/>
      <c r="D12" s="69"/>
      <c r="E12" s="70"/>
      <c r="F12" s="70"/>
      <c r="G12" s="110" t="s">
        <v>350</v>
      </c>
      <c r="H12" s="111">
        <v>802</v>
      </c>
      <c r="I12" s="112"/>
      <c r="J12" s="112"/>
      <c r="K12" s="113">
        <f t="shared" ref="K12:Q12" si="0">K13+K18+K32+K109+K23+K90</f>
        <v>55949081</v>
      </c>
      <c r="L12" s="113">
        <f t="shared" si="0"/>
        <v>450287</v>
      </c>
      <c r="M12" s="237">
        <f t="shared" si="0"/>
        <v>49240043</v>
      </c>
      <c r="N12" s="113">
        <f t="shared" si="0"/>
        <v>0</v>
      </c>
      <c r="O12" s="253">
        <f t="shared" si="0"/>
        <v>59347407</v>
      </c>
      <c r="P12" s="268">
        <f t="shared" si="0"/>
        <v>-768100</v>
      </c>
      <c r="Q12" s="268">
        <f t="shared" si="0"/>
        <v>58579307</v>
      </c>
    </row>
    <row r="13" spans="1:20" ht="60.75" hidden="1" customHeight="1" x14ac:dyDescent="0.35">
      <c r="A13" s="5"/>
      <c r="B13" s="69"/>
      <c r="C13" s="69"/>
      <c r="D13" s="69"/>
      <c r="E13" s="70"/>
      <c r="F13" s="70"/>
      <c r="G13" s="114" t="s">
        <v>376</v>
      </c>
      <c r="H13" s="114"/>
      <c r="I13" s="60" t="s">
        <v>219</v>
      </c>
      <c r="J13" s="115"/>
      <c r="K13" s="116">
        <f>K14</f>
        <v>0</v>
      </c>
      <c r="L13" s="116"/>
      <c r="M13" s="238">
        <f>M14</f>
        <v>0</v>
      </c>
      <c r="N13" s="116"/>
      <c r="O13" s="253"/>
      <c r="P13" s="268"/>
      <c r="Q13" s="268"/>
    </row>
    <row r="14" spans="1:20" ht="69" hidden="1" customHeight="1" x14ac:dyDescent="0.35">
      <c r="A14" s="5"/>
      <c r="B14" s="69"/>
      <c r="C14" s="69"/>
      <c r="D14" s="69"/>
      <c r="E14" s="70"/>
      <c r="F14" s="70"/>
      <c r="G14" s="117" t="s">
        <v>377</v>
      </c>
      <c r="H14" s="117"/>
      <c r="I14" s="47" t="s">
        <v>220</v>
      </c>
      <c r="J14" s="118"/>
      <c r="K14" s="119">
        <f>K15</f>
        <v>0</v>
      </c>
      <c r="L14" s="119"/>
      <c r="M14" s="239">
        <f>M15</f>
        <v>0</v>
      </c>
      <c r="N14" s="119"/>
      <c r="O14" s="253"/>
      <c r="P14" s="268"/>
      <c r="Q14" s="268"/>
    </row>
    <row r="15" spans="1:20" ht="54" hidden="1" customHeight="1" x14ac:dyDescent="0.35">
      <c r="A15" s="4"/>
      <c r="B15" s="12"/>
      <c r="C15" s="12"/>
      <c r="D15" s="12"/>
      <c r="E15" s="12"/>
      <c r="F15" s="13"/>
      <c r="G15" s="120" t="s">
        <v>352</v>
      </c>
      <c r="H15" s="120"/>
      <c r="I15" s="64" t="s">
        <v>221</v>
      </c>
      <c r="J15" s="118"/>
      <c r="K15" s="119">
        <f>K16</f>
        <v>0</v>
      </c>
      <c r="L15" s="119"/>
      <c r="M15" s="239">
        <f>M16</f>
        <v>0</v>
      </c>
      <c r="N15" s="119"/>
      <c r="O15" s="254"/>
      <c r="P15" s="268"/>
      <c r="Q15" s="268"/>
    </row>
    <row r="16" spans="1:20" ht="69" hidden="1" customHeight="1" x14ac:dyDescent="0.35">
      <c r="A16" s="4"/>
      <c r="B16" s="12"/>
      <c r="C16" s="12"/>
      <c r="D16" s="12"/>
      <c r="E16" s="12"/>
      <c r="F16" s="13"/>
      <c r="G16" s="117" t="s">
        <v>378</v>
      </c>
      <c r="H16" s="117"/>
      <c r="I16" s="47" t="s">
        <v>222</v>
      </c>
      <c r="J16" s="118"/>
      <c r="K16" s="119">
        <f>K17</f>
        <v>0</v>
      </c>
      <c r="L16" s="119"/>
      <c r="M16" s="239">
        <f>M17</f>
        <v>0</v>
      </c>
      <c r="N16" s="119"/>
      <c r="O16" s="254"/>
      <c r="P16" s="268"/>
      <c r="Q16" s="268"/>
    </row>
    <row r="17" spans="1:17" ht="39.75" hidden="1" customHeight="1" x14ac:dyDescent="0.35">
      <c r="A17" s="4"/>
      <c r="B17" s="12"/>
      <c r="C17" s="12"/>
      <c r="D17" s="12"/>
      <c r="E17" s="12"/>
      <c r="F17" s="13"/>
      <c r="G17" s="117" t="s">
        <v>2</v>
      </c>
      <c r="H17" s="117"/>
      <c r="I17" s="118"/>
      <c r="J17" s="118">
        <v>600</v>
      </c>
      <c r="K17" s="119">
        <v>0</v>
      </c>
      <c r="L17" s="119"/>
      <c r="M17" s="239">
        <v>0</v>
      </c>
      <c r="N17" s="119"/>
      <c r="O17" s="254"/>
      <c r="P17" s="268"/>
      <c r="Q17" s="268"/>
    </row>
    <row r="18" spans="1:17" s="108" customFormat="1" ht="83.25" customHeight="1" x14ac:dyDescent="0.35">
      <c r="A18" s="105"/>
      <c r="B18" s="106"/>
      <c r="C18" s="106"/>
      <c r="D18" s="106"/>
      <c r="E18" s="106"/>
      <c r="F18" s="107"/>
      <c r="G18" s="59" t="s">
        <v>571</v>
      </c>
      <c r="H18" s="59"/>
      <c r="I18" s="60" t="s">
        <v>231</v>
      </c>
      <c r="J18" s="61" t="s">
        <v>0</v>
      </c>
      <c r="K18" s="62">
        <f>K19</f>
        <v>23000</v>
      </c>
      <c r="L18" s="62"/>
      <c r="M18" s="240">
        <f t="shared" ref="M18:Q21" si="1">M19</f>
        <v>24000</v>
      </c>
      <c r="N18" s="127">
        <f t="shared" si="1"/>
        <v>0</v>
      </c>
      <c r="O18" s="254">
        <f t="shared" si="1"/>
        <v>23000</v>
      </c>
      <c r="P18" s="268">
        <f t="shared" si="1"/>
        <v>0</v>
      </c>
      <c r="Q18" s="268">
        <f t="shared" si="1"/>
        <v>23000</v>
      </c>
    </row>
    <row r="19" spans="1:17" s="108" customFormat="1" ht="71.25" customHeight="1" x14ac:dyDescent="0.35">
      <c r="A19" s="105"/>
      <c r="B19" s="106"/>
      <c r="C19" s="106"/>
      <c r="D19" s="106"/>
      <c r="E19" s="106"/>
      <c r="F19" s="107"/>
      <c r="G19" s="51" t="s">
        <v>572</v>
      </c>
      <c r="H19" s="121"/>
      <c r="I19" s="47" t="s">
        <v>232</v>
      </c>
      <c r="J19" s="48" t="s">
        <v>0</v>
      </c>
      <c r="K19" s="49">
        <f>K20</f>
        <v>23000</v>
      </c>
      <c r="L19" s="49"/>
      <c r="M19" s="241">
        <f t="shared" si="1"/>
        <v>24000</v>
      </c>
      <c r="N19" s="49">
        <f t="shared" si="1"/>
        <v>0</v>
      </c>
      <c r="O19" s="221">
        <f t="shared" si="1"/>
        <v>23000</v>
      </c>
      <c r="P19" s="227"/>
      <c r="Q19" s="227">
        <v>23000</v>
      </c>
    </row>
    <row r="20" spans="1:17" s="108" customFormat="1" ht="48" customHeight="1" x14ac:dyDescent="0.35">
      <c r="A20" s="105"/>
      <c r="B20" s="106"/>
      <c r="C20" s="106"/>
      <c r="D20" s="106"/>
      <c r="E20" s="106"/>
      <c r="F20" s="107"/>
      <c r="G20" s="63" t="s">
        <v>234</v>
      </c>
      <c r="H20" s="63"/>
      <c r="I20" s="64" t="s">
        <v>233</v>
      </c>
      <c r="J20" s="48"/>
      <c r="K20" s="49">
        <f>K21</f>
        <v>23000</v>
      </c>
      <c r="L20" s="49"/>
      <c r="M20" s="241">
        <f t="shared" si="1"/>
        <v>24000</v>
      </c>
      <c r="N20" s="49">
        <f t="shared" si="1"/>
        <v>0</v>
      </c>
      <c r="O20" s="221">
        <f t="shared" si="1"/>
        <v>23000</v>
      </c>
      <c r="P20" s="227"/>
      <c r="Q20" s="227">
        <v>23000</v>
      </c>
    </row>
    <row r="21" spans="1:17" s="108" customFormat="1" ht="80.5" customHeight="1" x14ac:dyDescent="0.35">
      <c r="A21" s="105"/>
      <c r="B21" s="106"/>
      <c r="C21" s="106"/>
      <c r="D21" s="106"/>
      <c r="E21" s="106"/>
      <c r="F21" s="107"/>
      <c r="G21" s="51" t="s">
        <v>573</v>
      </c>
      <c r="H21" s="51"/>
      <c r="I21" s="47" t="s">
        <v>235</v>
      </c>
      <c r="J21" s="48"/>
      <c r="K21" s="49">
        <f>K22</f>
        <v>23000</v>
      </c>
      <c r="L21" s="49"/>
      <c r="M21" s="241">
        <f t="shared" si="1"/>
        <v>24000</v>
      </c>
      <c r="N21" s="49">
        <f t="shared" si="1"/>
        <v>0</v>
      </c>
      <c r="O21" s="221">
        <f t="shared" si="1"/>
        <v>23000</v>
      </c>
      <c r="P21" s="227"/>
      <c r="Q21" s="227">
        <v>23000</v>
      </c>
    </row>
    <row r="22" spans="1:17" s="108" customFormat="1" ht="55.5" customHeight="1" x14ac:dyDescent="0.35">
      <c r="A22" s="105"/>
      <c r="B22" s="106"/>
      <c r="C22" s="106"/>
      <c r="D22" s="106"/>
      <c r="E22" s="106"/>
      <c r="F22" s="107"/>
      <c r="G22" s="51" t="s">
        <v>4</v>
      </c>
      <c r="H22" s="51"/>
      <c r="I22" s="79"/>
      <c r="J22" s="48">
        <v>600</v>
      </c>
      <c r="K22" s="49">
        <v>23000</v>
      </c>
      <c r="L22" s="49"/>
      <c r="M22" s="241">
        <v>24000</v>
      </c>
      <c r="N22" s="49"/>
      <c r="O22" s="221">
        <f>N22+K22</f>
        <v>23000</v>
      </c>
      <c r="P22" s="227"/>
      <c r="Q22" s="227">
        <v>23000</v>
      </c>
    </row>
    <row r="23" spans="1:17" s="108" customFormat="1" ht="67" customHeight="1" x14ac:dyDescent="0.35">
      <c r="A23" s="105"/>
      <c r="B23" s="106"/>
      <c r="C23" s="106"/>
      <c r="D23" s="106"/>
      <c r="E23" s="106"/>
      <c r="F23" s="107"/>
      <c r="G23" s="121" t="s">
        <v>556</v>
      </c>
      <c r="H23" s="51"/>
      <c r="I23" s="60" t="s">
        <v>439</v>
      </c>
      <c r="J23" s="48"/>
      <c r="K23" s="127">
        <f t="shared" ref="K23:O24" si="2">K24</f>
        <v>65000</v>
      </c>
      <c r="L23" s="49">
        <f t="shared" si="2"/>
        <v>0</v>
      </c>
      <c r="M23" s="241">
        <f t="shared" si="2"/>
        <v>65000</v>
      </c>
      <c r="N23" s="49">
        <f t="shared" si="2"/>
        <v>0</v>
      </c>
      <c r="O23" s="254">
        <f t="shared" si="2"/>
        <v>65000</v>
      </c>
      <c r="P23" s="227"/>
      <c r="Q23" s="227">
        <v>65000</v>
      </c>
    </row>
    <row r="24" spans="1:17" s="108" customFormat="1" ht="80.25" customHeight="1" x14ac:dyDescent="0.35">
      <c r="A24" s="105"/>
      <c r="B24" s="106"/>
      <c r="C24" s="106"/>
      <c r="D24" s="106"/>
      <c r="E24" s="106"/>
      <c r="F24" s="107"/>
      <c r="G24" s="51" t="s">
        <v>557</v>
      </c>
      <c r="H24" s="51"/>
      <c r="I24" s="47" t="s">
        <v>440</v>
      </c>
      <c r="J24" s="48"/>
      <c r="K24" s="49">
        <f t="shared" si="2"/>
        <v>65000</v>
      </c>
      <c r="L24" s="49">
        <f t="shared" si="2"/>
        <v>0</v>
      </c>
      <c r="M24" s="241">
        <f t="shared" si="2"/>
        <v>65000</v>
      </c>
      <c r="N24" s="49">
        <f t="shared" si="2"/>
        <v>0</v>
      </c>
      <c r="O24" s="221">
        <f t="shared" si="2"/>
        <v>65000</v>
      </c>
      <c r="P24" s="227"/>
      <c r="Q24" s="227">
        <v>65000</v>
      </c>
    </row>
    <row r="25" spans="1:17" s="108" customFormat="1" ht="56.25" customHeight="1" x14ac:dyDescent="0.35">
      <c r="A25" s="105"/>
      <c r="B25" s="106"/>
      <c r="C25" s="106"/>
      <c r="D25" s="106"/>
      <c r="E25" s="106"/>
      <c r="F25" s="107"/>
      <c r="G25" s="63" t="s">
        <v>488</v>
      </c>
      <c r="H25" s="51"/>
      <c r="I25" s="64" t="s">
        <v>441</v>
      </c>
      <c r="J25" s="48"/>
      <c r="K25" s="49">
        <f>K26+K29</f>
        <v>65000</v>
      </c>
      <c r="L25" s="49">
        <f>L26+L29</f>
        <v>0</v>
      </c>
      <c r="M25" s="241">
        <f>M26+M29</f>
        <v>65000</v>
      </c>
      <c r="N25" s="49">
        <f>N26+N29</f>
        <v>0</v>
      </c>
      <c r="O25" s="221">
        <f>O26+O29</f>
        <v>65000</v>
      </c>
      <c r="P25" s="227"/>
      <c r="Q25" s="227">
        <v>65000</v>
      </c>
    </row>
    <row r="26" spans="1:17" s="108" customFormat="1" ht="79.5" customHeight="1" x14ac:dyDescent="0.35">
      <c r="A26" s="105"/>
      <c r="B26" s="106"/>
      <c r="C26" s="106"/>
      <c r="D26" s="106"/>
      <c r="E26" s="106"/>
      <c r="F26" s="107"/>
      <c r="G26" s="51" t="s">
        <v>450</v>
      </c>
      <c r="H26" s="51"/>
      <c r="I26" s="47" t="s">
        <v>442</v>
      </c>
      <c r="J26" s="48"/>
      <c r="K26" s="49">
        <f>K27+K28</f>
        <v>65000</v>
      </c>
      <c r="L26" s="49">
        <f>L27+L28</f>
        <v>0</v>
      </c>
      <c r="M26" s="241">
        <f>M27+M28</f>
        <v>65000</v>
      </c>
      <c r="N26" s="49">
        <f>N27+N28</f>
        <v>0</v>
      </c>
      <c r="O26" s="221">
        <f>O27+O28</f>
        <v>65000</v>
      </c>
      <c r="P26" s="227"/>
      <c r="Q26" s="227">
        <v>65000</v>
      </c>
    </row>
    <row r="27" spans="1:17" s="108" customFormat="1" ht="33" customHeight="1" x14ac:dyDescent="0.35">
      <c r="A27" s="105"/>
      <c r="B27" s="106"/>
      <c r="C27" s="106"/>
      <c r="D27" s="106"/>
      <c r="E27" s="106"/>
      <c r="F27" s="107"/>
      <c r="G27" s="51" t="s">
        <v>2</v>
      </c>
      <c r="H27" s="51"/>
      <c r="I27" s="47"/>
      <c r="J27" s="48">
        <v>200</v>
      </c>
      <c r="K27" s="49">
        <v>55000</v>
      </c>
      <c r="L27" s="49"/>
      <c r="M27" s="241">
        <f>K27+L27</f>
        <v>55000</v>
      </c>
      <c r="N27" s="49"/>
      <c r="O27" s="221">
        <f>N27+K27</f>
        <v>55000</v>
      </c>
      <c r="P27" s="227"/>
      <c r="Q27" s="227">
        <v>55000</v>
      </c>
    </row>
    <row r="28" spans="1:17" s="108" customFormat="1" ht="46.5" customHeight="1" x14ac:dyDescent="0.35">
      <c r="A28" s="105"/>
      <c r="B28" s="106"/>
      <c r="C28" s="106"/>
      <c r="D28" s="106"/>
      <c r="E28" s="106"/>
      <c r="F28" s="107"/>
      <c r="G28" s="51" t="s">
        <v>4</v>
      </c>
      <c r="H28" s="51"/>
      <c r="I28" s="79"/>
      <c r="J28" s="48">
        <v>600</v>
      </c>
      <c r="K28" s="49">
        <v>10000</v>
      </c>
      <c r="L28" s="49"/>
      <c r="M28" s="241">
        <f>K28+L28</f>
        <v>10000</v>
      </c>
      <c r="N28" s="49"/>
      <c r="O28" s="221">
        <f>N28+K28</f>
        <v>10000</v>
      </c>
      <c r="P28" s="227"/>
      <c r="Q28" s="227">
        <v>10000</v>
      </c>
    </row>
    <row r="29" spans="1:17" s="108" customFormat="1" ht="46.15" hidden="1" customHeight="1" x14ac:dyDescent="0.35">
      <c r="A29" s="105"/>
      <c r="B29" s="106"/>
      <c r="C29" s="106"/>
      <c r="D29" s="106"/>
      <c r="E29" s="106"/>
      <c r="F29" s="107"/>
      <c r="G29" s="51" t="s">
        <v>520</v>
      </c>
      <c r="H29" s="51"/>
      <c r="I29" s="47" t="s">
        <v>521</v>
      </c>
      <c r="J29" s="48"/>
      <c r="K29" s="49">
        <f>K30+K31</f>
        <v>0</v>
      </c>
      <c r="L29" s="49">
        <f>L30+L31</f>
        <v>0</v>
      </c>
      <c r="M29" s="241">
        <f>M30+M31</f>
        <v>0</v>
      </c>
      <c r="N29" s="49"/>
      <c r="O29" s="254"/>
      <c r="P29" s="227"/>
      <c r="Q29" s="227"/>
    </row>
    <row r="30" spans="1:17" s="108" customFormat="1" ht="34.15" hidden="1" customHeight="1" x14ac:dyDescent="0.35">
      <c r="A30" s="105"/>
      <c r="B30" s="106"/>
      <c r="C30" s="106"/>
      <c r="D30" s="106"/>
      <c r="E30" s="106"/>
      <c r="F30" s="107"/>
      <c r="G30" s="51" t="s">
        <v>2</v>
      </c>
      <c r="H30" s="51"/>
      <c r="I30" s="47"/>
      <c r="J30" s="48">
        <v>200</v>
      </c>
      <c r="K30" s="49"/>
      <c r="L30" s="49"/>
      <c r="M30" s="241">
        <f>K30+L30</f>
        <v>0</v>
      </c>
      <c r="N30" s="49"/>
      <c r="O30" s="254"/>
      <c r="P30" s="227"/>
      <c r="Q30" s="227"/>
    </row>
    <row r="31" spans="1:17" s="108" customFormat="1" ht="34.5" hidden="1" customHeight="1" x14ac:dyDescent="0.35">
      <c r="A31" s="105"/>
      <c r="B31" s="106"/>
      <c r="C31" s="106"/>
      <c r="D31" s="106"/>
      <c r="E31" s="106"/>
      <c r="F31" s="107"/>
      <c r="G31" s="51" t="s">
        <v>4</v>
      </c>
      <c r="H31" s="51"/>
      <c r="I31" s="79"/>
      <c r="J31" s="48">
        <v>600</v>
      </c>
      <c r="K31" s="49"/>
      <c r="L31" s="49"/>
      <c r="M31" s="241">
        <f>K31+L31</f>
        <v>0</v>
      </c>
      <c r="N31" s="49"/>
      <c r="O31" s="254"/>
      <c r="P31" s="227"/>
      <c r="Q31" s="227"/>
    </row>
    <row r="32" spans="1:17" ht="52.9" customHeight="1" x14ac:dyDescent="0.35">
      <c r="A32" s="4"/>
      <c r="B32" s="12"/>
      <c r="C32" s="12"/>
      <c r="D32" s="12"/>
      <c r="E32" s="12"/>
      <c r="F32" s="13"/>
      <c r="G32" s="121" t="s">
        <v>574</v>
      </c>
      <c r="H32" s="112"/>
      <c r="I32" s="60" t="s">
        <v>243</v>
      </c>
      <c r="J32" s="112"/>
      <c r="K32" s="113">
        <f t="shared" ref="K32:Q32" si="3">K33+K58+K63</f>
        <v>53971563</v>
      </c>
      <c r="L32" s="113">
        <f t="shared" si="3"/>
        <v>450287</v>
      </c>
      <c r="M32" s="237">
        <f t="shared" si="3"/>
        <v>47490543</v>
      </c>
      <c r="N32" s="113">
        <f t="shared" si="3"/>
        <v>0</v>
      </c>
      <c r="O32" s="254">
        <f t="shared" si="3"/>
        <v>57366889</v>
      </c>
      <c r="P32" s="268">
        <f t="shared" si="3"/>
        <v>-869100</v>
      </c>
      <c r="Q32" s="268">
        <f t="shared" si="3"/>
        <v>56497789</v>
      </c>
    </row>
    <row r="33" spans="1:17" ht="51" customHeight="1" x14ac:dyDescent="0.35">
      <c r="A33" s="4"/>
      <c r="B33" s="12"/>
      <c r="C33" s="12"/>
      <c r="D33" s="12"/>
      <c r="E33" s="12"/>
      <c r="F33" s="13"/>
      <c r="G33" s="51" t="s">
        <v>575</v>
      </c>
      <c r="H33" s="121"/>
      <c r="I33" s="47" t="s">
        <v>244</v>
      </c>
      <c r="J33" s="48" t="s">
        <v>0</v>
      </c>
      <c r="K33" s="49">
        <f>K34+K51+K77+K85</f>
        <v>53971563</v>
      </c>
      <c r="L33" s="49">
        <f>L34+L51+L77</f>
        <v>450287</v>
      </c>
      <c r="M33" s="241">
        <f>M34+M51+M77</f>
        <v>47490543</v>
      </c>
      <c r="N33" s="49">
        <f>N34+N51+N77+N85</f>
        <v>0</v>
      </c>
      <c r="O33" s="221">
        <f>O34+O51+O77+O85+O82</f>
        <v>57366889</v>
      </c>
      <c r="P33" s="227">
        <f>P34+P51+P77+P85+P82</f>
        <v>-869100</v>
      </c>
      <c r="Q33" s="227">
        <f>Q34+Q51+Q77+Q85+Q82</f>
        <v>56497789</v>
      </c>
    </row>
    <row r="34" spans="1:17" ht="54.75" customHeight="1" x14ac:dyDescent="0.35">
      <c r="A34" s="4"/>
      <c r="B34" s="10"/>
      <c r="C34" s="10"/>
      <c r="D34" s="10"/>
      <c r="E34" s="10"/>
      <c r="F34" s="11"/>
      <c r="G34" s="63" t="s">
        <v>251</v>
      </c>
      <c r="H34" s="63"/>
      <c r="I34" s="64" t="s">
        <v>245</v>
      </c>
      <c r="J34" s="48"/>
      <c r="K34" s="49">
        <f t="shared" ref="K34:N34" si="4">K35+K37+K39+K43+K45+K49+K71+K69+K73+K75</f>
        <v>51919814</v>
      </c>
      <c r="L34" s="49">
        <f t="shared" si="4"/>
        <v>155557</v>
      </c>
      <c r="M34" s="241">
        <f t="shared" si="4"/>
        <v>47195813</v>
      </c>
      <c r="N34" s="49">
        <f t="shared" si="4"/>
        <v>-394348</v>
      </c>
      <c r="O34" s="221">
        <f>O35+O37+O39+O43+O45+O49+O71+O69+O73+O75+O80</f>
        <v>52730293</v>
      </c>
      <c r="P34" s="227">
        <f>P35+P37+P39+P43+P45+P49+P71+P69+P73+P75+P80</f>
        <v>-869100</v>
      </c>
      <c r="Q34" s="227">
        <f>Q35+Q37+Q39+Q43+Q45+Q49+Q71+Q69+Q73+Q75+Q80</f>
        <v>51861193</v>
      </c>
    </row>
    <row r="35" spans="1:17" ht="55.5" customHeight="1" x14ac:dyDescent="0.35">
      <c r="A35" s="4"/>
      <c r="B35" s="10"/>
      <c r="C35" s="10"/>
      <c r="D35" s="10"/>
      <c r="E35" s="10"/>
      <c r="F35" s="11"/>
      <c r="G35" s="51" t="s">
        <v>65</v>
      </c>
      <c r="H35" s="51"/>
      <c r="I35" s="47" t="s">
        <v>246</v>
      </c>
      <c r="J35" s="48" t="s">
        <v>0</v>
      </c>
      <c r="K35" s="49">
        <f>K36</f>
        <v>3614235</v>
      </c>
      <c r="L35" s="49"/>
      <c r="M35" s="241">
        <f>M36</f>
        <v>3005700</v>
      </c>
      <c r="N35" s="49">
        <f>N36</f>
        <v>0</v>
      </c>
      <c r="O35" s="221">
        <f>O36</f>
        <v>3614235</v>
      </c>
      <c r="P35" s="227"/>
      <c r="Q35" s="227">
        <v>3614235</v>
      </c>
    </row>
    <row r="36" spans="1:17" ht="45.75" customHeight="1" x14ac:dyDescent="0.35">
      <c r="A36" s="4"/>
      <c r="B36" s="10"/>
      <c r="C36" s="10"/>
      <c r="D36" s="10"/>
      <c r="E36" s="10"/>
      <c r="F36" s="11"/>
      <c r="G36" s="51" t="s">
        <v>4</v>
      </c>
      <c r="H36" s="51"/>
      <c r="I36" s="52"/>
      <c r="J36" s="48">
        <v>600</v>
      </c>
      <c r="K36" s="49">
        <v>3614235</v>
      </c>
      <c r="L36" s="49"/>
      <c r="M36" s="241">
        <v>3005700</v>
      </c>
      <c r="N36" s="49"/>
      <c r="O36" s="221">
        <f>N36+K36</f>
        <v>3614235</v>
      </c>
      <c r="P36" s="227"/>
      <c r="Q36" s="227">
        <v>3614235</v>
      </c>
    </row>
    <row r="37" spans="1:17" ht="54.75" customHeight="1" x14ac:dyDescent="0.35">
      <c r="A37" s="4"/>
      <c r="B37" s="10"/>
      <c r="C37" s="10"/>
      <c r="D37" s="10"/>
      <c r="E37" s="10"/>
      <c r="F37" s="11"/>
      <c r="G37" s="51" t="s">
        <v>66</v>
      </c>
      <c r="H37" s="51"/>
      <c r="I37" s="47" t="s">
        <v>247</v>
      </c>
      <c r="J37" s="48"/>
      <c r="K37" s="49">
        <f>K38</f>
        <v>2221100</v>
      </c>
      <c r="L37" s="49"/>
      <c r="M37" s="241">
        <f>M38</f>
        <v>1448700</v>
      </c>
      <c r="N37" s="49">
        <f>N38</f>
        <v>0</v>
      </c>
      <c r="O37" s="221">
        <f>O38</f>
        <v>2221100</v>
      </c>
      <c r="P37" s="227">
        <f>P38</f>
        <v>-739100</v>
      </c>
      <c r="Q37" s="227">
        <f>Q38</f>
        <v>1482000</v>
      </c>
    </row>
    <row r="38" spans="1:17" ht="53.5" customHeight="1" x14ac:dyDescent="0.35">
      <c r="A38" s="4"/>
      <c r="B38" s="10"/>
      <c r="C38" s="10"/>
      <c r="D38" s="10"/>
      <c r="E38" s="10"/>
      <c r="F38" s="11"/>
      <c r="G38" s="51" t="s">
        <v>4</v>
      </c>
      <c r="H38" s="51"/>
      <c r="I38" s="52"/>
      <c r="J38" s="48">
        <v>600</v>
      </c>
      <c r="K38" s="49">
        <v>2221100</v>
      </c>
      <c r="L38" s="49"/>
      <c r="M38" s="241">
        <v>1448700</v>
      </c>
      <c r="N38" s="49"/>
      <c r="O38" s="221">
        <f>N38+K38</f>
        <v>2221100</v>
      </c>
      <c r="P38" s="227">
        <v>-739100</v>
      </c>
      <c r="Q38" s="227">
        <f>P38+O38</f>
        <v>1482000</v>
      </c>
    </row>
    <row r="39" spans="1:17" ht="41.25" customHeight="1" x14ac:dyDescent="0.35">
      <c r="A39" s="4"/>
      <c r="B39" s="10"/>
      <c r="C39" s="10"/>
      <c r="D39" s="10"/>
      <c r="E39" s="10"/>
      <c r="F39" s="11"/>
      <c r="G39" s="51" t="s">
        <v>33</v>
      </c>
      <c r="H39" s="51"/>
      <c r="I39" s="47" t="s">
        <v>248</v>
      </c>
      <c r="J39" s="48"/>
      <c r="K39" s="49">
        <f>K40+K42</f>
        <v>20620112</v>
      </c>
      <c r="L39" s="49">
        <f>L40</f>
        <v>0</v>
      </c>
      <c r="M39" s="241">
        <f>M40+M41</f>
        <v>19960100</v>
      </c>
      <c r="N39" s="49">
        <f>N40+N42</f>
        <v>-394348</v>
      </c>
      <c r="O39" s="221">
        <f>O40+O42</f>
        <v>19855100</v>
      </c>
      <c r="P39" s="227">
        <f t="shared" ref="P39:Q39" si="5">P40+P42</f>
        <v>-130000</v>
      </c>
      <c r="Q39" s="227">
        <f t="shared" si="5"/>
        <v>19725100</v>
      </c>
    </row>
    <row r="40" spans="1:17" ht="51.65" customHeight="1" x14ac:dyDescent="0.35">
      <c r="A40" s="4"/>
      <c r="B40" s="292" t="s">
        <v>57</v>
      </c>
      <c r="C40" s="292"/>
      <c r="D40" s="292"/>
      <c r="E40" s="292"/>
      <c r="F40" s="293"/>
      <c r="G40" s="51" t="s">
        <v>4</v>
      </c>
      <c r="H40" s="51"/>
      <c r="I40" s="47"/>
      <c r="J40" s="48">
        <v>600</v>
      </c>
      <c r="K40" s="49">
        <v>19960100</v>
      </c>
      <c r="L40" s="49"/>
      <c r="M40" s="241">
        <f>K40+L40</f>
        <v>19960100</v>
      </c>
      <c r="N40" s="49"/>
      <c r="O40" s="221">
        <v>19855100</v>
      </c>
      <c r="P40" s="227">
        <v>-130000</v>
      </c>
      <c r="Q40" s="227">
        <f>P40+O40</f>
        <v>19725100</v>
      </c>
    </row>
    <row r="41" spans="1:17" ht="22.5" hidden="1" customHeight="1" x14ac:dyDescent="0.35">
      <c r="A41" s="4"/>
      <c r="B41" s="292" t="s">
        <v>56</v>
      </c>
      <c r="C41" s="292"/>
      <c r="D41" s="292"/>
      <c r="E41" s="292"/>
      <c r="F41" s="293"/>
      <c r="G41" s="51" t="s">
        <v>1</v>
      </c>
      <c r="H41" s="51"/>
      <c r="I41" s="47"/>
      <c r="J41" s="48">
        <v>800</v>
      </c>
      <c r="K41" s="49">
        <v>0</v>
      </c>
      <c r="L41" s="49"/>
      <c r="M41" s="241">
        <v>0</v>
      </c>
      <c r="N41" s="49"/>
      <c r="O41" s="221"/>
      <c r="P41" s="227"/>
      <c r="Q41" s="227"/>
    </row>
    <row r="42" spans="1:17" ht="22.5" customHeight="1" x14ac:dyDescent="0.35">
      <c r="A42" s="4"/>
      <c r="B42" s="17"/>
      <c r="C42" s="17"/>
      <c r="D42" s="17"/>
      <c r="E42" s="17"/>
      <c r="F42" s="18"/>
      <c r="G42" s="51" t="s">
        <v>1</v>
      </c>
      <c r="H42" s="51"/>
      <c r="I42" s="47"/>
      <c r="J42" s="48">
        <v>800</v>
      </c>
      <c r="K42" s="49">
        <v>660012</v>
      </c>
      <c r="L42" s="49"/>
      <c r="M42" s="241"/>
      <c r="N42" s="49">
        <v>-394348</v>
      </c>
      <c r="O42" s="221">
        <v>0</v>
      </c>
      <c r="P42" s="227"/>
      <c r="Q42" s="227">
        <f>O42+P42</f>
        <v>0</v>
      </c>
    </row>
    <row r="43" spans="1:17" ht="50.5" customHeight="1" x14ac:dyDescent="0.35">
      <c r="A43" s="4"/>
      <c r="B43" s="292" t="s">
        <v>55</v>
      </c>
      <c r="C43" s="292"/>
      <c r="D43" s="292"/>
      <c r="E43" s="292"/>
      <c r="F43" s="293"/>
      <c r="G43" s="51" t="s">
        <v>67</v>
      </c>
      <c r="H43" s="51"/>
      <c r="I43" s="47" t="s">
        <v>406</v>
      </c>
      <c r="J43" s="48"/>
      <c r="K43" s="49">
        <f>K44</f>
        <v>8811500</v>
      </c>
      <c r="L43" s="49"/>
      <c r="M43" s="241">
        <f>M44</f>
        <v>7714400</v>
      </c>
      <c r="N43" s="49">
        <f>N44</f>
        <v>0</v>
      </c>
      <c r="O43" s="221">
        <f>O44</f>
        <v>8811500</v>
      </c>
      <c r="P43" s="227"/>
      <c r="Q43" s="227">
        <v>8811500</v>
      </c>
    </row>
    <row r="44" spans="1:17" ht="51.65" customHeight="1" x14ac:dyDescent="0.35">
      <c r="A44" s="4"/>
      <c r="B44" s="288">
        <v>500</v>
      </c>
      <c r="C44" s="288"/>
      <c r="D44" s="288"/>
      <c r="E44" s="288"/>
      <c r="F44" s="289"/>
      <c r="G44" s="51" t="s">
        <v>4</v>
      </c>
      <c r="H44" s="51"/>
      <c r="I44" s="52"/>
      <c r="J44" s="48">
        <v>600</v>
      </c>
      <c r="K44" s="49">
        <v>8811500</v>
      </c>
      <c r="L44" s="49"/>
      <c r="M44" s="241">
        <v>7714400</v>
      </c>
      <c r="N44" s="49"/>
      <c r="O44" s="221">
        <f>N44+K44</f>
        <v>8811500</v>
      </c>
      <c r="P44" s="227"/>
      <c r="Q44" s="227">
        <v>8811500</v>
      </c>
    </row>
    <row r="45" spans="1:17" ht="21.65" customHeight="1" x14ac:dyDescent="0.35">
      <c r="A45" s="4"/>
      <c r="B45" s="17"/>
      <c r="C45" s="17"/>
      <c r="D45" s="17"/>
      <c r="E45" s="17"/>
      <c r="F45" s="18"/>
      <c r="G45" s="51" t="s">
        <v>68</v>
      </c>
      <c r="H45" s="51"/>
      <c r="I45" s="47" t="s">
        <v>249</v>
      </c>
      <c r="J45" s="48"/>
      <c r="K45" s="49">
        <f>K46+K47+K48</f>
        <v>7540000</v>
      </c>
      <c r="L45" s="49"/>
      <c r="M45" s="241">
        <f>M46+M47+M48</f>
        <v>6583300</v>
      </c>
      <c r="N45" s="49">
        <f>N46+N47+N48</f>
        <v>0</v>
      </c>
      <c r="O45" s="221">
        <f>O46+O47+O48</f>
        <v>7619000</v>
      </c>
      <c r="P45" s="227">
        <f>P46+P47+P48</f>
        <v>0</v>
      </c>
      <c r="Q45" s="227">
        <f>Q46+Q47+Q48</f>
        <v>7619000</v>
      </c>
    </row>
    <row r="46" spans="1:17" ht="83.5" customHeight="1" x14ac:dyDescent="0.35">
      <c r="A46" s="4"/>
      <c r="B46" s="17"/>
      <c r="C46" s="17"/>
      <c r="D46" s="17"/>
      <c r="E46" s="17"/>
      <c r="F46" s="18"/>
      <c r="G46" s="51" t="s">
        <v>3</v>
      </c>
      <c r="H46" s="51"/>
      <c r="I46" s="47" t="s">
        <v>0</v>
      </c>
      <c r="J46" s="48">
        <v>100</v>
      </c>
      <c r="K46" s="49">
        <v>6803100</v>
      </c>
      <c r="L46" s="49"/>
      <c r="M46" s="241">
        <v>5958300</v>
      </c>
      <c r="N46" s="49"/>
      <c r="O46" s="221">
        <f>N46+K46</f>
        <v>6803100</v>
      </c>
      <c r="P46" s="227"/>
      <c r="Q46" s="227">
        <v>6803100</v>
      </c>
    </row>
    <row r="47" spans="1:17" ht="38.25" customHeight="1" x14ac:dyDescent="0.35">
      <c r="A47" s="4"/>
      <c r="B47" s="292" t="s">
        <v>54</v>
      </c>
      <c r="C47" s="292"/>
      <c r="D47" s="292"/>
      <c r="E47" s="292"/>
      <c r="F47" s="293"/>
      <c r="G47" s="51" t="s">
        <v>2</v>
      </c>
      <c r="H47" s="51"/>
      <c r="I47" s="47"/>
      <c r="J47" s="48">
        <v>200</v>
      </c>
      <c r="K47" s="49">
        <v>705900</v>
      </c>
      <c r="L47" s="49"/>
      <c r="M47" s="241">
        <v>592000</v>
      </c>
      <c r="N47" s="49"/>
      <c r="O47" s="221">
        <v>784900</v>
      </c>
      <c r="P47" s="227">
        <v>0</v>
      </c>
      <c r="Q47" s="227">
        <f>P47+O47</f>
        <v>784900</v>
      </c>
    </row>
    <row r="48" spans="1:17" ht="20.5" customHeight="1" x14ac:dyDescent="0.35">
      <c r="A48" s="4"/>
      <c r="B48" s="17"/>
      <c r="C48" s="17"/>
      <c r="D48" s="17"/>
      <c r="E48" s="17"/>
      <c r="F48" s="18"/>
      <c r="G48" s="51" t="s">
        <v>1</v>
      </c>
      <c r="H48" s="51"/>
      <c r="I48" s="47" t="s">
        <v>0</v>
      </c>
      <c r="J48" s="48">
        <v>800</v>
      </c>
      <c r="K48" s="49">
        <v>31000</v>
      </c>
      <c r="L48" s="49"/>
      <c r="M48" s="241">
        <v>33000</v>
      </c>
      <c r="N48" s="49"/>
      <c r="O48" s="221">
        <f>N48+K48</f>
        <v>31000</v>
      </c>
      <c r="P48" s="227"/>
      <c r="Q48" s="227">
        <v>31000</v>
      </c>
    </row>
    <row r="49" spans="1:17" ht="20.25" hidden="1" customHeight="1" x14ac:dyDescent="0.35">
      <c r="A49" s="4"/>
      <c r="B49" s="17"/>
      <c r="C49" s="17"/>
      <c r="D49" s="17"/>
      <c r="E49" s="17"/>
      <c r="F49" s="18"/>
      <c r="G49" s="51" t="s">
        <v>100</v>
      </c>
      <c r="H49" s="51"/>
      <c r="I49" s="47" t="s">
        <v>250</v>
      </c>
      <c r="J49" s="122"/>
      <c r="K49" s="49">
        <f>K50</f>
        <v>0</v>
      </c>
      <c r="L49" s="127"/>
      <c r="M49" s="241">
        <f>M50</f>
        <v>0</v>
      </c>
      <c r="N49" s="49"/>
      <c r="O49" s="221"/>
      <c r="P49" s="227"/>
      <c r="Q49" s="227"/>
    </row>
    <row r="50" spans="1:17" ht="40.5" hidden="1" customHeight="1" x14ac:dyDescent="0.35">
      <c r="A50" s="4"/>
      <c r="B50" s="17"/>
      <c r="C50" s="17"/>
      <c r="D50" s="17"/>
      <c r="E50" s="17"/>
      <c r="F50" s="18"/>
      <c r="G50" s="51" t="s">
        <v>4</v>
      </c>
      <c r="H50" s="51"/>
      <c r="I50" s="52"/>
      <c r="J50" s="48">
        <v>600</v>
      </c>
      <c r="K50" s="49">
        <v>0</v>
      </c>
      <c r="L50" s="49"/>
      <c r="M50" s="241">
        <v>0</v>
      </c>
      <c r="N50" s="49"/>
      <c r="O50" s="221"/>
      <c r="P50" s="227"/>
      <c r="Q50" s="227"/>
    </row>
    <row r="51" spans="1:17" ht="48.65" hidden="1" customHeight="1" x14ac:dyDescent="0.35">
      <c r="A51" s="4"/>
      <c r="B51" s="289">
        <v>500</v>
      </c>
      <c r="C51" s="312"/>
      <c r="D51" s="312"/>
      <c r="E51" s="312"/>
      <c r="F51" s="313"/>
      <c r="G51" s="63" t="s">
        <v>407</v>
      </c>
      <c r="H51" s="63"/>
      <c r="I51" s="123" t="s">
        <v>345</v>
      </c>
      <c r="J51" s="48"/>
      <c r="K51" s="49">
        <f>K54+K56+K52</f>
        <v>0</v>
      </c>
      <c r="L51" s="49"/>
      <c r="M51" s="241">
        <f>M54+M56+M52</f>
        <v>0</v>
      </c>
      <c r="N51" s="49"/>
      <c r="O51" s="221"/>
      <c r="P51" s="227"/>
      <c r="Q51" s="227"/>
    </row>
    <row r="52" spans="1:17" ht="52.5" hidden="1" customHeight="1" x14ac:dyDescent="0.35">
      <c r="A52" s="4"/>
      <c r="B52" s="17"/>
      <c r="C52" s="17"/>
      <c r="D52" s="17"/>
      <c r="E52" s="17"/>
      <c r="F52" s="18"/>
      <c r="G52" s="51" t="s">
        <v>404</v>
      </c>
      <c r="H52" s="63"/>
      <c r="I52" s="52" t="s">
        <v>405</v>
      </c>
      <c r="J52" s="48"/>
      <c r="K52" s="49">
        <f>K53</f>
        <v>0</v>
      </c>
      <c r="L52" s="49"/>
      <c r="M52" s="241">
        <f>M53</f>
        <v>0</v>
      </c>
      <c r="N52" s="49"/>
      <c r="O52" s="221"/>
      <c r="P52" s="227"/>
      <c r="Q52" s="227"/>
    </row>
    <row r="53" spans="1:17" ht="37.15" hidden="1" customHeight="1" x14ac:dyDescent="0.35">
      <c r="A53" s="4"/>
      <c r="B53" s="17"/>
      <c r="C53" s="17"/>
      <c r="D53" s="17"/>
      <c r="E53" s="17"/>
      <c r="F53" s="18"/>
      <c r="G53" s="51" t="s">
        <v>4</v>
      </c>
      <c r="H53" s="63"/>
      <c r="I53" s="52"/>
      <c r="J53" s="48">
        <v>600</v>
      </c>
      <c r="K53" s="49">
        <v>0</v>
      </c>
      <c r="L53" s="49"/>
      <c r="M53" s="241">
        <v>0</v>
      </c>
      <c r="N53" s="49"/>
      <c r="O53" s="221"/>
      <c r="P53" s="227"/>
      <c r="Q53" s="227"/>
    </row>
    <row r="54" spans="1:17" ht="37.5" hidden="1" customHeight="1" x14ac:dyDescent="0.35">
      <c r="A54" s="4"/>
      <c r="B54" s="306" t="s">
        <v>53</v>
      </c>
      <c r="C54" s="307"/>
      <c r="D54" s="307"/>
      <c r="E54" s="307"/>
      <c r="F54" s="308"/>
      <c r="G54" s="51" t="s">
        <v>380</v>
      </c>
      <c r="H54" s="51"/>
      <c r="I54" s="52" t="s">
        <v>379</v>
      </c>
      <c r="J54" s="48"/>
      <c r="K54" s="49">
        <f>K55</f>
        <v>0</v>
      </c>
      <c r="L54" s="49"/>
      <c r="M54" s="241">
        <f>M55</f>
        <v>0</v>
      </c>
      <c r="N54" s="49"/>
      <c r="O54" s="221"/>
      <c r="P54" s="227"/>
      <c r="Q54" s="227"/>
    </row>
    <row r="55" spans="1:17" ht="35.65" hidden="1" customHeight="1" x14ac:dyDescent="0.35">
      <c r="A55" s="4"/>
      <c r="B55" s="289">
        <v>500</v>
      </c>
      <c r="C55" s="312"/>
      <c r="D55" s="312"/>
      <c r="E55" s="312"/>
      <c r="F55" s="313"/>
      <c r="G55" s="51" t="s">
        <v>4</v>
      </c>
      <c r="H55" s="51"/>
      <c r="I55" s="52"/>
      <c r="J55" s="48">
        <v>600</v>
      </c>
      <c r="K55" s="49">
        <v>0</v>
      </c>
      <c r="L55" s="49"/>
      <c r="M55" s="241">
        <v>0</v>
      </c>
      <c r="N55" s="49"/>
      <c r="O55" s="221"/>
      <c r="P55" s="227"/>
      <c r="Q55" s="227"/>
    </row>
    <row r="56" spans="1:17" ht="31.15" hidden="1" customHeight="1" x14ac:dyDescent="0.35">
      <c r="A56" s="4"/>
      <c r="B56" s="289" t="s">
        <v>52</v>
      </c>
      <c r="C56" s="312"/>
      <c r="D56" s="312"/>
      <c r="E56" s="312"/>
      <c r="F56" s="313"/>
      <c r="G56" s="51" t="s">
        <v>347</v>
      </c>
      <c r="H56" s="51"/>
      <c r="I56" s="52" t="s">
        <v>346</v>
      </c>
      <c r="J56" s="48"/>
      <c r="K56" s="49">
        <f>K57</f>
        <v>0</v>
      </c>
      <c r="L56" s="49"/>
      <c r="M56" s="241">
        <f>M57</f>
        <v>0</v>
      </c>
      <c r="N56" s="49"/>
      <c r="O56" s="221"/>
      <c r="P56" s="227"/>
      <c r="Q56" s="227"/>
    </row>
    <row r="57" spans="1:17" ht="35.15" hidden="1" customHeight="1" x14ac:dyDescent="0.35">
      <c r="A57" s="4"/>
      <c r="B57" s="289">
        <v>500</v>
      </c>
      <c r="C57" s="312"/>
      <c r="D57" s="312"/>
      <c r="E57" s="312"/>
      <c r="F57" s="313"/>
      <c r="G57" s="51" t="s">
        <v>4</v>
      </c>
      <c r="H57" s="51"/>
      <c r="I57" s="52"/>
      <c r="J57" s="48">
        <v>600</v>
      </c>
      <c r="K57" s="49"/>
      <c r="L57" s="49"/>
      <c r="M57" s="241"/>
      <c r="N57" s="49"/>
      <c r="O57" s="221"/>
      <c r="P57" s="227"/>
      <c r="Q57" s="227"/>
    </row>
    <row r="58" spans="1:17" ht="51" hidden="1" customHeight="1" x14ac:dyDescent="0.35">
      <c r="A58" s="4"/>
      <c r="B58" s="289">
        <v>500</v>
      </c>
      <c r="C58" s="312"/>
      <c r="D58" s="312"/>
      <c r="E58" s="312"/>
      <c r="F58" s="313"/>
      <c r="G58" s="51" t="s">
        <v>421</v>
      </c>
      <c r="H58" s="51"/>
      <c r="I58" s="47" t="s">
        <v>255</v>
      </c>
      <c r="J58" s="124"/>
      <c r="K58" s="49">
        <f>K59</f>
        <v>0</v>
      </c>
      <c r="L58" s="176"/>
      <c r="M58" s="241">
        <f>M59</f>
        <v>0</v>
      </c>
      <c r="N58" s="49"/>
      <c r="O58" s="221"/>
      <c r="P58" s="227"/>
      <c r="Q58" s="227"/>
    </row>
    <row r="59" spans="1:17" ht="57.75" hidden="1" customHeight="1" x14ac:dyDescent="0.35">
      <c r="A59" s="4"/>
      <c r="B59" s="17"/>
      <c r="C59" s="17"/>
      <c r="D59" s="17"/>
      <c r="E59" s="17"/>
      <c r="F59" s="18"/>
      <c r="G59" s="63" t="s">
        <v>258</v>
      </c>
      <c r="H59" s="51"/>
      <c r="I59" s="64" t="s">
        <v>256</v>
      </c>
      <c r="J59" s="124"/>
      <c r="K59" s="49">
        <f>K60</f>
        <v>0</v>
      </c>
      <c r="L59" s="176"/>
      <c r="M59" s="241">
        <f>M60</f>
        <v>0</v>
      </c>
      <c r="N59" s="49"/>
      <c r="O59" s="221"/>
      <c r="P59" s="227"/>
      <c r="Q59" s="227"/>
    </row>
    <row r="60" spans="1:17" ht="81.75" hidden="1" customHeight="1" x14ac:dyDescent="0.35">
      <c r="A60" s="4"/>
      <c r="B60" s="17"/>
      <c r="C60" s="17"/>
      <c r="D60" s="17"/>
      <c r="E60" s="17"/>
      <c r="F60" s="18"/>
      <c r="G60" s="51" t="s">
        <v>419</v>
      </c>
      <c r="H60" s="51"/>
      <c r="I60" s="47" t="s">
        <v>257</v>
      </c>
      <c r="J60" s="124"/>
      <c r="K60" s="49">
        <f>K61+K62</f>
        <v>0</v>
      </c>
      <c r="L60" s="176"/>
      <c r="M60" s="241">
        <f>M61+M62</f>
        <v>0</v>
      </c>
      <c r="N60" s="49"/>
      <c r="O60" s="221"/>
      <c r="P60" s="227"/>
      <c r="Q60" s="227"/>
    </row>
    <row r="61" spans="1:17" ht="33.75" hidden="1" customHeight="1" x14ac:dyDescent="0.35">
      <c r="A61" s="4"/>
      <c r="B61" s="17"/>
      <c r="C61" s="17"/>
      <c r="D61" s="17"/>
      <c r="E61" s="17"/>
      <c r="F61" s="18"/>
      <c r="G61" s="51" t="s">
        <v>2</v>
      </c>
      <c r="H61" s="51"/>
      <c r="I61" s="64"/>
      <c r="J61" s="48">
        <v>200</v>
      </c>
      <c r="K61" s="49"/>
      <c r="L61" s="49"/>
      <c r="M61" s="241"/>
      <c r="N61" s="49"/>
      <c r="O61" s="221"/>
      <c r="P61" s="227"/>
      <c r="Q61" s="227"/>
    </row>
    <row r="62" spans="1:17" ht="39.75" hidden="1" customHeight="1" x14ac:dyDescent="0.35">
      <c r="A62" s="4"/>
      <c r="B62" s="17"/>
      <c r="C62" s="17"/>
      <c r="D62" s="17"/>
      <c r="E62" s="17"/>
      <c r="F62" s="18"/>
      <c r="G62" s="51" t="s">
        <v>4</v>
      </c>
      <c r="H62" s="51"/>
      <c r="I62" s="64"/>
      <c r="J62" s="48">
        <v>600</v>
      </c>
      <c r="K62" s="49"/>
      <c r="L62" s="49"/>
      <c r="M62" s="241"/>
      <c r="N62" s="49"/>
      <c r="O62" s="221"/>
      <c r="P62" s="227"/>
      <c r="Q62" s="227"/>
    </row>
    <row r="63" spans="1:17" ht="25.5" hidden="1" customHeight="1" x14ac:dyDescent="0.35">
      <c r="A63" s="4"/>
      <c r="B63" s="17"/>
      <c r="C63" s="17"/>
      <c r="D63" s="17"/>
      <c r="E63" s="17"/>
      <c r="F63" s="18"/>
      <c r="G63" s="51" t="s">
        <v>417</v>
      </c>
      <c r="H63" s="121"/>
      <c r="I63" s="47" t="s">
        <v>259</v>
      </c>
      <c r="J63" s="122" t="s">
        <v>0</v>
      </c>
      <c r="K63" s="49">
        <f>K64</f>
        <v>0</v>
      </c>
      <c r="L63" s="127"/>
      <c r="M63" s="241">
        <f>M64</f>
        <v>0</v>
      </c>
      <c r="N63" s="49"/>
      <c r="O63" s="221"/>
      <c r="P63" s="227"/>
      <c r="Q63" s="227"/>
    </row>
    <row r="64" spans="1:17" ht="53.25" hidden="1" customHeight="1" x14ac:dyDescent="0.35">
      <c r="A64" s="4"/>
      <c r="B64" s="17"/>
      <c r="C64" s="17"/>
      <c r="D64" s="17"/>
      <c r="E64" s="17"/>
      <c r="F64" s="18"/>
      <c r="G64" s="63" t="s">
        <v>261</v>
      </c>
      <c r="H64" s="63"/>
      <c r="I64" s="64" t="s">
        <v>260</v>
      </c>
      <c r="J64" s="122"/>
      <c r="K64" s="49">
        <f>K65</f>
        <v>0</v>
      </c>
      <c r="L64" s="127"/>
      <c r="M64" s="241">
        <f>M65</f>
        <v>0</v>
      </c>
      <c r="N64" s="49"/>
      <c r="O64" s="221"/>
      <c r="P64" s="227"/>
      <c r="Q64" s="227"/>
    </row>
    <row r="65" spans="1:17" ht="37.5" hidden="1" customHeight="1" x14ac:dyDescent="0.35">
      <c r="A65" s="4"/>
      <c r="B65" s="17"/>
      <c r="C65" s="17"/>
      <c r="D65" s="17"/>
      <c r="E65" s="17"/>
      <c r="F65" s="18"/>
      <c r="G65" s="51" t="s">
        <v>418</v>
      </c>
      <c r="H65" s="51"/>
      <c r="I65" s="64" t="s">
        <v>262</v>
      </c>
      <c r="J65" s="48"/>
      <c r="K65" s="49">
        <f>K66+K67</f>
        <v>0</v>
      </c>
      <c r="L65" s="49"/>
      <c r="M65" s="241">
        <f>M66+M67</f>
        <v>0</v>
      </c>
      <c r="N65" s="49"/>
      <c r="O65" s="221"/>
      <c r="P65" s="227"/>
      <c r="Q65" s="227"/>
    </row>
    <row r="66" spans="1:17" s="50" customFormat="1" ht="42.75" hidden="1" customHeight="1" x14ac:dyDescent="0.35">
      <c r="A66" s="44"/>
      <c r="B66" s="309" t="s">
        <v>51</v>
      </c>
      <c r="C66" s="310"/>
      <c r="D66" s="310"/>
      <c r="E66" s="310"/>
      <c r="F66" s="311"/>
      <c r="G66" s="51" t="s">
        <v>2</v>
      </c>
      <c r="H66" s="51"/>
      <c r="I66" s="52"/>
      <c r="J66" s="48">
        <v>200</v>
      </c>
      <c r="K66" s="49"/>
      <c r="L66" s="49"/>
      <c r="M66" s="241"/>
      <c r="N66" s="49"/>
      <c r="O66" s="221"/>
      <c r="P66" s="227"/>
      <c r="Q66" s="227"/>
    </row>
    <row r="67" spans="1:17" s="50" customFormat="1" ht="43.5" hidden="1" customHeight="1" x14ac:dyDescent="0.35">
      <c r="A67" s="44"/>
      <c r="B67" s="45"/>
      <c r="C67" s="45"/>
      <c r="D67" s="45"/>
      <c r="E67" s="45"/>
      <c r="F67" s="46"/>
      <c r="G67" s="51" t="s">
        <v>4</v>
      </c>
      <c r="H67" s="51"/>
      <c r="I67" s="52"/>
      <c r="J67" s="48">
        <v>600</v>
      </c>
      <c r="K67" s="49"/>
      <c r="L67" s="49"/>
      <c r="M67" s="241"/>
      <c r="N67" s="49"/>
      <c r="O67" s="221"/>
      <c r="P67" s="227"/>
      <c r="Q67" s="227"/>
    </row>
    <row r="68" spans="1:17" s="50" customFormat="1" ht="43.15" hidden="1" customHeight="1" x14ac:dyDescent="0.35">
      <c r="A68" s="44"/>
      <c r="B68" s="179"/>
      <c r="C68" s="179"/>
      <c r="D68" s="179"/>
      <c r="E68" s="179"/>
      <c r="F68" s="180"/>
      <c r="G68" s="51"/>
      <c r="H68" s="51"/>
      <c r="I68" s="52"/>
      <c r="J68" s="48"/>
      <c r="K68" s="49"/>
      <c r="L68" s="49"/>
      <c r="M68" s="241"/>
      <c r="N68" s="49"/>
      <c r="O68" s="221"/>
      <c r="P68" s="227"/>
      <c r="Q68" s="227"/>
    </row>
    <row r="69" spans="1:17" s="50" customFormat="1" ht="46" customHeight="1" x14ac:dyDescent="0.35">
      <c r="A69" s="44"/>
      <c r="B69" s="179"/>
      <c r="C69" s="179"/>
      <c r="D69" s="179"/>
      <c r="E69" s="179"/>
      <c r="F69" s="180"/>
      <c r="G69" s="51" t="s">
        <v>524</v>
      </c>
      <c r="H69" s="51"/>
      <c r="I69" s="167" t="s">
        <v>250</v>
      </c>
      <c r="J69" s="48"/>
      <c r="K69" s="49">
        <f>K70</f>
        <v>0</v>
      </c>
      <c r="L69" s="49">
        <f>L70</f>
        <v>0</v>
      </c>
      <c r="M69" s="241">
        <f>M70</f>
        <v>0</v>
      </c>
      <c r="N69" s="49"/>
      <c r="O69" s="221">
        <f>O70</f>
        <v>1267142</v>
      </c>
      <c r="P69" s="227">
        <f t="shared" ref="P69:Q69" si="6">P70</f>
        <v>0</v>
      </c>
      <c r="Q69" s="227">
        <f t="shared" si="6"/>
        <v>1267142</v>
      </c>
    </row>
    <row r="70" spans="1:17" s="50" customFormat="1" ht="45.65" customHeight="1" x14ac:dyDescent="0.35">
      <c r="A70" s="44"/>
      <c r="B70" s="179"/>
      <c r="C70" s="179"/>
      <c r="D70" s="179"/>
      <c r="E70" s="179"/>
      <c r="F70" s="200"/>
      <c r="G70" s="51" t="s">
        <v>4</v>
      </c>
      <c r="H70" s="51"/>
      <c r="I70" s="52"/>
      <c r="J70" s="48">
        <v>600</v>
      </c>
      <c r="K70" s="49"/>
      <c r="L70" s="49"/>
      <c r="M70" s="241">
        <f>K70+L70</f>
        <v>0</v>
      </c>
      <c r="N70" s="49"/>
      <c r="O70" s="221">
        <v>1267142</v>
      </c>
      <c r="P70" s="227">
        <v>0</v>
      </c>
      <c r="Q70" s="227">
        <f>O70+P70</f>
        <v>1267142</v>
      </c>
    </row>
    <row r="71" spans="1:17" s="50" customFormat="1" ht="36" customHeight="1" x14ac:dyDescent="0.35">
      <c r="A71" s="44"/>
      <c r="B71" s="159"/>
      <c r="C71" s="159"/>
      <c r="D71" s="159"/>
      <c r="E71" s="159"/>
      <c r="F71" s="160"/>
      <c r="G71" s="51" t="s">
        <v>452</v>
      </c>
      <c r="H71" s="51"/>
      <c r="I71" s="167" t="s">
        <v>451</v>
      </c>
      <c r="J71" s="48"/>
      <c r="K71" s="49">
        <f>K72</f>
        <v>9112867</v>
      </c>
      <c r="L71" s="49"/>
      <c r="M71" s="241">
        <f>M72</f>
        <v>8328056</v>
      </c>
      <c r="N71" s="49">
        <f>N72</f>
        <v>0</v>
      </c>
      <c r="O71" s="221">
        <f>O72</f>
        <v>9148376</v>
      </c>
      <c r="P71" s="227">
        <f>P72</f>
        <v>0</v>
      </c>
      <c r="Q71" s="227">
        <f>Q72</f>
        <v>9148376</v>
      </c>
    </row>
    <row r="72" spans="1:17" s="50" customFormat="1" ht="48" customHeight="1" x14ac:dyDescent="0.35">
      <c r="A72" s="44"/>
      <c r="B72" s="159"/>
      <c r="C72" s="159"/>
      <c r="D72" s="159"/>
      <c r="E72" s="159"/>
      <c r="F72" s="160"/>
      <c r="G72" s="51" t="s">
        <v>4</v>
      </c>
      <c r="H72" s="51"/>
      <c r="I72" s="52"/>
      <c r="J72" s="48">
        <v>600</v>
      </c>
      <c r="K72" s="49">
        <v>9112867</v>
      </c>
      <c r="L72" s="49"/>
      <c r="M72" s="241">
        <v>8328056</v>
      </c>
      <c r="N72" s="49"/>
      <c r="O72" s="221">
        <v>9148376</v>
      </c>
      <c r="P72" s="227">
        <v>0</v>
      </c>
      <c r="Q72" s="227">
        <f>P72+O72</f>
        <v>9148376</v>
      </c>
    </row>
    <row r="73" spans="1:17" s="50" customFormat="1" ht="34.15" hidden="1" customHeight="1" x14ac:dyDescent="0.35">
      <c r="A73" s="44"/>
      <c r="B73" s="179"/>
      <c r="C73" s="179"/>
      <c r="D73" s="179"/>
      <c r="E73" s="179"/>
      <c r="F73" s="202"/>
      <c r="G73" s="51" t="s">
        <v>537</v>
      </c>
      <c r="H73" s="51"/>
      <c r="I73" s="167" t="s">
        <v>535</v>
      </c>
      <c r="J73" s="48"/>
      <c r="K73" s="49">
        <f>K74</f>
        <v>0</v>
      </c>
      <c r="L73" s="49">
        <f>L74</f>
        <v>5557</v>
      </c>
      <c r="M73" s="241">
        <f>M74</f>
        <v>5557</v>
      </c>
      <c r="N73" s="49"/>
      <c r="O73" s="254"/>
      <c r="P73" s="227"/>
      <c r="Q73" s="227"/>
    </row>
    <row r="74" spans="1:17" s="50" customFormat="1" ht="34.15" hidden="1" customHeight="1" x14ac:dyDescent="0.35">
      <c r="A74" s="44"/>
      <c r="B74" s="179"/>
      <c r="C74" s="179"/>
      <c r="D74" s="179"/>
      <c r="E74" s="179"/>
      <c r="F74" s="202"/>
      <c r="G74" s="51" t="s">
        <v>4</v>
      </c>
      <c r="H74" s="51"/>
      <c r="I74" s="52"/>
      <c r="J74" s="48">
        <v>600</v>
      </c>
      <c r="K74" s="49">
        <v>0</v>
      </c>
      <c r="L74" s="49">
        <v>5557</v>
      </c>
      <c r="M74" s="241">
        <f>L74+K74</f>
        <v>5557</v>
      </c>
      <c r="N74" s="49"/>
      <c r="O74" s="254"/>
      <c r="P74" s="227"/>
      <c r="Q74" s="227"/>
    </row>
    <row r="75" spans="1:17" s="50" customFormat="1" ht="52.5" hidden="1" customHeight="1" x14ac:dyDescent="0.35">
      <c r="A75" s="44"/>
      <c r="B75" s="179"/>
      <c r="C75" s="179"/>
      <c r="D75" s="179"/>
      <c r="E75" s="179"/>
      <c r="F75" s="202"/>
      <c r="G75" s="51" t="s">
        <v>538</v>
      </c>
      <c r="H75" s="51"/>
      <c r="I75" s="167" t="s">
        <v>536</v>
      </c>
      <c r="J75" s="48"/>
      <c r="K75" s="49">
        <f>K76</f>
        <v>0</v>
      </c>
      <c r="L75" s="49">
        <f>L76</f>
        <v>150000</v>
      </c>
      <c r="M75" s="241">
        <f>M76</f>
        <v>150000</v>
      </c>
      <c r="N75" s="49"/>
      <c r="O75" s="254"/>
      <c r="P75" s="227"/>
      <c r="Q75" s="227"/>
    </row>
    <row r="76" spans="1:17" s="50" customFormat="1" ht="34.15" hidden="1" customHeight="1" x14ac:dyDescent="0.35">
      <c r="A76" s="44"/>
      <c r="B76" s="179"/>
      <c r="C76" s="179"/>
      <c r="D76" s="179"/>
      <c r="E76" s="179"/>
      <c r="F76" s="202"/>
      <c r="G76" s="51" t="s">
        <v>4</v>
      </c>
      <c r="H76" s="51"/>
      <c r="I76" s="52"/>
      <c r="J76" s="48">
        <v>600</v>
      </c>
      <c r="K76" s="49">
        <v>0</v>
      </c>
      <c r="L76" s="49">
        <v>150000</v>
      </c>
      <c r="M76" s="241">
        <f>L76+K76</f>
        <v>150000</v>
      </c>
      <c r="N76" s="49"/>
      <c r="O76" s="254"/>
      <c r="P76" s="227"/>
      <c r="Q76" s="227"/>
    </row>
    <row r="77" spans="1:17" s="50" customFormat="1" ht="64.5" hidden="1" customHeight="1" x14ac:dyDescent="0.35">
      <c r="A77" s="44"/>
      <c r="B77" s="174"/>
      <c r="C77" s="174"/>
      <c r="D77" s="174"/>
      <c r="E77" s="174"/>
      <c r="F77" s="175"/>
      <c r="G77" s="63" t="s">
        <v>492</v>
      </c>
      <c r="H77" s="51"/>
      <c r="I77" s="123" t="s">
        <v>345</v>
      </c>
      <c r="J77" s="124"/>
      <c r="K77" s="49">
        <f t="shared" ref="K77:M78" si="7">K78</f>
        <v>0</v>
      </c>
      <c r="L77" s="49">
        <f t="shared" si="7"/>
        <v>294730</v>
      </c>
      <c r="M77" s="241">
        <f t="shared" si="7"/>
        <v>294730</v>
      </c>
      <c r="N77" s="49"/>
      <c r="O77" s="254"/>
      <c r="P77" s="227"/>
      <c r="Q77" s="227"/>
    </row>
    <row r="78" spans="1:17" s="50" customFormat="1" ht="38.65" hidden="1" customHeight="1" x14ac:dyDescent="0.35">
      <c r="A78" s="44"/>
      <c r="B78" s="174"/>
      <c r="C78" s="174"/>
      <c r="D78" s="174"/>
      <c r="E78" s="174"/>
      <c r="F78" s="175"/>
      <c r="G78" s="51" t="s">
        <v>493</v>
      </c>
      <c r="H78" s="51"/>
      <c r="I78" s="52" t="s">
        <v>494</v>
      </c>
      <c r="J78" s="48"/>
      <c r="K78" s="49">
        <f t="shared" si="7"/>
        <v>0</v>
      </c>
      <c r="L78" s="49">
        <f t="shared" si="7"/>
        <v>294730</v>
      </c>
      <c r="M78" s="241">
        <f t="shared" si="7"/>
        <v>294730</v>
      </c>
      <c r="N78" s="49"/>
      <c r="O78" s="254"/>
      <c r="P78" s="227"/>
      <c r="Q78" s="227"/>
    </row>
    <row r="79" spans="1:17" s="50" customFormat="1" ht="36.4" hidden="1" customHeight="1" x14ac:dyDescent="0.35">
      <c r="A79" s="44"/>
      <c r="B79" s="174"/>
      <c r="C79" s="174"/>
      <c r="D79" s="174"/>
      <c r="E79" s="174"/>
      <c r="F79" s="175"/>
      <c r="G79" s="51" t="s">
        <v>4</v>
      </c>
      <c r="H79" s="51"/>
      <c r="I79" s="52"/>
      <c r="J79" s="48">
        <v>600</v>
      </c>
      <c r="K79" s="49"/>
      <c r="L79" s="49">
        <f>131564+163166</f>
        <v>294730</v>
      </c>
      <c r="M79" s="241">
        <f>K79+L79</f>
        <v>294730</v>
      </c>
      <c r="N79" s="49"/>
      <c r="O79" s="254"/>
      <c r="P79" s="227"/>
      <c r="Q79" s="227"/>
    </row>
    <row r="80" spans="1:17" s="50" customFormat="1" ht="51.75" customHeight="1" x14ac:dyDescent="0.35">
      <c r="A80" s="44"/>
      <c r="B80" s="179"/>
      <c r="C80" s="179"/>
      <c r="D80" s="179"/>
      <c r="E80" s="179"/>
      <c r="F80" s="282"/>
      <c r="G80" s="51" t="s">
        <v>699</v>
      </c>
      <c r="H80" s="51"/>
      <c r="I80" s="167" t="s">
        <v>700</v>
      </c>
      <c r="J80" s="48"/>
      <c r="K80" s="49"/>
      <c r="L80" s="49"/>
      <c r="M80" s="241"/>
      <c r="N80" s="49"/>
      <c r="O80" s="221">
        <f>O81</f>
        <v>193840</v>
      </c>
      <c r="P80" s="227">
        <f>P81</f>
        <v>0</v>
      </c>
      <c r="Q80" s="227">
        <f>Q81</f>
        <v>193840</v>
      </c>
    </row>
    <row r="81" spans="1:17" s="50" customFormat="1" ht="49.5" customHeight="1" x14ac:dyDescent="0.35">
      <c r="A81" s="44"/>
      <c r="B81" s="179"/>
      <c r="C81" s="179"/>
      <c r="D81" s="179"/>
      <c r="E81" s="179"/>
      <c r="F81" s="282"/>
      <c r="G81" s="51" t="s">
        <v>4</v>
      </c>
      <c r="H81" s="51"/>
      <c r="I81" s="52"/>
      <c r="J81" s="48">
        <v>600</v>
      </c>
      <c r="K81" s="49"/>
      <c r="L81" s="49"/>
      <c r="M81" s="241"/>
      <c r="N81" s="49"/>
      <c r="O81" s="221">
        <v>193840</v>
      </c>
      <c r="P81" s="227">
        <v>0</v>
      </c>
      <c r="Q81" s="227">
        <f>P81+O81</f>
        <v>193840</v>
      </c>
    </row>
    <row r="82" spans="1:17" s="50" customFormat="1" ht="36.4" customHeight="1" x14ac:dyDescent="0.35">
      <c r="A82" s="44"/>
      <c r="B82" s="179"/>
      <c r="C82" s="179"/>
      <c r="D82" s="179"/>
      <c r="E82" s="179"/>
      <c r="F82" s="280"/>
      <c r="G82" s="63" t="s">
        <v>696</v>
      </c>
      <c r="H82" s="51"/>
      <c r="I82" s="281" t="s">
        <v>693</v>
      </c>
      <c r="J82" s="48"/>
      <c r="K82" s="49"/>
      <c r="L82" s="49"/>
      <c r="M82" s="241"/>
      <c r="N82" s="49"/>
      <c r="O82" s="221">
        <f t="shared" ref="O82:Q83" si="8">O83</f>
        <v>156250</v>
      </c>
      <c r="P82" s="227">
        <f t="shared" si="8"/>
        <v>0</v>
      </c>
      <c r="Q82" s="227">
        <f t="shared" si="8"/>
        <v>156250</v>
      </c>
    </row>
    <row r="83" spans="1:17" s="50" customFormat="1" ht="59.25" customHeight="1" x14ac:dyDescent="0.35">
      <c r="A83" s="44"/>
      <c r="B83" s="179"/>
      <c r="C83" s="179"/>
      <c r="D83" s="179"/>
      <c r="E83" s="179"/>
      <c r="F83" s="280"/>
      <c r="G83" s="51" t="s">
        <v>695</v>
      </c>
      <c r="H83" s="51"/>
      <c r="I83" s="167" t="s">
        <v>694</v>
      </c>
      <c r="J83" s="48"/>
      <c r="K83" s="49"/>
      <c r="L83" s="49"/>
      <c r="M83" s="241"/>
      <c r="N83" s="49"/>
      <c r="O83" s="221">
        <f t="shared" si="8"/>
        <v>156250</v>
      </c>
      <c r="P83" s="227">
        <f t="shared" si="8"/>
        <v>0</v>
      </c>
      <c r="Q83" s="227">
        <f t="shared" si="8"/>
        <v>156250</v>
      </c>
    </row>
    <row r="84" spans="1:17" s="50" customFormat="1" ht="47.25" customHeight="1" x14ac:dyDescent="0.35">
      <c r="A84" s="44"/>
      <c r="B84" s="179"/>
      <c r="C84" s="179"/>
      <c r="D84" s="179"/>
      <c r="E84" s="179"/>
      <c r="F84" s="280"/>
      <c r="G84" s="51" t="s">
        <v>4</v>
      </c>
      <c r="H84" s="51"/>
      <c r="I84" s="52"/>
      <c r="J84" s="48">
        <v>600</v>
      </c>
      <c r="K84" s="49"/>
      <c r="L84" s="49"/>
      <c r="M84" s="241"/>
      <c r="N84" s="49"/>
      <c r="O84" s="221">
        <v>156250</v>
      </c>
      <c r="P84" s="227">
        <v>0</v>
      </c>
      <c r="Q84" s="227">
        <f>P84+O84</f>
        <v>156250</v>
      </c>
    </row>
    <row r="85" spans="1:17" s="50" customFormat="1" ht="84.65" customHeight="1" x14ac:dyDescent="0.35">
      <c r="A85" s="44"/>
      <c r="B85" s="179"/>
      <c r="C85" s="179"/>
      <c r="D85" s="179"/>
      <c r="E85" s="179"/>
      <c r="F85" s="252"/>
      <c r="G85" s="63" t="s">
        <v>492</v>
      </c>
      <c r="H85" s="51"/>
      <c r="I85" s="64" t="s">
        <v>345</v>
      </c>
      <c r="J85" s="48"/>
      <c r="K85" s="49">
        <f>K86+K88</f>
        <v>2051749</v>
      </c>
      <c r="L85" s="49"/>
      <c r="M85" s="241"/>
      <c r="N85" s="49">
        <f>N86+N88</f>
        <v>394348</v>
      </c>
      <c r="O85" s="221">
        <f>O86+O88</f>
        <v>4480346</v>
      </c>
      <c r="P85" s="227">
        <f t="shared" ref="P85:Q85" si="9">P86+P88</f>
        <v>0</v>
      </c>
      <c r="Q85" s="227">
        <f t="shared" si="9"/>
        <v>4480346</v>
      </c>
    </row>
    <row r="86" spans="1:17" s="50" customFormat="1" ht="53.15" customHeight="1" x14ac:dyDescent="0.35">
      <c r="A86" s="44"/>
      <c r="B86" s="179"/>
      <c r="C86" s="179"/>
      <c r="D86" s="179"/>
      <c r="E86" s="179"/>
      <c r="F86" s="252"/>
      <c r="G86" s="51" t="s">
        <v>493</v>
      </c>
      <c r="H86" s="51"/>
      <c r="I86" s="167" t="s">
        <v>494</v>
      </c>
      <c r="J86" s="48"/>
      <c r="K86" s="49">
        <f>K87</f>
        <v>46742</v>
      </c>
      <c r="L86" s="49"/>
      <c r="M86" s="241"/>
      <c r="N86" s="49">
        <f>N87</f>
        <v>394348</v>
      </c>
      <c r="O86" s="221">
        <f>O87</f>
        <v>2475339</v>
      </c>
      <c r="P86" s="227">
        <f t="shared" ref="P86:Q86" si="10">P87</f>
        <v>0</v>
      </c>
      <c r="Q86" s="227">
        <f t="shared" si="10"/>
        <v>2475339</v>
      </c>
    </row>
    <row r="87" spans="1:17" s="50" customFormat="1" ht="49" customHeight="1" x14ac:dyDescent="0.35">
      <c r="A87" s="44"/>
      <c r="B87" s="179"/>
      <c r="C87" s="179"/>
      <c r="D87" s="179"/>
      <c r="E87" s="179"/>
      <c r="F87" s="252"/>
      <c r="G87" s="51" t="s">
        <v>4</v>
      </c>
      <c r="H87" s="51"/>
      <c r="I87" s="52"/>
      <c r="J87" s="48">
        <v>600</v>
      </c>
      <c r="K87" s="49">
        <v>46742</v>
      </c>
      <c r="L87" s="49"/>
      <c r="M87" s="241"/>
      <c r="N87" s="49">
        <v>394348</v>
      </c>
      <c r="O87" s="221">
        <v>2475339</v>
      </c>
      <c r="P87" s="227">
        <v>0</v>
      </c>
      <c r="Q87" s="227">
        <f>O87+P87</f>
        <v>2475339</v>
      </c>
    </row>
    <row r="88" spans="1:17" s="50" customFormat="1" ht="69" customHeight="1" x14ac:dyDescent="0.35">
      <c r="A88" s="44"/>
      <c r="B88" s="179"/>
      <c r="C88" s="179"/>
      <c r="D88" s="179"/>
      <c r="E88" s="179"/>
      <c r="F88" s="252"/>
      <c r="G88" s="51" t="s">
        <v>669</v>
      </c>
      <c r="H88" s="51"/>
      <c r="I88" s="167" t="s">
        <v>668</v>
      </c>
      <c r="J88" s="48"/>
      <c r="K88" s="49">
        <f>K89</f>
        <v>2005007</v>
      </c>
      <c r="L88" s="49"/>
      <c r="M88" s="241"/>
      <c r="N88" s="49">
        <f>N89</f>
        <v>0</v>
      </c>
      <c r="O88" s="221">
        <f>O89</f>
        <v>2005007</v>
      </c>
      <c r="P88" s="227"/>
      <c r="Q88" s="227">
        <v>2005007</v>
      </c>
    </row>
    <row r="89" spans="1:17" s="50" customFormat="1" ht="51" customHeight="1" x14ac:dyDescent="0.35">
      <c r="A89" s="44"/>
      <c r="B89" s="179"/>
      <c r="C89" s="179"/>
      <c r="D89" s="179"/>
      <c r="E89" s="179"/>
      <c r="F89" s="252"/>
      <c r="G89" s="51" t="s">
        <v>4</v>
      </c>
      <c r="H89" s="51"/>
      <c r="I89" s="52"/>
      <c r="J89" s="48">
        <v>600</v>
      </c>
      <c r="K89" s="49">
        <v>2005007</v>
      </c>
      <c r="L89" s="49"/>
      <c r="M89" s="241"/>
      <c r="N89" s="49"/>
      <c r="O89" s="221">
        <f>N89+K89</f>
        <v>2005007</v>
      </c>
      <c r="P89" s="227"/>
      <c r="Q89" s="227">
        <v>2005007</v>
      </c>
    </row>
    <row r="90" spans="1:17" s="50" customFormat="1" ht="31.5" customHeight="1" x14ac:dyDescent="0.35">
      <c r="A90" s="44"/>
      <c r="B90" s="159"/>
      <c r="C90" s="159"/>
      <c r="D90" s="159"/>
      <c r="E90" s="159"/>
      <c r="F90" s="160"/>
      <c r="G90" s="121" t="s">
        <v>449</v>
      </c>
      <c r="H90" s="51"/>
      <c r="I90" s="60" t="s">
        <v>443</v>
      </c>
      <c r="J90" s="48"/>
      <c r="K90" s="127">
        <f>K91</f>
        <v>429518</v>
      </c>
      <c r="L90" s="127">
        <f>L91</f>
        <v>0</v>
      </c>
      <c r="M90" s="242">
        <f>M91</f>
        <v>201000</v>
      </c>
      <c r="N90" s="127">
        <f>N91</f>
        <v>0</v>
      </c>
      <c r="O90" s="254">
        <f>O91</f>
        <v>432518</v>
      </c>
      <c r="P90" s="227">
        <f t="shared" ref="P90:Q90" si="11">P91</f>
        <v>0</v>
      </c>
      <c r="Q90" s="268">
        <f t="shared" si="11"/>
        <v>432518</v>
      </c>
    </row>
    <row r="91" spans="1:17" s="50" customFormat="1" ht="34" customHeight="1" x14ac:dyDescent="0.35">
      <c r="A91" s="44"/>
      <c r="B91" s="159"/>
      <c r="C91" s="159"/>
      <c r="D91" s="159"/>
      <c r="E91" s="159"/>
      <c r="F91" s="160"/>
      <c r="G91" s="51" t="s">
        <v>448</v>
      </c>
      <c r="H91" s="51"/>
      <c r="I91" s="47" t="s">
        <v>444</v>
      </c>
      <c r="J91" s="48"/>
      <c r="K91" s="49">
        <f>K92+K101+K104</f>
        <v>429518</v>
      </c>
      <c r="L91" s="49">
        <f>L92+L96</f>
        <v>0</v>
      </c>
      <c r="M91" s="241">
        <f>M92+M96</f>
        <v>201000</v>
      </c>
      <c r="N91" s="49">
        <f>N92+N101+N104</f>
        <v>0</v>
      </c>
      <c r="O91" s="221">
        <f>O92+O101+O104</f>
        <v>432518</v>
      </c>
      <c r="P91" s="227">
        <f t="shared" ref="P91:Q91" si="12">P92+P101+P104</f>
        <v>0</v>
      </c>
      <c r="Q91" s="227">
        <f t="shared" si="12"/>
        <v>432518</v>
      </c>
    </row>
    <row r="92" spans="1:17" s="50" customFormat="1" ht="51.75" customHeight="1" x14ac:dyDescent="0.35">
      <c r="A92" s="44"/>
      <c r="B92" s="159"/>
      <c r="C92" s="159"/>
      <c r="D92" s="159"/>
      <c r="E92" s="159"/>
      <c r="F92" s="160"/>
      <c r="G92" s="63" t="s">
        <v>261</v>
      </c>
      <c r="H92" s="51"/>
      <c r="I92" s="64" t="s">
        <v>445</v>
      </c>
      <c r="J92" s="48"/>
      <c r="K92" s="49">
        <f>K93</f>
        <v>201000</v>
      </c>
      <c r="L92" s="49">
        <f>L93</f>
        <v>0</v>
      </c>
      <c r="M92" s="241">
        <f>M93</f>
        <v>201000</v>
      </c>
      <c r="N92" s="49">
        <f>N93</f>
        <v>0</v>
      </c>
      <c r="O92" s="221">
        <f>O93</f>
        <v>201000</v>
      </c>
      <c r="P92" s="227"/>
      <c r="Q92" s="227">
        <v>201000</v>
      </c>
    </row>
    <row r="93" spans="1:17" s="50" customFormat="1" ht="43.5" customHeight="1" x14ac:dyDescent="0.35">
      <c r="A93" s="44"/>
      <c r="B93" s="159"/>
      <c r="C93" s="159"/>
      <c r="D93" s="159"/>
      <c r="E93" s="159"/>
      <c r="F93" s="160"/>
      <c r="G93" s="51" t="s">
        <v>447</v>
      </c>
      <c r="H93" s="51"/>
      <c r="I93" s="47" t="s">
        <v>446</v>
      </c>
      <c r="J93" s="48"/>
      <c r="K93" s="49">
        <f>K94+K95</f>
        <v>201000</v>
      </c>
      <c r="L93" s="49">
        <f>L94+L95</f>
        <v>0</v>
      </c>
      <c r="M93" s="241">
        <f>M94+M95</f>
        <v>201000</v>
      </c>
      <c r="N93" s="49">
        <f>N94+N95</f>
        <v>0</v>
      </c>
      <c r="O93" s="221">
        <f>O94+O95</f>
        <v>201000</v>
      </c>
      <c r="P93" s="227"/>
      <c r="Q93" s="227">
        <v>201000</v>
      </c>
    </row>
    <row r="94" spans="1:17" s="50" customFormat="1" ht="33" customHeight="1" x14ac:dyDescent="0.35">
      <c r="A94" s="44"/>
      <c r="B94" s="177"/>
      <c r="C94" s="177"/>
      <c r="D94" s="177"/>
      <c r="E94" s="177"/>
      <c r="F94" s="178"/>
      <c r="G94" s="51" t="s">
        <v>2</v>
      </c>
      <c r="H94" s="51"/>
      <c r="I94" s="47"/>
      <c r="J94" s="48">
        <v>200</v>
      </c>
      <c r="K94" s="49">
        <v>91000</v>
      </c>
      <c r="L94" s="49"/>
      <c r="M94" s="241">
        <f>K94+L94</f>
        <v>91000</v>
      </c>
      <c r="N94" s="49"/>
      <c r="O94" s="221">
        <f>N94+K94</f>
        <v>91000</v>
      </c>
      <c r="P94" s="227"/>
      <c r="Q94" s="227">
        <v>91000</v>
      </c>
    </row>
    <row r="95" spans="1:17" s="50" customFormat="1" ht="51" customHeight="1" x14ac:dyDescent="0.35">
      <c r="A95" s="44"/>
      <c r="B95" s="159"/>
      <c r="C95" s="159"/>
      <c r="D95" s="159"/>
      <c r="E95" s="159"/>
      <c r="F95" s="160"/>
      <c r="G95" s="51" t="s">
        <v>4</v>
      </c>
      <c r="H95" s="51"/>
      <c r="I95" s="52"/>
      <c r="J95" s="48">
        <v>600</v>
      </c>
      <c r="K95" s="49">
        <v>110000</v>
      </c>
      <c r="L95" s="49">
        <v>0</v>
      </c>
      <c r="M95" s="241">
        <f>K95+L95</f>
        <v>110000</v>
      </c>
      <c r="N95" s="49"/>
      <c r="O95" s="221">
        <f>N95+K95</f>
        <v>110000</v>
      </c>
      <c r="P95" s="227"/>
      <c r="Q95" s="227">
        <v>110000</v>
      </c>
    </row>
    <row r="96" spans="1:17" s="50" customFormat="1" ht="34.9" hidden="1" customHeight="1" x14ac:dyDescent="0.35">
      <c r="A96" s="44"/>
      <c r="B96" s="179"/>
      <c r="C96" s="179"/>
      <c r="D96" s="179"/>
      <c r="E96" s="179"/>
      <c r="F96" s="195"/>
      <c r="G96" s="63" t="s">
        <v>512</v>
      </c>
      <c r="H96" s="51"/>
      <c r="I96" s="123" t="s">
        <v>515</v>
      </c>
      <c r="J96" s="48"/>
      <c r="K96" s="49">
        <f>K97+K99</f>
        <v>0</v>
      </c>
      <c r="L96" s="49">
        <f>L97+L99</f>
        <v>0</v>
      </c>
      <c r="M96" s="241">
        <f>M97+M99</f>
        <v>0</v>
      </c>
      <c r="N96" s="49"/>
      <c r="O96" s="221"/>
      <c r="P96" s="227"/>
      <c r="Q96" s="227"/>
    </row>
    <row r="97" spans="1:17" s="50" customFormat="1" ht="50.5" hidden="1" customHeight="1" x14ac:dyDescent="0.35">
      <c r="A97" s="44"/>
      <c r="B97" s="179"/>
      <c r="C97" s="179"/>
      <c r="D97" s="179"/>
      <c r="E97" s="179"/>
      <c r="F97" s="195"/>
      <c r="G97" s="51" t="s">
        <v>513</v>
      </c>
      <c r="H97" s="51"/>
      <c r="I97" s="52" t="s">
        <v>514</v>
      </c>
      <c r="J97" s="48"/>
      <c r="K97" s="49">
        <f>K98</f>
        <v>0</v>
      </c>
      <c r="L97" s="49">
        <f>L98</f>
        <v>0</v>
      </c>
      <c r="M97" s="241">
        <f>M98</f>
        <v>0</v>
      </c>
      <c r="N97" s="49"/>
      <c r="O97" s="221"/>
      <c r="P97" s="227"/>
      <c r="Q97" s="227"/>
    </row>
    <row r="98" spans="1:17" s="50" customFormat="1" ht="34.9" hidden="1" customHeight="1" x14ac:dyDescent="0.35">
      <c r="A98" s="44"/>
      <c r="B98" s="179"/>
      <c r="C98" s="179"/>
      <c r="D98" s="179"/>
      <c r="E98" s="179"/>
      <c r="F98" s="195"/>
      <c r="G98" s="51" t="s">
        <v>4</v>
      </c>
      <c r="H98" s="51"/>
      <c r="I98" s="52"/>
      <c r="J98" s="48">
        <v>600</v>
      </c>
      <c r="K98" s="49"/>
      <c r="L98" s="49">
        <v>0</v>
      </c>
      <c r="M98" s="241">
        <f>K98+L98</f>
        <v>0</v>
      </c>
      <c r="N98" s="49"/>
      <c r="O98" s="221"/>
      <c r="P98" s="227"/>
      <c r="Q98" s="227"/>
    </row>
    <row r="99" spans="1:17" s="50" customFormat="1" ht="49.9" hidden="1" customHeight="1" x14ac:dyDescent="0.35">
      <c r="A99" s="44"/>
      <c r="B99" s="179"/>
      <c r="C99" s="179"/>
      <c r="D99" s="179"/>
      <c r="E99" s="179"/>
      <c r="F99" s="196"/>
      <c r="G99" s="51" t="s">
        <v>522</v>
      </c>
      <c r="H99" s="51"/>
      <c r="I99" s="52" t="s">
        <v>523</v>
      </c>
      <c r="J99" s="48"/>
      <c r="K99" s="49">
        <f>K100</f>
        <v>0</v>
      </c>
      <c r="L99" s="49">
        <f>L100</f>
        <v>0</v>
      </c>
      <c r="M99" s="241">
        <f>M100</f>
        <v>0</v>
      </c>
      <c r="N99" s="49"/>
      <c r="O99" s="221"/>
      <c r="P99" s="227"/>
      <c r="Q99" s="227"/>
    </row>
    <row r="100" spans="1:17" s="50" customFormat="1" ht="34.9" hidden="1" customHeight="1" x14ac:dyDescent="0.35">
      <c r="A100" s="44"/>
      <c r="B100" s="179"/>
      <c r="C100" s="179"/>
      <c r="D100" s="179"/>
      <c r="E100" s="179"/>
      <c r="F100" s="196"/>
      <c r="G100" s="51" t="s">
        <v>4</v>
      </c>
      <c r="H100" s="51"/>
      <c r="I100" s="52"/>
      <c r="J100" s="48">
        <v>600</v>
      </c>
      <c r="K100" s="49"/>
      <c r="L100" s="49"/>
      <c r="M100" s="241">
        <f>K100+L100</f>
        <v>0</v>
      </c>
      <c r="N100" s="49"/>
      <c r="O100" s="221"/>
      <c r="P100" s="227"/>
      <c r="Q100" s="227"/>
    </row>
    <row r="101" spans="1:17" s="50" customFormat="1" ht="34.9" hidden="1" customHeight="1" x14ac:dyDescent="0.35">
      <c r="A101" s="44"/>
      <c r="B101" s="179"/>
      <c r="C101" s="179"/>
      <c r="D101" s="179"/>
      <c r="E101" s="179"/>
      <c r="F101" s="214"/>
      <c r="G101" s="63" t="s">
        <v>512</v>
      </c>
      <c r="H101" s="51"/>
      <c r="I101" s="64" t="s">
        <v>515</v>
      </c>
      <c r="J101" s="48"/>
      <c r="K101" s="49">
        <f>K102</f>
        <v>0</v>
      </c>
      <c r="L101" s="49"/>
      <c r="M101" s="241"/>
      <c r="N101" s="49"/>
      <c r="O101" s="221"/>
      <c r="P101" s="227"/>
      <c r="Q101" s="227"/>
    </row>
    <row r="102" spans="1:17" s="50" customFormat="1" ht="48.65" hidden="1" customHeight="1" x14ac:dyDescent="0.35">
      <c r="A102" s="44"/>
      <c r="B102" s="179"/>
      <c r="C102" s="179"/>
      <c r="D102" s="179"/>
      <c r="E102" s="179"/>
      <c r="F102" s="214"/>
      <c r="G102" s="51" t="s">
        <v>522</v>
      </c>
      <c r="H102" s="51"/>
      <c r="I102" s="47" t="s">
        <v>570</v>
      </c>
      <c r="J102" s="48"/>
      <c r="K102" s="49">
        <f>K103</f>
        <v>0</v>
      </c>
      <c r="L102" s="49"/>
      <c r="M102" s="241"/>
      <c r="N102" s="49"/>
      <c r="O102" s="221"/>
      <c r="P102" s="227"/>
      <c r="Q102" s="227"/>
    </row>
    <row r="103" spans="1:17" s="50" customFormat="1" ht="34.9" hidden="1" customHeight="1" x14ac:dyDescent="0.35">
      <c r="A103" s="44"/>
      <c r="B103" s="179"/>
      <c r="C103" s="179"/>
      <c r="D103" s="179"/>
      <c r="E103" s="179"/>
      <c r="F103" s="214"/>
      <c r="G103" s="51" t="s">
        <v>4</v>
      </c>
      <c r="H103" s="51"/>
      <c r="I103" s="52"/>
      <c r="J103" s="48">
        <v>600</v>
      </c>
      <c r="K103" s="49"/>
      <c r="L103" s="49"/>
      <c r="M103" s="241"/>
      <c r="N103" s="49"/>
      <c r="O103" s="221"/>
      <c r="P103" s="227"/>
      <c r="Q103" s="227"/>
    </row>
    <row r="104" spans="1:17" s="50" customFormat="1" ht="50.15" customHeight="1" x14ac:dyDescent="0.35">
      <c r="A104" s="44"/>
      <c r="B104" s="179"/>
      <c r="C104" s="179"/>
      <c r="D104" s="179"/>
      <c r="E104" s="179"/>
      <c r="F104" s="232"/>
      <c r="G104" s="63" t="s">
        <v>512</v>
      </c>
      <c r="H104" s="51"/>
      <c r="I104" s="64" t="s">
        <v>515</v>
      </c>
      <c r="J104" s="48"/>
      <c r="K104" s="49">
        <f>K105+K107</f>
        <v>228518</v>
      </c>
      <c r="L104" s="49"/>
      <c r="M104" s="241"/>
      <c r="N104" s="49">
        <f>N105+N107</f>
        <v>0</v>
      </c>
      <c r="O104" s="221">
        <f>O105+O107</f>
        <v>231518</v>
      </c>
      <c r="P104" s="227">
        <f t="shared" ref="P104:Q104" si="13">P105+P107</f>
        <v>0</v>
      </c>
      <c r="Q104" s="227">
        <f t="shared" si="13"/>
        <v>231518</v>
      </c>
    </row>
    <row r="105" spans="1:17" s="50" customFormat="1" ht="62.5" customHeight="1" x14ac:dyDescent="0.35">
      <c r="A105" s="44"/>
      <c r="B105" s="179"/>
      <c r="C105" s="179"/>
      <c r="D105" s="179"/>
      <c r="E105" s="179"/>
      <c r="F105" s="232"/>
      <c r="G105" s="51" t="s">
        <v>522</v>
      </c>
      <c r="H105" s="51"/>
      <c r="I105" s="47" t="s">
        <v>570</v>
      </c>
      <c r="J105" s="48"/>
      <c r="K105" s="49">
        <f>K106</f>
        <v>216518</v>
      </c>
      <c r="L105" s="49"/>
      <c r="M105" s="241"/>
      <c r="N105" s="49">
        <f>N106</f>
        <v>0</v>
      </c>
      <c r="O105" s="221">
        <f>O106</f>
        <v>216518</v>
      </c>
      <c r="P105" s="227"/>
      <c r="Q105" s="227">
        <v>216518</v>
      </c>
    </row>
    <row r="106" spans="1:17" s="50" customFormat="1" ht="54" customHeight="1" x14ac:dyDescent="0.35">
      <c r="A106" s="44"/>
      <c r="B106" s="179"/>
      <c r="C106" s="179"/>
      <c r="D106" s="179"/>
      <c r="E106" s="179"/>
      <c r="F106" s="232"/>
      <c r="G106" s="51" t="s">
        <v>4</v>
      </c>
      <c r="H106" s="51"/>
      <c r="I106" s="52"/>
      <c r="J106" s="48">
        <v>600</v>
      </c>
      <c r="K106" s="49">
        <v>216518</v>
      </c>
      <c r="L106" s="49"/>
      <c r="M106" s="241"/>
      <c r="N106" s="49">
        <v>0</v>
      </c>
      <c r="O106" s="221">
        <f>N106+K106</f>
        <v>216518</v>
      </c>
      <c r="P106" s="227"/>
      <c r="Q106" s="227">
        <v>216518</v>
      </c>
    </row>
    <row r="107" spans="1:17" s="50" customFormat="1" ht="68.5" customHeight="1" x14ac:dyDescent="0.35">
      <c r="A107" s="44"/>
      <c r="B107" s="179"/>
      <c r="C107" s="179"/>
      <c r="D107" s="179"/>
      <c r="E107" s="179"/>
      <c r="F107" s="232"/>
      <c r="G107" s="51" t="s">
        <v>656</v>
      </c>
      <c r="H107" s="51"/>
      <c r="I107" s="52" t="s">
        <v>655</v>
      </c>
      <c r="J107" s="48"/>
      <c r="K107" s="49">
        <f>K108</f>
        <v>12000</v>
      </c>
      <c r="L107" s="49"/>
      <c r="M107" s="241"/>
      <c r="N107" s="49">
        <f>N108</f>
        <v>0</v>
      </c>
      <c r="O107" s="221">
        <f>O108</f>
        <v>15000</v>
      </c>
      <c r="P107" s="227">
        <f t="shared" ref="P107:Q107" si="14">P108</f>
        <v>0</v>
      </c>
      <c r="Q107" s="227">
        <f t="shared" si="14"/>
        <v>15000</v>
      </c>
    </row>
    <row r="108" spans="1:17" s="50" customFormat="1" ht="52.5" customHeight="1" x14ac:dyDescent="0.35">
      <c r="A108" s="44"/>
      <c r="B108" s="179"/>
      <c r="C108" s="179"/>
      <c r="D108" s="179"/>
      <c r="E108" s="179"/>
      <c r="F108" s="232"/>
      <c r="G108" s="51" t="s">
        <v>4</v>
      </c>
      <c r="H108" s="51"/>
      <c r="I108" s="52"/>
      <c r="J108" s="48">
        <v>600</v>
      </c>
      <c r="K108" s="49">
        <v>12000</v>
      </c>
      <c r="L108" s="49"/>
      <c r="M108" s="241"/>
      <c r="N108" s="49"/>
      <c r="O108" s="221">
        <v>15000</v>
      </c>
      <c r="P108" s="227">
        <v>0</v>
      </c>
      <c r="Q108" s="227">
        <f>O108+P108</f>
        <v>15000</v>
      </c>
    </row>
    <row r="109" spans="1:17" s="50" customFormat="1" ht="21.65" customHeight="1" x14ac:dyDescent="0.35">
      <c r="A109" s="44"/>
      <c r="B109" s="67"/>
      <c r="C109" s="67"/>
      <c r="D109" s="67"/>
      <c r="E109" s="67"/>
      <c r="F109" s="68"/>
      <c r="G109" s="121" t="s">
        <v>8</v>
      </c>
      <c r="H109" s="51"/>
      <c r="I109" s="125" t="s">
        <v>310</v>
      </c>
      <c r="J109" s="48"/>
      <c r="K109" s="127">
        <f>K110</f>
        <v>1460000</v>
      </c>
      <c r="L109" s="49"/>
      <c r="M109" s="242">
        <f>M110</f>
        <v>1459500</v>
      </c>
      <c r="N109" s="127">
        <f>N110</f>
        <v>0</v>
      </c>
      <c r="O109" s="254">
        <f>O110</f>
        <v>1460000</v>
      </c>
      <c r="P109" s="227">
        <f>P110</f>
        <v>101000</v>
      </c>
      <c r="Q109" s="227">
        <f>Q110</f>
        <v>1561000</v>
      </c>
    </row>
    <row r="110" spans="1:17" s="50" customFormat="1" ht="35.5" customHeight="1" x14ac:dyDescent="0.35">
      <c r="A110" s="44"/>
      <c r="B110" s="67"/>
      <c r="C110" s="67"/>
      <c r="D110" s="67"/>
      <c r="E110" s="67"/>
      <c r="F110" s="68"/>
      <c r="G110" s="51" t="s">
        <v>82</v>
      </c>
      <c r="H110" s="51"/>
      <c r="I110" s="52" t="s">
        <v>320</v>
      </c>
      <c r="J110" s="48"/>
      <c r="K110" s="49">
        <f>K111+K112+K113</f>
        <v>1460000</v>
      </c>
      <c r="L110" s="49"/>
      <c r="M110" s="241">
        <f>M111+M112+M113</f>
        <v>1459500</v>
      </c>
      <c r="N110" s="49">
        <f>N111+N112+N113</f>
        <v>0</v>
      </c>
      <c r="O110" s="221">
        <f>O111+O112+O113</f>
        <v>1460000</v>
      </c>
      <c r="P110" s="227">
        <f>P111+P112+P113</f>
        <v>101000</v>
      </c>
      <c r="Q110" s="227">
        <f>Q111+Q112+Q113</f>
        <v>1561000</v>
      </c>
    </row>
    <row r="111" spans="1:17" s="50" customFormat="1" ht="90" customHeight="1" x14ac:dyDescent="0.35">
      <c r="A111" s="44"/>
      <c r="B111" s="67"/>
      <c r="C111" s="67"/>
      <c r="D111" s="67"/>
      <c r="E111" s="67"/>
      <c r="F111" s="68"/>
      <c r="G111" s="51" t="s">
        <v>3</v>
      </c>
      <c r="H111" s="51"/>
      <c r="I111" s="125"/>
      <c r="J111" s="48">
        <v>100</v>
      </c>
      <c r="K111" s="49">
        <v>1390100</v>
      </c>
      <c r="L111" s="49"/>
      <c r="M111" s="241">
        <v>1390100</v>
      </c>
      <c r="N111" s="49"/>
      <c r="O111" s="221">
        <f>N111+K111</f>
        <v>1390100</v>
      </c>
      <c r="P111" s="227">
        <v>120000</v>
      </c>
      <c r="Q111" s="227">
        <f>P111+O111</f>
        <v>1510100</v>
      </c>
    </row>
    <row r="112" spans="1:17" s="50" customFormat="1" ht="38.25" customHeight="1" x14ac:dyDescent="0.35">
      <c r="A112" s="44"/>
      <c r="B112" s="67"/>
      <c r="C112" s="67"/>
      <c r="D112" s="67"/>
      <c r="E112" s="67"/>
      <c r="F112" s="68"/>
      <c r="G112" s="51" t="s">
        <v>2</v>
      </c>
      <c r="H112" s="51"/>
      <c r="I112" s="125"/>
      <c r="J112" s="48">
        <v>200</v>
      </c>
      <c r="K112" s="49">
        <v>65900</v>
      </c>
      <c r="L112" s="49"/>
      <c r="M112" s="241">
        <v>64400</v>
      </c>
      <c r="N112" s="49"/>
      <c r="O112" s="221">
        <f>N112+K112</f>
        <v>65900</v>
      </c>
      <c r="P112" s="227">
        <v>-15000</v>
      </c>
      <c r="Q112" s="227">
        <f>P112+O112</f>
        <v>50900</v>
      </c>
    </row>
    <row r="113" spans="1:17" s="50" customFormat="1" ht="22.5" customHeight="1" x14ac:dyDescent="0.35">
      <c r="A113" s="44"/>
      <c r="B113" s="67"/>
      <c r="C113" s="67"/>
      <c r="D113" s="67"/>
      <c r="E113" s="67"/>
      <c r="F113" s="68"/>
      <c r="G113" s="51" t="s">
        <v>1</v>
      </c>
      <c r="H113" s="51"/>
      <c r="I113" s="125"/>
      <c r="J113" s="48">
        <v>800</v>
      </c>
      <c r="K113" s="49">
        <v>4000</v>
      </c>
      <c r="L113" s="49"/>
      <c r="M113" s="241">
        <v>5000</v>
      </c>
      <c r="N113" s="49"/>
      <c r="O113" s="221">
        <f>N113+K113</f>
        <v>4000</v>
      </c>
      <c r="P113" s="227">
        <v>-4000</v>
      </c>
      <c r="Q113" s="227">
        <f>P113+O113</f>
        <v>0</v>
      </c>
    </row>
    <row r="114" spans="1:17" s="50" customFormat="1" ht="38.65" customHeight="1" x14ac:dyDescent="0.35">
      <c r="A114" s="44"/>
      <c r="B114" s="67"/>
      <c r="C114" s="67"/>
      <c r="D114" s="67"/>
      <c r="E114" s="67"/>
      <c r="F114" s="68"/>
      <c r="G114" s="121" t="s">
        <v>400</v>
      </c>
      <c r="H114" s="126">
        <v>803</v>
      </c>
      <c r="I114" s="125"/>
      <c r="J114" s="48"/>
      <c r="K114" s="127">
        <f t="shared" ref="K114:Q114" si="15">K115+K179+K202+K211+K223+K234+K240</f>
        <v>265016558</v>
      </c>
      <c r="L114" s="127">
        <f t="shared" si="15"/>
        <v>484737</v>
      </c>
      <c r="M114" s="242">
        <f t="shared" si="15"/>
        <v>249829443</v>
      </c>
      <c r="N114" s="127">
        <f t="shared" si="15"/>
        <v>2000000</v>
      </c>
      <c r="O114" s="254">
        <f t="shared" si="15"/>
        <v>268902981</v>
      </c>
      <c r="P114" s="268">
        <f t="shared" si="15"/>
        <v>-4848739</v>
      </c>
      <c r="Q114" s="268">
        <f t="shared" si="15"/>
        <v>264054242</v>
      </c>
    </row>
    <row r="115" spans="1:17" s="50" customFormat="1" ht="46.9" customHeight="1" x14ac:dyDescent="0.35">
      <c r="A115" s="44"/>
      <c r="B115" s="67"/>
      <c r="C115" s="67"/>
      <c r="D115" s="67"/>
      <c r="E115" s="67"/>
      <c r="F115" s="68"/>
      <c r="G115" s="121" t="s">
        <v>576</v>
      </c>
      <c r="H115" s="126"/>
      <c r="I115" s="60" t="s">
        <v>354</v>
      </c>
      <c r="J115" s="48"/>
      <c r="K115" s="127">
        <f t="shared" ref="K115:Q115" si="16">K116</f>
        <v>259099311</v>
      </c>
      <c r="L115" s="127">
        <f t="shared" si="16"/>
        <v>484737</v>
      </c>
      <c r="M115" s="242">
        <f t="shared" si="16"/>
        <v>244792340</v>
      </c>
      <c r="N115" s="127">
        <f t="shared" si="16"/>
        <v>2000000</v>
      </c>
      <c r="O115" s="254">
        <f t="shared" si="16"/>
        <v>262942119</v>
      </c>
      <c r="P115" s="268">
        <f t="shared" si="16"/>
        <v>-4824139</v>
      </c>
      <c r="Q115" s="268">
        <f t="shared" si="16"/>
        <v>258117980</v>
      </c>
    </row>
    <row r="116" spans="1:17" s="50" customFormat="1" ht="68.5" customHeight="1" x14ac:dyDescent="0.35">
      <c r="A116" s="44"/>
      <c r="B116" s="71"/>
      <c r="C116" s="71"/>
      <c r="D116" s="71"/>
      <c r="E116" s="71"/>
      <c r="F116" s="72"/>
      <c r="G116" s="128" t="s">
        <v>577</v>
      </c>
      <c r="H116" s="126"/>
      <c r="I116" s="47" t="s">
        <v>353</v>
      </c>
      <c r="J116" s="48"/>
      <c r="K116" s="49">
        <f>K117+K151+K167+K174</f>
        <v>259099311</v>
      </c>
      <c r="L116" s="49">
        <f>L117+L151</f>
        <v>484737</v>
      </c>
      <c r="M116" s="241">
        <f>M117+M151</f>
        <v>244792340</v>
      </c>
      <c r="N116" s="49">
        <f>N117+N151+N167+N174</f>
        <v>2000000</v>
      </c>
      <c r="O116" s="221">
        <f>O117+O151+O167+O174</f>
        <v>262942119</v>
      </c>
      <c r="P116" s="227">
        <f>P117+P151+P167+P174</f>
        <v>-4824139</v>
      </c>
      <c r="Q116" s="227">
        <f>Q117+Q151+Q167+Q174</f>
        <v>258117980</v>
      </c>
    </row>
    <row r="117" spans="1:17" ht="35.25" customHeight="1" x14ac:dyDescent="0.35">
      <c r="A117" s="4"/>
      <c r="B117" s="10"/>
      <c r="C117" s="10"/>
      <c r="D117" s="10"/>
      <c r="E117" s="10"/>
      <c r="F117" s="11"/>
      <c r="G117" s="63" t="s">
        <v>252</v>
      </c>
      <c r="H117" s="63"/>
      <c r="I117" s="64" t="s">
        <v>185</v>
      </c>
      <c r="J117" s="124"/>
      <c r="K117" s="49">
        <f>K120+K124+K128+K130+K137+K139+K141+K143+K145+K135+K118</f>
        <v>211651883</v>
      </c>
      <c r="L117" s="49">
        <f>L120+L124+L128+L130+L137+L139+L141+L143+L145+L135</f>
        <v>484737</v>
      </c>
      <c r="M117" s="241">
        <f>M120+M124+M128+M130+M137+M139+M141+M143+M145+M135</f>
        <v>207363597</v>
      </c>
      <c r="N117" s="49">
        <f>N120+N124+N128+N130+N137+N139+N141+N143+N145+N135+N118</f>
        <v>2000000</v>
      </c>
      <c r="O117" s="221">
        <f>O120+O124+O128+O130+O137+O139+O141+O143+O145+O135+O118+O147+O149</f>
        <v>214198782</v>
      </c>
      <c r="P117" s="227">
        <f>P120+P124+P128+P130+P137+P139+P141+P143+P145+P135+P118+P147+P149</f>
        <v>-4800031</v>
      </c>
      <c r="Q117" s="227">
        <f>Q120+Q124+Q128+Q130+Q137+Q139+Q141+Q143+Q145+Q135+Q118+Q147+Q149</f>
        <v>209398751</v>
      </c>
    </row>
    <row r="118" spans="1:17" ht="35.25" customHeight="1" x14ac:dyDescent="0.35">
      <c r="A118" s="4"/>
      <c r="B118" s="10"/>
      <c r="C118" s="10"/>
      <c r="D118" s="10"/>
      <c r="E118" s="10"/>
      <c r="F118" s="11"/>
      <c r="G118" s="51" t="s">
        <v>658</v>
      </c>
      <c r="H118" s="63"/>
      <c r="I118" s="79" t="s">
        <v>657</v>
      </c>
      <c r="J118" s="124"/>
      <c r="K118" s="49">
        <f>K119</f>
        <v>6336882</v>
      </c>
      <c r="L118" s="49"/>
      <c r="M118" s="241"/>
      <c r="N118" s="49">
        <f>N119</f>
        <v>0</v>
      </c>
      <c r="O118" s="221">
        <f>O119</f>
        <v>5965087</v>
      </c>
      <c r="P118" s="227">
        <f>P119</f>
        <v>0</v>
      </c>
      <c r="Q118" s="227">
        <f>Q119</f>
        <v>5965087</v>
      </c>
    </row>
    <row r="119" spans="1:17" ht="52" customHeight="1" x14ac:dyDescent="0.35">
      <c r="A119" s="4"/>
      <c r="B119" s="10"/>
      <c r="C119" s="10"/>
      <c r="D119" s="10"/>
      <c r="E119" s="10"/>
      <c r="F119" s="11"/>
      <c r="G119" s="51" t="s">
        <v>4</v>
      </c>
      <c r="H119" s="63"/>
      <c r="I119" s="64"/>
      <c r="J119" s="48">
        <v>600</v>
      </c>
      <c r="K119" s="49">
        <v>6336882</v>
      </c>
      <c r="L119" s="49"/>
      <c r="M119" s="241"/>
      <c r="N119" s="49"/>
      <c r="O119" s="221">
        <v>5965087</v>
      </c>
      <c r="P119" s="227">
        <v>0</v>
      </c>
      <c r="Q119" s="227">
        <f>P119+O119</f>
        <v>5965087</v>
      </c>
    </row>
    <row r="120" spans="1:17" ht="46.4" customHeight="1" x14ac:dyDescent="0.35">
      <c r="A120" s="4"/>
      <c r="B120" s="15"/>
      <c r="C120" s="15"/>
      <c r="D120" s="15"/>
      <c r="E120" s="15"/>
      <c r="F120" s="16"/>
      <c r="G120" s="66" t="s">
        <v>62</v>
      </c>
      <c r="H120" s="66"/>
      <c r="I120" s="47" t="s">
        <v>186</v>
      </c>
      <c r="J120" s="48"/>
      <c r="K120" s="49">
        <f>K121+K123</f>
        <v>26091000</v>
      </c>
      <c r="L120" s="49">
        <f>L121</f>
        <v>0</v>
      </c>
      <c r="M120" s="241">
        <f>M121</f>
        <v>26091000</v>
      </c>
      <c r="N120" s="49">
        <f>N121+N123</f>
        <v>0</v>
      </c>
      <c r="O120" s="221">
        <f>O121+O123</f>
        <v>27428075</v>
      </c>
      <c r="P120" s="227">
        <f>P121+P123</f>
        <v>-1800000</v>
      </c>
      <c r="Q120" s="227">
        <f>O120+P120</f>
        <v>25628075</v>
      </c>
    </row>
    <row r="121" spans="1:17" ht="47.5" customHeight="1" x14ac:dyDescent="0.35">
      <c r="A121" s="4"/>
      <c r="B121" s="288">
        <v>500</v>
      </c>
      <c r="C121" s="288"/>
      <c r="D121" s="288"/>
      <c r="E121" s="288"/>
      <c r="F121" s="289"/>
      <c r="G121" s="51" t="s">
        <v>4</v>
      </c>
      <c r="H121" s="51"/>
      <c r="I121" s="129"/>
      <c r="J121" s="48">
        <v>600</v>
      </c>
      <c r="K121" s="49">
        <v>26091000</v>
      </c>
      <c r="L121" s="49"/>
      <c r="M121" s="241">
        <f>K121+L121</f>
        <v>26091000</v>
      </c>
      <c r="N121" s="49"/>
      <c r="O121" s="221">
        <v>27428075</v>
      </c>
      <c r="P121" s="227">
        <v>-1800000</v>
      </c>
      <c r="Q121" s="227">
        <f>O121+P121</f>
        <v>25628075</v>
      </c>
    </row>
    <row r="122" spans="1:17" ht="15.75" hidden="1" customHeight="1" x14ac:dyDescent="0.35">
      <c r="A122" s="4"/>
      <c r="B122" s="292" t="s">
        <v>50</v>
      </c>
      <c r="C122" s="292"/>
      <c r="D122" s="292"/>
      <c r="E122" s="292"/>
      <c r="F122" s="293"/>
      <c r="G122" s="51" t="s">
        <v>1</v>
      </c>
      <c r="H122" s="51"/>
      <c r="I122" s="129"/>
      <c r="J122" s="48">
        <v>800</v>
      </c>
      <c r="K122" s="49">
        <v>0</v>
      </c>
      <c r="L122" s="49"/>
      <c r="M122" s="241">
        <v>0</v>
      </c>
      <c r="N122" s="49"/>
      <c r="O122" s="221"/>
      <c r="P122" s="227"/>
      <c r="Q122" s="227"/>
    </row>
    <row r="123" spans="1:17" ht="15.75" customHeight="1" x14ac:dyDescent="0.35">
      <c r="A123" s="4"/>
      <c r="B123" s="17"/>
      <c r="C123" s="17"/>
      <c r="D123" s="17"/>
      <c r="E123" s="17"/>
      <c r="F123" s="18"/>
      <c r="G123" s="51" t="s">
        <v>1</v>
      </c>
      <c r="H123" s="51"/>
      <c r="I123" s="129"/>
      <c r="J123" s="48">
        <v>800</v>
      </c>
      <c r="K123" s="49"/>
      <c r="L123" s="49"/>
      <c r="M123" s="241"/>
      <c r="N123" s="49"/>
      <c r="O123" s="221">
        <f>N123+K123</f>
        <v>0</v>
      </c>
      <c r="P123" s="227"/>
      <c r="Q123" s="227">
        <v>0</v>
      </c>
    </row>
    <row r="124" spans="1:17" ht="51.75" customHeight="1" x14ac:dyDescent="0.35">
      <c r="A124" s="4"/>
      <c r="B124" s="17"/>
      <c r="C124" s="17"/>
      <c r="D124" s="17"/>
      <c r="E124" s="17"/>
      <c r="F124" s="18"/>
      <c r="G124" s="117" t="s">
        <v>559</v>
      </c>
      <c r="H124" s="66"/>
      <c r="I124" s="47" t="s">
        <v>187</v>
      </c>
      <c r="J124" s="48"/>
      <c r="K124" s="49">
        <f>K125+K127</f>
        <v>42769648</v>
      </c>
      <c r="L124" s="49">
        <f>L125+L126</f>
        <v>26122</v>
      </c>
      <c r="M124" s="241">
        <f>M125+M126</f>
        <v>42680722</v>
      </c>
      <c r="N124" s="49">
        <f>N125+N127</f>
        <v>2000000</v>
      </c>
      <c r="O124" s="221">
        <f>O125+O127</f>
        <v>44927909</v>
      </c>
      <c r="P124" s="227">
        <f t="shared" ref="P124:Q124" si="17">P125+P127</f>
        <v>-2734000</v>
      </c>
      <c r="Q124" s="227">
        <f t="shared" si="17"/>
        <v>42193909</v>
      </c>
    </row>
    <row r="125" spans="1:17" ht="53.5" customHeight="1" x14ac:dyDescent="0.35">
      <c r="A125" s="4"/>
      <c r="B125" s="288">
        <v>500</v>
      </c>
      <c r="C125" s="288"/>
      <c r="D125" s="288"/>
      <c r="E125" s="288"/>
      <c r="F125" s="289"/>
      <c r="G125" s="51" t="s">
        <v>4</v>
      </c>
      <c r="H125" s="51"/>
      <c r="I125" s="129"/>
      <c r="J125" s="48">
        <v>600</v>
      </c>
      <c r="K125" s="49">
        <v>42654600</v>
      </c>
      <c r="L125" s="49">
        <v>26122</v>
      </c>
      <c r="M125" s="241">
        <f>K125+L125</f>
        <v>42680722</v>
      </c>
      <c r="N125" s="49">
        <v>0</v>
      </c>
      <c r="O125" s="221">
        <v>44927909</v>
      </c>
      <c r="P125" s="227">
        <v>-2734000</v>
      </c>
      <c r="Q125" s="227">
        <f>O125+P125</f>
        <v>42193909</v>
      </c>
    </row>
    <row r="126" spans="1:17" ht="28.5" hidden="1" customHeight="1" x14ac:dyDescent="0.35">
      <c r="A126" s="4"/>
      <c r="B126" s="17"/>
      <c r="C126" s="17"/>
      <c r="D126" s="17"/>
      <c r="E126" s="17"/>
      <c r="F126" s="18"/>
      <c r="G126" s="51" t="s">
        <v>1</v>
      </c>
      <c r="H126" s="51"/>
      <c r="I126" s="129"/>
      <c r="J126" s="48">
        <v>800</v>
      </c>
      <c r="K126" s="49">
        <v>0</v>
      </c>
      <c r="L126" s="49"/>
      <c r="M126" s="241">
        <v>0</v>
      </c>
      <c r="N126" s="49"/>
      <c r="O126" s="221"/>
      <c r="P126" s="227"/>
      <c r="Q126" s="227"/>
    </row>
    <row r="127" spans="1:17" ht="23.15" customHeight="1" x14ac:dyDescent="0.35">
      <c r="A127" s="4"/>
      <c r="B127" s="17"/>
      <c r="C127" s="17"/>
      <c r="D127" s="17"/>
      <c r="E127" s="17"/>
      <c r="F127" s="18"/>
      <c r="G127" s="51" t="s">
        <v>1</v>
      </c>
      <c r="H127" s="51"/>
      <c r="I127" s="129"/>
      <c r="J127" s="48">
        <v>800</v>
      </c>
      <c r="K127" s="49">
        <v>115048</v>
      </c>
      <c r="L127" s="49"/>
      <c r="M127" s="241"/>
      <c r="N127" s="49">
        <v>2000000</v>
      </c>
      <c r="O127" s="221">
        <v>0</v>
      </c>
      <c r="P127" s="227"/>
      <c r="Q127" s="227">
        <f>O127+P127</f>
        <v>0</v>
      </c>
    </row>
    <row r="128" spans="1:17" s="76" customFormat="1" ht="50.15" customHeight="1" x14ac:dyDescent="0.35">
      <c r="A128" s="75"/>
      <c r="B128" s="336" t="s">
        <v>49</v>
      </c>
      <c r="C128" s="336"/>
      <c r="D128" s="336"/>
      <c r="E128" s="336"/>
      <c r="F128" s="337"/>
      <c r="G128" s="117" t="s">
        <v>558</v>
      </c>
      <c r="H128" s="117"/>
      <c r="I128" s="47" t="s">
        <v>188</v>
      </c>
      <c r="J128" s="48"/>
      <c r="K128" s="49">
        <f t="shared" ref="K128:Q128" si="18">K129</f>
        <v>4324295</v>
      </c>
      <c r="L128" s="49">
        <f t="shared" si="18"/>
        <v>0</v>
      </c>
      <c r="M128" s="241">
        <f t="shared" si="18"/>
        <v>4324295</v>
      </c>
      <c r="N128" s="49">
        <f t="shared" si="18"/>
        <v>0</v>
      </c>
      <c r="O128" s="221">
        <f t="shared" si="18"/>
        <v>4324295</v>
      </c>
      <c r="P128" s="227">
        <f t="shared" si="18"/>
        <v>-224411</v>
      </c>
      <c r="Q128" s="227">
        <f t="shared" si="18"/>
        <v>4099884</v>
      </c>
    </row>
    <row r="129" spans="1:17" ht="53.15" customHeight="1" x14ac:dyDescent="0.35">
      <c r="A129" s="4"/>
      <c r="B129" s="17"/>
      <c r="C129" s="17"/>
      <c r="D129" s="17"/>
      <c r="E129" s="17"/>
      <c r="F129" s="18"/>
      <c r="G129" s="51" t="s">
        <v>4</v>
      </c>
      <c r="H129" s="51"/>
      <c r="I129" s="129"/>
      <c r="J129" s="48">
        <v>600</v>
      </c>
      <c r="K129" s="49">
        <v>4324295</v>
      </c>
      <c r="L129" s="49">
        <v>0</v>
      </c>
      <c r="M129" s="241">
        <f>K129+L129</f>
        <v>4324295</v>
      </c>
      <c r="N129" s="49"/>
      <c r="O129" s="221">
        <f>N129+K129</f>
        <v>4324295</v>
      </c>
      <c r="P129" s="227">
        <v>-224411</v>
      </c>
      <c r="Q129" s="227">
        <f>P129+O129</f>
        <v>4099884</v>
      </c>
    </row>
    <row r="130" spans="1:17" ht="32.65" customHeight="1" x14ac:dyDescent="0.35">
      <c r="A130" s="4"/>
      <c r="B130" s="288">
        <v>500</v>
      </c>
      <c r="C130" s="288"/>
      <c r="D130" s="288"/>
      <c r="E130" s="288"/>
      <c r="F130" s="289"/>
      <c r="G130" s="66" t="s">
        <v>63</v>
      </c>
      <c r="H130" s="66"/>
      <c r="I130" s="47" t="s">
        <v>189</v>
      </c>
      <c r="J130" s="48"/>
      <c r="K130" s="49">
        <f>K131+K132+K134+K133</f>
        <v>7522700</v>
      </c>
      <c r="L130" s="49">
        <f>L131+L132+L134</f>
        <v>458615</v>
      </c>
      <c r="M130" s="241">
        <f>M131+M132+M134</f>
        <v>7931315</v>
      </c>
      <c r="N130" s="49">
        <f>N131+N132+N134+N133</f>
        <v>0</v>
      </c>
      <c r="O130" s="221">
        <f>O131+O132+O134+O133</f>
        <v>7522700</v>
      </c>
      <c r="P130" s="227">
        <f>P131+P132+P133+P134</f>
        <v>0</v>
      </c>
      <c r="Q130" s="227">
        <v>7522700</v>
      </c>
    </row>
    <row r="131" spans="1:17" ht="87.75" customHeight="1" x14ac:dyDescent="0.35">
      <c r="A131" s="4"/>
      <c r="B131" s="292" t="s">
        <v>48</v>
      </c>
      <c r="C131" s="292"/>
      <c r="D131" s="292"/>
      <c r="E131" s="292"/>
      <c r="F131" s="293"/>
      <c r="G131" s="51" t="s">
        <v>3</v>
      </c>
      <c r="H131" s="51"/>
      <c r="I131" s="129"/>
      <c r="J131" s="48">
        <v>100</v>
      </c>
      <c r="K131" s="49">
        <v>6318600</v>
      </c>
      <c r="L131" s="49">
        <v>460624</v>
      </c>
      <c r="M131" s="241">
        <f>L131+K131</f>
        <v>6779224</v>
      </c>
      <c r="N131" s="49"/>
      <c r="O131" s="221">
        <f>N131+K131</f>
        <v>6318600</v>
      </c>
      <c r="P131" s="227">
        <v>217800</v>
      </c>
      <c r="Q131" s="227">
        <f>P131+O131</f>
        <v>6536400</v>
      </c>
    </row>
    <row r="132" spans="1:17" ht="36.75" customHeight="1" x14ac:dyDescent="0.35">
      <c r="A132" s="4"/>
      <c r="B132" s="17"/>
      <c r="C132" s="17"/>
      <c r="D132" s="17"/>
      <c r="E132" s="17"/>
      <c r="F132" s="18"/>
      <c r="G132" s="51" t="s">
        <v>2</v>
      </c>
      <c r="H132" s="51"/>
      <c r="I132" s="129"/>
      <c r="J132" s="48">
        <v>200</v>
      </c>
      <c r="K132" s="49">
        <v>1132100</v>
      </c>
      <c r="L132" s="49">
        <v>-7555</v>
      </c>
      <c r="M132" s="241">
        <f>K132+L132</f>
        <v>1124545</v>
      </c>
      <c r="N132" s="49"/>
      <c r="O132" s="221">
        <f>N132+K132</f>
        <v>1132100</v>
      </c>
      <c r="P132" s="227">
        <v>-215800</v>
      </c>
      <c r="Q132" s="227">
        <f>P132+O132</f>
        <v>916300</v>
      </c>
    </row>
    <row r="133" spans="1:17" ht="32.5" customHeight="1" x14ac:dyDescent="0.35">
      <c r="A133" s="4"/>
      <c r="B133" s="17"/>
      <c r="C133" s="17"/>
      <c r="D133" s="17"/>
      <c r="E133" s="17"/>
      <c r="F133" s="18"/>
      <c r="G133" s="51" t="s">
        <v>5</v>
      </c>
      <c r="H133" s="51"/>
      <c r="I133" s="129"/>
      <c r="J133" s="48">
        <v>300</v>
      </c>
      <c r="K133" s="49">
        <v>50000</v>
      </c>
      <c r="L133" s="49"/>
      <c r="M133" s="241"/>
      <c r="N133" s="49"/>
      <c r="O133" s="221">
        <f>N133+K133</f>
        <v>50000</v>
      </c>
      <c r="P133" s="227">
        <v>-2000</v>
      </c>
      <c r="Q133" s="227">
        <f>P133+O133</f>
        <v>48000</v>
      </c>
    </row>
    <row r="134" spans="1:17" ht="24" customHeight="1" x14ac:dyDescent="0.35">
      <c r="A134" s="4"/>
      <c r="B134" s="17"/>
      <c r="C134" s="17"/>
      <c r="D134" s="17"/>
      <c r="E134" s="17"/>
      <c r="F134" s="18"/>
      <c r="G134" s="51" t="s">
        <v>1</v>
      </c>
      <c r="H134" s="51"/>
      <c r="I134" s="129"/>
      <c r="J134" s="48">
        <v>800</v>
      </c>
      <c r="K134" s="49">
        <v>22000</v>
      </c>
      <c r="L134" s="49">
        <v>5546</v>
      </c>
      <c r="M134" s="241">
        <f>L134+K134</f>
        <v>27546</v>
      </c>
      <c r="N134" s="49"/>
      <c r="O134" s="219">
        <f>N134+K134</f>
        <v>22000</v>
      </c>
      <c r="P134" s="227"/>
      <c r="Q134" s="227">
        <v>22000</v>
      </c>
    </row>
    <row r="135" spans="1:17" ht="53.15" customHeight="1" x14ac:dyDescent="0.35">
      <c r="A135" s="4"/>
      <c r="B135" s="17"/>
      <c r="C135" s="17"/>
      <c r="D135" s="17"/>
      <c r="E135" s="17"/>
      <c r="F135" s="18"/>
      <c r="G135" s="51" t="s">
        <v>526</v>
      </c>
      <c r="H135" s="51"/>
      <c r="I135" s="47" t="s">
        <v>527</v>
      </c>
      <c r="J135" s="48"/>
      <c r="K135" s="49">
        <f>K136</f>
        <v>1335605</v>
      </c>
      <c r="L135" s="49">
        <f>L136</f>
        <v>0</v>
      </c>
      <c r="M135" s="241">
        <f>M136</f>
        <v>1335605</v>
      </c>
      <c r="N135" s="49">
        <f>N136</f>
        <v>0</v>
      </c>
      <c r="O135" s="219">
        <f>O136</f>
        <v>1335605</v>
      </c>
      <c r="P135" s="227"/>
      <c r="Q135" s="227">
        <v>1335605</v>
      </c>
    </row>
    <row r="136" spans="1:17" ht="50.5" customHeight="1" x14ac:dyDescent="0.35">
      <c r="A136" s="4"/>
      <c r="B136" s="17"/>
      <c r="C136" s="17"/>
      <c r="D136" s="17"/>
      <c r="E136" s="17"/>
      <c r="F136" s="18"/>
      <c r="G136" s="51" t="s">
        <v>4</v>
      </c>
      <c r="H136" s="51"/>
      <c r="I136" s="129"/>
      <c r="J136" s="48">
        <v>600</v>
      </c>
      <c r="K136" s="49">
        <v>1335605</v>
      </c>
      <c r="L136" s="49">
        <v>0</v>
      </c>
      <c r="M136" s="241">
        <f>K136+L136</f>
        <v>1335605</v>
      </c>
      <c r="N136" s="49"/>
      <c r="O136" s="219">
        <f>N136+K136</f>
        <v>1335605</v>
      </c>
      <c r="P136" s="227"/>
      <c r="Q136" s="227">
        <v>1335605</v>
      </c>
    </row>
    <row r="137" spans="1:17" ht="35.15" customHeight="1" x14ac:dyDescent="0.35">
      <c r="A137" s="4"/>
      <c r="B137" s="17"/>
      <c r="C137" s="17"/>
      <c r="D137" s="17"/>
      <c r="E137" s="17"/>
      <c r="F137" s="18"/>
      <c r="G137" s="51" t="s">
        <v>254</v>
      </c>
      <c r="H137" s="51"/>
      <c r="I137" s="47" t="s">
        <v>253</v>
      </c>
      <c r="J137" s="48"/>
      <c r="K137" s="49">
        <f>K138</f>
        <v>90400</v>
      </c>
      <c r="L137" s="49"/>
      <c r="M137" s="241">
        <f>M138</f>
        <v>90400</v>
      </c>
      <c r="N137" s="49">
        <f>N138</f>
        <v>0</v>
      </c>
      <c r="O137" s="221">
        <f>O138</f>
        <v>90400</v>
      </c>
      <c r="P137" s="227">
        <f>P138</f>
        <v>-41620</v>
      </c>
      <c r="Q137" s="227">
        <f>Q138</f>
        <v>48780</v>
      </c>
    </row>
    <row r="138" spans="1:17" ht="46" customHeight="1" x14ac:dyDescent="0.35">
      <c r="A138" s="4"/>
      <c r="B138" s="288">
        <v>500</v>
      </c>
      <c r="C138" s="288"/>
      <c r="D138" s="288"/>
      <c r="E138" s="288"/>
      <c r="F138" s="289"/>
      <c r="G138" s="51" t="s">
        <v>4</v>
      </c>
      <c r="H138" s="51"/>
      <c r="I138" s="129"/>
      <c r="J138" s="48">
        <v>600</v>
      </c>
      <c r="K138" s="49">
        <v>90400</v>
      </c>
      <c r="L138" s="49"/>
      <c r="M138" s="241">
        <v>90400</v>
      </c>
      <c r="N138" s="49"/>
      <c r="O138" s="221">
        <f>N138+K138</f>
        <v>90400</v>
      </c>
      <c r="P138" s="227">
        <v>-41620</v>
      </c>
      <c r="Q138" s="227">
        <f>P138+O138</f>
        <v>48780</v>
      </c>
    </row>
    <row r="139" spans="1:17" s="43" customFormat="1" ht="62.15" hidden="1" x14ac:dyDescent="0.35">
      <c r="A139" s="40"/>
      <c r="B139" s="296" t="s">
        <v>47</v>
      </c>
      <c r="C139" s="296"/>
      <c r="D139" s="296"/>
      <c r="E139" s="296"/>
      <c r="F139" s="297"/>
      <c r="G139" s="51" t="s">
        <v>182</v>
      </c>
      <c r="H139" s="51"/>
      <c r="I139" s="47" t="s">
        <v>355</v>
      </c>
      <c r="J139" s="48"/>
      <c r="K139" s="49">
        <f>K140</f>
        <v>0</v>
      </c>
      <c r="L139" s="49"/>
      <c r="M139" s="241">
        <f>M140</f>
        <v>0</v>
      </c>
      <c r="N139" s="49"/>
      <c r="O139" s="221"/>
      <c r="P139" s="227"/>
      <c r="Q139" s="227"/>
    </row>
    <row r="140" spans="1:17" s="43" customFormat="1" ht="46.5" hidden="1" x14ac:dyDescent="0.35">
      <c r="A140" s="40"/>
      <c r="B140" s="41"/>
      <c r="C140" s="41"/>
      <c r="D140" s="41"/>
      <c r="E140" s="41"/>
      <c r="F140" s="42"/>
      <c r="G140" s="51" t="s">
        <v>4</v>
      </c>
      <c r="H140" s="51"/>
      <c r="I140" s="129"/>
      <c r="J140" s="48">
        <v>600</v>
      </c>
      <c r="K140" s="49"/>
      <c r="L140" s="49"/>
      <c r="M140" s="241"/>
      <c r="N140" s="49"/>
      <c r="O140" s="221"/>
      <c r="P140" s="227"/>
      <c r="Q140" s="227"/>
    </row>
    <row r="141" spans="1:17" s="43" customFormat="1" ht="31" x14ac:dyDescent="0.35">
      <c r="A141" s="40"/>
      <c r="B141" s="41"/>
      <c r="C141" s="41"/>
      <c r="D141" s="41"/>
      <c r="E141" s="41"/>
      <c r="F141" s="42"/>
      <c r="G141" s="51" t="s">
        <v>428</v>
      </c>
      <c r="H141" s="51"/>
      <c r="I141" s="47" t="s">
        <v>356</v>
      </c>
      <c r="J141" s="48"/>
      <c r="K141" s="49">
        <f>K142</f>
        <v>95312594</v>
      </c>
      <c r="L141" s="49"/>
      <c r="M141" s="241">
        <f>M142</f>
        <v>96275534</v>
      </c>
      <c r="N141" s="49">
        <f>N142</f>
        <v>0</v>
      </c>
      <c r="O141" s="221">
        <f>O142</f>
        <v>93206425</v>
      </c>
      <c r="P141" s="227">
        <f>P142</f>
        <v>0</v>
      </c>
      <c r="Q141" s="227">
        <f>Q142</f>
        <v>93206425</v>
      </c>
    </row>
    <row r="142" spans="1:17" s="43" customFormat="1" ht="46" customHeight="1" x14ac:dyDescent="0.35">
      <c r="A142" s="40"/>
      <c r="B142" s="41"/>
      <c r="C142" s="41"/>
      <c r="D142" s="41"/>
      <c r="E142" s="41"/>
      <c r="F142" s="42"/>
      <c r="G142" s="51" t="s">
        <v>4</v>
      </c>
      <c r="H142" s="51"/>
      <c r="I142" s="129"/>
      <c r="J142" s="48">
        <v>600</v>
      </c>
      <c r="K142" s="49">
        <v>95312594</v>
      </c>
      <c r="L142" s="49"/>
      <c r="M142" s="241">
        <v>96275534</v>
      </c>
      <c r="N142" s="49"/>
      <c r="O142" s="221">
        <v>93206425</v>
      </c>
      <c r="P142" s="227">
        <v>0</v>
      </c>
      <c r="Q142" s="227">
        <f>P142+O142</f>
        <v>93206425</v>
      </c>
    </row>
    <row r="143" spans="1:17" s="43" customFormat="1" ht="39" customHeight="1" x14ac:dyDescent="0.35">
      <c r="A143" s="40"/>
      <c r="B143" s="41"/>
      <c r="C143" s="41"/>
      <c r="D143" s="41"/>
      <c r="E143" s="41"/>
      <c r="F143" s="42"/>
      <c r="G143" s="51" t="s">
        <v>101</v>
      </c>
      <c r="H143" s="51"/>
      <c r="I143" s="47" t="s">
        <v>357</v>
      </c>
      <c r="J143" s="48"/>
      <c r="K143" s="49">
        <f>K144</f>
        <v>27001255</v>
      </c>
      <c r="L143" s="49"/>
      <c r="M143" s="241">
        <f>M144</f>
        <v>27223358</v>
      </c>
      <c r="N143" s="49">
        <f>N144</f>
        <v>0</v>
      </c>
      <c r="O143" s="221">
        <f>O144</f>
        <v>27627234</v>
      </c>
      <c r="P143" s="227">
        <f>P144</f>
        <v>0</v>
      </c>
      <c r="Q143" s="227">
        <f>Q144</f>
        <v>27627234</v>
      </c>
    </row>
    <row r="144" spans="1:17" s="43" customFormat="1" ht="49.5" customHeight="1" x14ac:dyDescent="0.35">
      <c r="A144" s="40"/>
      <c r="B144" s="41"/>
      <c r="C144" s="41"/>
      <c r="D144" s="41"/>
      <c r="E144" s="41"/>
      <c r="F144" s="42"/>
      <c r="G144" s="51" t="s">
        <v>4</v>
      </c>
      <c r="H144" s="51"/>
      <c r="I144" s="129"/>
      <c r="J144" s="48">
        <v>600</v>
      </c>
      <c r="K144" s="49">
        <v>27001255</v>
      </c>
      <c r="L144" s="49"/>
      <c r="M144" s="241">
        <v>27223358</v>
      </c>
      <c r="N144" s="49"/>
      <c r="O144" s="221">
        <v>27627234</v>
      </c>
      <c r="P144" s="227">
        <v>0</v>
      </c>
      <c r="Q144" s="227">
        <f>P144+O144</f>
        <v>27627234</v>
      </c>
    </row>
    <row r="145" spans="1:17" s="43" customFormat="1" ht="48.75" customHeight="1" x14ac:dyDescent="0.35">
      <c r="A145" s="40"/>
      <c r="B145" s="163"/>
      <c r="C145" s="163"/>
      <c r="D145" s="163"/>
      <c r="E145" s="163"/>
      <c r="F145" s="164"/>
      <c r="G145" s="51" t="s">
        <v>454</v>
      </c>
      <c r="H145" s="51"/>
      <c r="I145" s="47" t="s">
        <v>453</v>
      </c>
      <c r="J145" s="48"/>
      <c r="K145" s="49">
        <f>K146</f>
        <v>867504</v>
      </c>
      <c r="L145" s="49"/>
      <c r="M145" s="241">
        <f>M146</f>
        <v>1411368</v>
      </c>
      <c r="N145" s="49">
        <f>N146</f>
        <v>0</v>
      </c>
      <c r="O145" s="221">
        <f>O146</f>
        <v>1278052</v>
      </c>
      <c r="P145" s="227">
        <f>P146</f>
        <v>0</v>
      </c>
      <c r="Q145" s="227">
        <f>Q146</f>
        <v>1278052</v>
      </c>
    </row>
    <row r="146" spans="1:17" s="43" customFormat="1" ht="49.5" customHeight="1" x14ac:dyDescent="0.35">
      <c r="A146" s="40"/>
      <c r="B146" s="163"/>
      <c r="C146" s="163"/>
      <c r="D146" s="163"/>
      <c r="E146" s="163"/>
      <c r="F146" s="164"/>
      <c r="G146" s="51" t="s">
        <v>4</v>
      </c>
      <c r="H146" s="51"/>
      <c r="I146" s="129"/>
      <c r="J146" s="48">
        <v>600</v>
      </c>
      <c r="K146" s="49">
        <v>867504</v>
      </c>
      <c r="L146" s="49"/>
      <c r="M146" s="241">
        <v>1411368</v>
      </c>
      <c r="N146" s="49"/>
      <c r="O146" s="221">
        <v>1278052</v>
      </c>
      <c r="P146" s="227">
        <v>0</v>
      </c>
      <c r="Q146" s="227">
        <f>P146+O146</f>
        <v>1278052</v>
      </c>
    </row>
    <row r="147" spans="1:17" s="43" customFormat="1" ht="49.5" customHeight="1" x14ac:dyDescent="0.35">
      <c r="A147" s="40"/>
      <c r="B147" s="274"/>
      <c r="C147" s="274"/>
      <c r="D147" s="274"/>
      <c r="E147" s="274"/>
      <c r="F147" s="275"/>
      <c r="G147" s="51" t="s">
        <v>683</v>
      </c>
      <c r="H147" s="51"/>
      <c r="I147" s="47" t="s">
        <v>684</v>
      </c>
      <c r="J147" s="48"/>
      <c r="K147" s="49"/>
      <c r="L147" s="49"/>
      <c r="M147" s="241"/>
      <c r="N147" s="49"/>
      <c r="O147" s="273">
        <f t="shared" ref="O147:Q147" si="19">O148</f>
        <v>163800</v>
      </c>
      <c r="P147" s="220">
        <f t="shared" si="19"/>
        <v>0</v>
      </c>
      <c r="Q147" s="273">
        <f t="shared" si="19"/>
        <v>163800</v>
      </c>
    </row>
    <row r="148" spans="1:17" s="43" customFormat="1" ht="49.5" customHeight="1" x14ac:dyDescent="0.35">
      <c r="A148" s="40"/>
      <c r="B148" s="274"/>
      <c r="C148" s="274"/>
      <c r="D148" s="274"/>
      <c r="E148" s="274"/>
      <c r="F148" s="275"/>
      <c r="G148" s="51" t="s">
        <v>4</v>
      </c>
      <c r="H148" s="51"/>
      <c r="I148" s="129"/>
      <c r="J148" s="48">
        <v>600</v>
      </c>
      <c r="K148" s="49"/>
      <c r="L148" s="49"/>
      <c r="M148" s="241"/>
      <c r="N148" s="49"/>
      <c r="O148" s="273">
        <v>163800</v>
      </c>
      <c r="P148" s="220">
        <v>0</v>
      </c>
      <c r="Q148" s="273">
        <f>O148+P148</f>
        <v>163800</v>
      </c>
    </row>
    <row r="149" spans="1:17" s="43" customFormat="1" ht="49.5" customHeight="1" x14ac:dyDescent="0.35">
      <c r="A149" s="40"/>
      <c r="B149" s="274"/>
      <c r="C149" s="274"/>
      <c r="D149" s="274"/>
      <c r="E149" s="274"/>
      <c r="F149" s="275"/>
      <c r="G149" s="51" t="s">
        <v>685</v>
      </c>
      <c r="H149" s="51"/>
      <c r="I149" s="47" t="s">
        <v>686</v>
      </c>
      <c r="J149" s="48"/>
      <c r="K149" s="49"/>
      <c r="L149" s="49"/>
      <c r="M149" s="241"/>
      <c r="N149" s="49"/>
      <c r="O149" s="273">
        <f>O150</f>
        <v>329200</v>
      </c>
      <c r="P149" s="220">
        <f t="shared" ref="P149:Q149" si="20">P150</f>
        <v>0</v>
      </c>
      <c r="Q149" s="273">
        <f t="shared" si="20"/>
        <v>329200</v>
      </c>
    </row>
    <row r="150" spans="1:17" s="43" customFormat="1" ht="49.5" customHeight="1" x14ac:dyDescent="0.35">
      <c r="A150" s="40"/>
      <c r="B150" s="274"/>
      <c r="C150" s="274"/>
      <c r="D150" s="274"/>
      <c r="E150" s="274"/>
      <c r="F150" s="275"/>
      <c r="G150" s="51" t="s">
        <v>4</v>
      </c>
      <c r="H150" s="51"/>
      <c r="I150" s="129"/>
      <c r="J150" s="48">
        <v>600</v>
      </c>
      <c r="K150" s="49"/>
      <c r="L150" s="49"/>
      <c r="M150" s="241"/>
      <c r="N150" s="49"/>
      <c r="O150" s="273">
        <v>329200</v>
      </c>
      <c r="P150" s="220">
        <v>0</v>
      </c>
      <c r="Q150" s="273">
        <f>O150+P150</f>
        <v>329200</v>
      </c>
    </row>
    <row r="151" spans="1:17" ht="56.25" customHeight="1" x14ac:dyDescent="0.35">
      <c r="A151" s="4"/>
      <c r="B151" s="288">
        <v>500</v>
      </c>
      <c r="C151" s="288"/>
      <c r="D151" s="288"/>
      <c r="E151" s="288"/>
      <c r="F151" s="289"/>
      <c r="G151" s="63" t="s">
        <v>191</v>
      </c>
      <c r="H151" s="63"/>
      <c r="I151" s="64" t="s">
        <v>190</v>
      </c>
      <c r="J151" s="48"/>
      <c r="K151" s="49">
        <f>K152+K154++K156+K159+K161+K165+K172</f>
        <v>44708218</v>
      </c>
      <c r="L151" s="49">
        <f>L152+L154++L156+L159+L161+L165</f>
        <v>0</v>
      </c>
      <c r="M151" s="241">
        <f>M152+M154++M156+M159+M161+M165</f>
        <v>37428743</v>
      </c>
      <c r="N151" s="49">
        <f>N152+N154++N156+N159+N161+N165+N172</f>
        <v>0</v>
      </c>
      <c r="O151" s="221">
        <f>O152+O154++O156+O159+O161+O165+O172</f>
        <v>45357675</v>
      </c>
      <c r="P151" s="227">
        <f>P152+P154++P156+P159+P161+P165+P172</f>
        <v>0</v>
      </c>
      <c r="Q151" s="227">
        <f>Q152+Q154++Q156+Q159+Q161+Q165+Q172</f>
        <v>45357675</v>
      </c>
    </row>
    <row r="152" spans="1:17" s="43" customFormat="1" ht="67.5" customHeight="1" x14ac:dyDescent="0.35">
      <c r="A152" s="40"/>
      <c r="B152" s="296" t="s">
        <v>46</v>
      </c>
      <c r="C152" s="296"/>
      <c r="D152" s="296"/>
      <c r="E152" s="296"/>
      <c r="F152" s="297"/>
      <c r="G152" s="51" t="s">
        <v>374</v>
      </c>
      <c r="H152" s="51"/>
      <c r="I152" s="47" t="s">
        <v>192</v>
      </c>
      <c r="J152" s="48"/>
      <c r="K152" s="49">
        <f>K153</f>
        <v>149794</v>
      </c>
      <c r="L152" s="49"/>
      <c r="M152" s="241">
        <f>M153</f>
        <v>122000</v>
      </c>
      <c r="N152" s="49">
        <f>N153</f>
        <v>0</v>
      </c>
      <c r="O152" s="221">
        <f>O153</f>
        <v>149794</v>
      </c>
      <c r="P152" s="227"/>
      <c r="Q152" s="227">
        <v>149794</v>
      </c>
    </row>
    <row r="153" spans="1:17" s="43" customFormat="1" ht="38.5" customHeight="1" x14ac:dyDescent="0.35">
      <c r="A153" s="40"/>
      <c r="B153" s="41"/>
      <c r="C153" s="41"/>
      <c r="D153" s="41"/>
      <c r="E153" s="41"/>
      <c r="F153" s="42"/>
      <c r="G153" s="51" t="s">
        <v>5</v>
      </c>
      <c r="H153" s="51"/>
      <c r="I153" s="64"/>
      <c r="J153" s="48">
        <v>300</v>
      </c>
      <c r="K153" s="49">
        <v>149794</v>
      </c>
      <c r="L153" s="49"/>
      <c r="M153" s="241">
        <v>122000</v>
      </c>
      <c r="N153" s="49"/>
      <c r="O153" s="221">
        <f>N153+K153</f>
        <v>149794</v>
      </c>
      <c r="P153" s="227"/>
      <c r="Q153" s="227">
        <v>149794</v>
      </c>
    </row>
    <row r="154" spans="1:17" s="43" customFormat="1" ht="77.5" x14ac:dyDescent="0.35">
      <c r="A154" s="40"/>
      <c r="B154" s="298">
        <v>500</v>
      </c>
      <c r="C154" s="298"/>
      <c r="D154" s="298"/>
      <c r="E154" s="298"/>
      <c r="F154" s="299"/>
      <c r="G154" s="51" t="s">
        <v>429</v>
      </c>
      <c r="H154" s="51"/>
      <c r="I154" s="47" t="s">
        <v>193</v>
      </c>
      <c r="J154" s="48" t="s">
        <v>0</v>
      </c>
      <c r="K154" s="49">
        <f t="shared" ref="K154:P154" si="21">K155</f>
        <v>1601530</v>
      </c>
      <c r="L154" s="49">
        <f t="shared" si="21"/>
        <v>0</v>
      </c>
      <c r="M154" s="241">
        <f t="shared" si="21"/>
        <v>1601530</v>
      </c>
      <c r="N154" s="49">
        <f t="shared" si="21"/>
        <v>0</v>
      </c>
      <c r="O154" s="221">
        <f t="shared" si="21"/>
        <v>1860266</v>
      </c>
      <c r="P154" s="227">
        <f t="shared" si="21"/>
        <v>0</v>
      </c>
      <c r="Q154" s="227">
        <f>P154+O154</f>
        <v>1860266</v>
      </c>
    </row>
    <row r="155" spans="1:17" s="43" customFormat="1" ht="46.5" x14ac:dyDescent="0.35">
      <c r="A155" s="40"/>
      <c r="B155" s="296" t="s">
        <v>45</v>
      </c>
      <c r="C155" s="296"/>
      <c r="D155" s="296"/>
      <c r="E155" s="296"/>
      <c r="F155" s="297"/>
      <c r="G155" s="51" t="s">
        <v>4</v>
      </c>
      <c r="H155" s="51"/>
      <c r="I155" s="47" t="s">
        <v>0</v>
      </c>
      <c r="J155" s="48">
        <v>600</v>
      </c>
      <c r="K155" s="49">
        <v>1601530</v>
      </c>
      <c r="L155" s="49"/>
      <c r="M155" s="241">
        <f>K155+L155</f>
        <v>1601530</v>
      </c>
      <c r="N155" s="49"/>
      <c r="O155" s="221">
        <v>1860266</v>
      </c>
      <c r="P155" s="227">
        <v>0</v>
      </c>
      <c r="Q155" s="227">
        <f>P155+O155</f>
        <v>1860266</v>
      </c>
    </row>
    <row r="156" spans="1:17" s="43" customFormat="1" ht="46.5" x14ac:dyDescent="0.35">
      <c r="A156" s="40"/>
      <c r="B156" s="296" t="s">
        <v>44</v>
      </c>
      <c r="C156" s="296"/>
      <c r="D156" s="296"/>
      <c r="E156" s="296"/>
      <c r="F156" s="297"/>
      <c r="G156" s="51" t="s">
        <v>86</v>
      </c>
      <c r="H156" s="51"/>
      <c r="I156" s="47" t="s">
        <v>194</v>
      </c>
      <c r="J156" s="48" t="s">
        <v>0</v>
      </c>
      <c r="K156" s="49">
        <f>K158+K157</f>
        <v>9484600</v>
      </c>
      <c r="L156" s="49"/>
      <c r="M156" s="241">
        <f>M158+M157</f>
        <v>10746696</v>
      </c>
      <c r="N156" s="49">
        <f>N158+N157</f>
        <v>0</v>
      </c>
      <c r="O156" s="221">
        <f>O158+O157</f>
        <v>8980146</v>
      </c>
      <c r="P156" s="227">
        <f>P158+P157</f>
        <v>0</v>
      </c>
      <c r="Q156" s="227">
        <f>Q158+Q157</f>
        <v>8980146</v>
      </c>
    </row>
    <row r="157" spans="1:17" s="43" customFormat="1" ht="31" x14ac:dyDescent="0.35">
      <c r="A157" s="40"/>
      <c r="B157" s="298">
        <v>500</v>
      </c>
      <c r="C157" s="298"/>
      <c r="D157" s="298"/>
      <c r="E157" s="298"/>
      <c r="F157" s="299"/>
      <c r="G157" s="51" t="s">
        <v>2</v>
      </c>
      <c r="H157" s="51"/>
      <c r="I157" s="47"/>
      <c r="J157" s="48">
        <v>200</v>
      </c>
      <c r="K157" s="49">
        <v>24301</v>
      </c>
      <c r="L157" s="49"/>
      <c r="M157" s="241">
        <v>27453</v>
      </c>
      <c r="N157" s="49"/>
      <c r="O157" s="221">
        <v>22965</v>
      </c>
      <c r="P157" s="227">
        <v>0</v>
      </c>
      <c r="Q157" s="227">
        <f>P157+O157</f>
        <v>22965</v>
      </c>
    </row>
    <row r="158" spans="1:17" s="43" customFormat="1" ht="31" x14ac:dyDescent="0.35">
      <c r="A158" s="40"/>
      <c r="B158" s="296" t="s">
        <v>43</v>
      </c>
      <c r="C158" s="296"/>
      <c r="D158" s="296"/>
      <c r="E158" s="296"/>
      <c r="F158" s="297"/>
      <c r="G158" s="51" t="s">
        <v>5</v>
      </c>
      <c r="H158" s="51"/>
      <c r="I158" s="47" t="s">
        <v>0</v>
      </c>
      <c r="J158" s="48">
        <v>300</v>
      </c>
      <c r="K158" s="49">
        <v>9460299</v>
      </c>
      <c r="L158" s="49"/>
      <c r="M158" s="241">
        <f>1918057+3572649+5228537</f>
        <v>10719243</v>
      </c>
      <c r="N158" s="49"/>
      <c r="O158" s="221">
        <v>8957181</v>
      </c>
      <c r="P158" s="227">
        <v>0</v>
      </c>
      <c r="Q158" s="227">
        <f>P158+O158</f>
        <v>8957181</v>
      </c>
    </row>
    <row r="159" spans="1:17" s="43" customFormat="1" ht="62" x14ac:dyDescent="0.35">
      <c r="A159" s="40"/>
      <c r="B159" s="41"/>
      <c r="C159" s="41"/>
      <c r="D159" s="41"/>
      <c r="E159" s="41"/>
      <c r="F159" s="42"/>
      <c r="G159" s="51" t="s">
        <v>183</v>
      </c>
      <c r="H159" s="51"/>
      <c r="I159" s="47" t="s">
        <v>195</v>
      </c>
      <c r="J159" s="48" t="s">
        <v>0</v>
      </c>
      <c r="K159" s="49">
        <f>K160</f>
        <v>23664700</v>
      </c>
      <c r="L159" s="49"/>
      <c r="M159" s="241">
        <f>M160</f>
        <v>18621145</v>
      </c>
      <c r="N159" s="49">
        <f>N160</f>
        <v>0</v>
      </c>
      <c r="O159" s="221">
        <f>O160</f>
        <v>24734435</v>
      </c>
      <c r="P159" s="227">
        <f>P160</f>
        <v>0</v>
      </c>
      <c r="Q159" s="227">
        <f>Q160</f>
        <v>24734435</v>
      </c>
    </row>
    <row r="160" spans="1:17" s="43" customFormat="1" ht="46.5" x14ac:dyDescent="0.35">
      <c r="A160" s="40"/>
      <c r="B160" s="41"/>
      <c r="C160" s="41"/>
      <c r="D160" s="41"/>
      <c r="E160" s="41"/>
      <c r="F160" s="42"/>
      <c r="G160" s="51" t="s">
        <v>4</v>
      </c>
      <c r="H160" s="51"/>
      <c r="I160" s="47" t="s">
        <v>0</v>
      </c>
      <c r="J160" s="48">
        <v>600</v>
      </c>
      <c r="K160" s="49">
        <v>23664700</v>
      </c>
      <c r="L160" s="49"/>
      <c r="M160" s="241">
        <v>18621145</v>
      </c>
      <c r="N160" s="49"/>
      <c r="O160" s="221">
        <v>24734435</v>
      </c>
      <c r="P160" s="227">
        <v>0</v>
      </c>
      <c r="Q160" s="227">
        <f>P160+O160</f>
        <v>24734435</v>
      </c>
    </row>
    <row r="161" spans="1:17" s="43" customFormat="1" ht="31" x14ac:dyDescent="0.35">
      <c r="A161" s="40"/>
      <c r="B161" s="296" t="s">
        <v>42</v>
      </c>
      <c r="C161" s="296"/>
      <c r="D161" s="296"/>
      <c r="E161" s="296"/>
      <c r="F161" s="297"/>
      <c r="G161" s="51" t="s">
        <v>87</v>
      </c>
      <c r="H161" s="51"/>
      <c r="I161" s="47" t="s">
        <v>196</v>
      </c>
      <c r="J161" s="48" t="s">
        <v>0</v>
      </c>
      <c r="K161" s="49">
        <f>K164+K163</f>
        <v>1479350</v>
      </c>
      <c r="L161" s="49"/>
      <c r="M161" s="241">
        <f>M164+M163</f>
        <v>1201635</v>
      </c>
      <c r="N161" s="49">
        <f>N164+N163</f>
        <v>0</v>
      </c>
      <c r="O161" s="221">
        <f>O164+O163</f>
        <v>1550363</v>
      </c>
      <c r="P161" s="227">
        <f>P163+P164</f>
        <v>0</v>
      </c>
      <c r="Q161" s="227">
        <f>Q163+Q164</f>
        <v>1550363</v>
      </c>
    </row>
    <row r="162" spans="1:17" s="43" customFormat="1" ht="41.25" hidden="1" customHeight="1" x14ac:dyDescent="0.35">
      <c r="A162" s="40"/>
      <c r="B162" s="41"/>
      <c r="C162" s="41"/>
      <c r="D162" s="41"/>
      <c r="E162" s="41"/>
      <c r="F162" s="42"/>
      <c r="G162" s="51" t="s">
        <v>2</v>
      </c>
      <c r="H162" s="51"/>
      <c r="I162" s="47"/>
      <c r="J162" s="48">
        <v>200</v>
      </c>
      <c r="K162" s="49"/>
      <c r="L162" s="49"/>
      <c r="M162" s="241"/>
      <c r="N162" s="49"/>
      <c r="O162" s="221"/>
      <c r="P162" s="227"/>
      <c r="Q162" s="227"/>
    </row>
    <row r="163" spans="1:17" s="43" customFormat="1" ht="31" x14ac:dyDescent="0.35">
      <c r="A163" s="40"/>
      <c r="B163" s="41"/>
      <c r="C163" s="41"/>
      <c r="D163" s="41"/>
      <c r="E163" s="41"/>
      <c r="F163" s="42"/>
      <c r="G163" s="51" t="s">
        <v>2</v>
      </c>
      <c r="H163" s="51"/>
      <c r="I163" s="47"/>
      <c r="J163" s="48">
        <v>200</v>
      </c>
      <c r="K163" s="49">
        <v>4040</v>
      </c>
      <c r="L163" s="49"/>
      <c r="M163" s="241">
        <v>3146</v>
      </c>
      <c r="N163" s="49"/>
      <c r="O163" s="221">
        <v>4387</v>
      </c>
      <c r="P163" s="227">
        <v>0</v>
      </c>
      <c r="Q163" s="227">
        <f>P163+O163</f>
        <v>4387</v>
      </c>
    </row>
    <row r="164" spans="1:17" s="43" customFormat="1" ht="31" x14ac:dyDescent="0.35">
      <c r="A164" s="40"/>
      <c r="B164" s="41"/>
      <c r="C164" s="41"/>
      <c r="D164" s="41"/>
      <c r="E164" s="41"/>
      <c r="F164" s="42"/>
      <c r="G164" s="51" t="s">
        <v>5</v>
      </c>
      <c r="H164" s="51"/>
      <c r="I164" s="47" t="s">
        <v>0</v>
      </c>
      <c r="J164" s="48">
        <v>300</v>
      </c>
      <c r="K164" s="49">
        <v>1475310</v>
      </c>
      <c r="L164" s="49"/>
      <c r="M164" s="241">
        <v>1198489</v>
      </c>
      <c r="N164" s="49"/>
      <c r="O164" s="221">
        <v>1545976</v>
      </c>
      <c r="P164" s="227">
        <v>0</v>
      </c>
      <c r="Q164" s="227">
        <f>P164+O164</f>
        <v>1545976</v>
      </c>
    </row>
    <row r="165" spans="1:17" s="43" customFormat="1" ht="31" x14ac:dyDescent="0.35">
      <c r="A165" s="40"/>
      <c r="B165" s="302" t="s">
        <v>41</v>
      </c>
      <c r="C165" s="302"/>
      <c r="D165" s="302"/>
      <c r="E165" s="302"/>
      <c r="F165" s="303"/>
      <c r="G165" s="51" t="s">
        <v>430</v>
      </c>
      <c r="H165" s="51"/>
      <c r="I165" s="47" t="s">
        <v>197</v>
      </c>
      <c r="J165" s="48" t="s">
        <v>0</v>
      </c>
      <c r="K165" s="49">
        <f t="shared" ref="K165:Q165" si="22">K166</f>
        <v>5135737</v>
      </c>
      <c r="L165" s="49">
        <f t="shared" si="22"/>
        <v>0</v>
      </c>
      <c r="M165" s="241">
        <f t="shared" si="22"/>
        <v>5135737</v>
      </c>
      <c r="N165" s="49">
        <f t="shared" si="22"/>
        <v>0</v>
      </c>
      <c r="O165" s="221">
        <f t="shared" si="22"/>
        <v>4858622</v>
      </c>
      <c r="P165" s="227">
        <f t="shared" si="22"/>
        <v>0</v>
      </c>
      <c r="Q165" s="227">
        <f t="shared" si="22"/>
        <v>4858622</v>
      </c>
    </row>
    <row r="166" spans="1:17" s="43" customFormat="1" ht="46.5" x14ac:dyDescent="0.35">
      <c r="A166" s="40"/>
      <c r="B166" s="80"/>
      <c r="C166" s="80"/>
      <c r="D166" s="80"/>
      <c r="E166" s="80"/>
      <c r="F166" s="81"/>
      <c r="G166" s="51" t="s">
        <v>4</v>
      </c>
      <c r="H166" s="51"/>
      <c r="I166" s="47" t="s">
        <v>0</v>
      </c>
      <c r="J166" s="48">
        <v>600</v>
      </c>
      <c r="K166" s="49">
        <v>5135737</v>
      </c>
      <c r="L166" s="49"/>
      <c r="M166" s="241">
        <f>K166+L166</f>
        <v>5135737</v>
      </c>
      <c r="N166" s="49"/>
      <c r="O166" s="221">
        <v>4858622</v>
      </c>
      <c r="P166" s="227">
        <v>0</v>
      </c>
      <c r="Q166" s="227">
        <f>P166+O166</f>
        <v>4858622</v>
      </c>
    </row>
    <row r="167" spans="1:17" s="43" customFormat="1" ht="22.5" hidden="1" customHeight="1" x14ac:dyDescent="0.35">
      <c r="A167" s="40"/>
      <c r="B167" s="212"/>
      <c r="C167" s="212"/>
      <c r="D167" s="212"/>
      <c r="E167" s="212"/>
      <c r="F167" s="213"/>
      <c r="G167" s="216" t="s">
        <v>566</v>
      </c>
      <c r="H167" s="51"/>
      <c r="I167" s="217" t="s">
        <v>569</v>
      </c>
      <c r="J167" s="218"/>
      <c r="K167" s="219">
        <f>K168+K170</f>
        <v>0</v>
      </c>
      <c r="L167" s="49"/>
      <c r="M167" s="241"/>
      <c r="N167" s="49"/>
      <c r="O167" s="221"/>
      <c r="P167" s="227"/>
      <c r="Q167" s="227"/>
    </row>
    <row r="168" spans="1:17" s="43" customFormat="1" ht="66" hidden="1" customHeight="1" x14ac:dyDescent="0.35">
      <c r="A168" s="40"/>
      <c r="B168" s="212"/>
      <c r="C168" s="212"/>
      <c r="D168" s="212"/>
      <c r="E168" s="212"/>
      <c r="F168" s="213"/>
      <c r="G168" s="14" t="s">
        <v>567</v>
      </c>
      <c r="H168" s="51"/>
      <c r="I168" s="3" t="s">
        <v>560</v>
      </c>
      <c r="J168" s="220"/>
      <c r="K168" s="221">
        <f>K169</f>
        <v>0</v>
      </c>
      <c r="L168" s="49"/>
      <c r="M168" s="241"/>
      <c r="N168" s="49"/>
      <c r="O168" s="221"/>
      <c r="P168" s="227"/>
      <c r="Q168" s="227"/>
    </row>
    <row r="169" spans="1:17" s="43" customFormat="1" ht="36" hidden="1" customHeight="1" x14ac:dyDescent="0.35">
      <c r="A169" s="40"/>
      <c r="B169" s="212"/>
      <c r="C169" s="212"/>
      <c r="D169" s="212"/>
      <c r="E169" s="212"/>
      <c r="F169" s="213"/>
      <c r="G169" s="14" t="s">
        <v>4</v>
      </c>
      <c r="H169" s="51"/>
      <c r="I169" s="3" t="s">
        <v>0</v>
      </c>
      <c r="J169" s="220">
        <v>600</v>
      </c>
      <c r="K169" s="221"/>
      <c r="L169" s="49"/>
      <c r="M169" s="241"/>
      <c r="N169" s="49"/>
      <c r="O169" s="221"/>
      <c r="P169" s="227"/>
      <c r="Q169" s="227"/>
    </row>
    <row r="170" spans="1:17" s="43" customFormat="1" ht="64.5" hidden="1" customHeight="1" x14ac:dyDescent="0.35">
      <c r="A170" s="40"/>
      <c r="B170" s="212"/>
      <c r="C170" s="212"/>
      <c r="D170" s="212"/>
      <c r="E170" s="212"/>
      <c r="F170" s="213"/>
      <c r="G170" s="14" t="s">
        <v>568</v>
      </c>
      <c r="H170" s="51"/>
      <c r="I170" s="3" t="s">
        <v>561</v>
      </c>
      <c r="J170" s="220"/>
      <c r="K170" s="221">
        <f>K171</f>
        <v>0</v>
      </c>
      <c r="L170" s="49"/>
      <c r="M170" s="241"/>
      <c r="N170" s="49"/>
      <c r="O170" s="221"/>
      <c r="P170" s="227"/>
      <c r="Q170" s="227"/>
    </row>
    <row r="171" spans="1:17" s="43" customFormat="1" ht="36" hidden="1" customHeight="1" x14ac:dyDescent="0.35">
      <c r="A171" s="40"/>
      <c r="B171" s="212"/>
      <c r="C171" s="212"/>
      <c r="D171" s="212"/>
      <c r="E171" s="212"/>
      <c r="F171" s="213"/>
      <c r="G171" s="14" t="s">
        <v>4</v>
      </c>
      <c r="H171" s="51"/>
      <c r="I171" s="3" t="s">
        <v>0</v>
      </c>
      <c r="J171" s="220">
        <v>600</v>
      </c>
      <c r="K171" s="222"/>
      <c r="L171" s="49"/>
      <c r="M171" s="241"/>
      <c r="N171" s="49"/>
      <c r="O171" s="221"/>
      <c r="P171" s="227"/>
      <c r="Q171" s="227"/>
    </row>
    <row r="172" spans="1:17" s="43" customFormat="1" ht="62" x14ac:dyDescent="0.35">
      <c r="A172" s="40"/>
      <c r="B172" s="225"/>
      <c r="C172" s="225"/>
      <c r="D172" s="225"/>
      <c r="E172" s="225"/>
      <c r="F172" s="226"/>
      <c r="G172" s="51" t="s">
        <v>619</v>
      </c>
      <c r="H172" s="51"/>
      <c r="I172" s="47" t="s">
        <v>618</v>
      </c>
      <c r="J172" s="220"/>
      <c r="K172" s="227">
        <f>K173</f>
        <v>3192507</v>
      </c>
      <c r="L172" s="49"/>
      <c r="M172" s="241"/>
      <c r="N172" s="49">
        <f>N173</f>
        <v>0</v>
      </c>
      <c r="O172" s="221">
        <f>O173</f>
        <v>3224049</v>
      </c>
      <c r="P172" s="227">
        <f>P173</f>
        <v>0</v>
      </c>
      <c r="Q172" s="227">
        <f>Q173</f>
        <v>3224049</v>
      </c>
    </row>
    <row r="173" spans="1:17" s="43" customFormat="1" ht="46.5" x14ac:dyDescent="0.35">
      <c r="A173" s="40"/>
      <c r="B173" s="225"/>
      <c r="C173" s="225"/>
      <c r="D173" s="225"/>
      <c r="E173" s="225"/>
      <c r="F173" s="226"/>
      <c r="G173" s="51" t="s">
        <v>4</v>
      </c>
      <c r="H173" s="51"/>
      <c r="I173" s="3"/>
      <c r="J173" s="220">
        <v>600</v>
      </c>
      <c r="K173" s="227">
        <v>3192507</v>
      </c>
      <c r="L173" s="49"/>
      <c r="M173" s="241"/>
      <c r="N173" s="49"/>
      <c r="O173" s="221">
        <v>3224049</v>
      </c>
      <c r="P173" s="227">
        <v>0</v>
      </c>
      <c r="Q173" s="227">
        <f>P173+O173</f>
        <v>3224049</v>
      </c>
    </row>
    <row r="174" spans="1:17" s="43" customFormat="1" ht="31" x14ac:dyDescent="0.35">
      <c r="A174" s="40"/>
      <c r="B174" s="233"/>
      <c r="C174" s="233"/>
      <c r="D174" s="233"/>
      <c r="E174" s="233"/>
      <c r="F174" s="234"/>
      <c r="G174" s="216" t="s">
        <v>566</v>
      </c>
      <c r="H174" s="51"/>
      <c r="I174" s="217" t="s">
        <v>569</v>
      </c>
      <c r="J174" s="220"/>
      <c r="K174" s="227">
        <f>K175+K177</f>
        <v>2739210</v>
      </c>
      <c r="L174" s="49"/>
      <c r="M174" s="241"/>
      <c r="N174" s="49">
        <f>N175+N177</f>
        <v>0</v>
      </c>
      <c r="O174" s="221">
        <f>O175+O177</f>
        <v>3385662</v>
      </c>
      <c r="P174" s="227">
        <f>P175+P177</f>
        <v>-24108</v>
      </c>
      <c r="Q174" s="227">
        <f>Q175+Q177</f>
        <v>3361554</v>
      </c>
    </row>
    <row r="175" spans="1:17" s="43" customFormat="1" ht="62" x14ac:dyDescent="0.35">
      <c r="A175" s="40"/>
      <c r="B175" s="233"/>
      <c r="C175" s="233"/>
      <c r="D175" s="233"/>
      <c r="E175" s="233"/>
      <c r="F175" s="234"/>
      <c r="G175" s="211" t="s">
        <v>661</v>
      </c>
      <c r="H175" s="51"/>
      <c r="I175" s="3" t="s">
        <v>659</v>
      </c>
      <c r="J175" s="220"/>
      <c r="K175" s="227">
        <f>K176</f>
        <v>1000000</v>
      </c>
      <c r="L175" s="49"/>
      <c r="M175" s="241"/>
      <c r="N175" s="49">
        <f>N176</f>
        <v>0</v>
      </c>
      <c r="O175" s="221">
        <f>O176</f>
        <v>1000000</v>
      </c>
      <c r="P175" s="227"/>
      <c r="Q175" s="227">
        <v>1000000</v>
      </c>
    </row>
    <row r="176" spans="1:17" s="43" customFormat="1" ht="46.5" x14ac:dyDescent="0.35">
      <c r="A176" s="40"/>
      <c r="B176" s="233"/>
      <c r="C176" s="233"/>
      <c r="D176" s="233"/>
      <c r="E176" s="233"/>
      <c r="F176" s="234"/>
      <c r="G176" s="51" t="s">
        <v>4</v>
      </c>
      <c r="H176" s="51"/>
      <c r="I176" s="3"/>
      <c r="J176" s="220">
        <v>600</v>
      </c>
      <c r="K176" s="227">
        <v>1000000</v>
      </c>
      <c r="L176" s="49"/>
      <c r="M176" s="241"/>
      <c r="N176" s="49"/>
      <c r="O176" s="221">
        <f>N176+K176</f>
        <v>1000000</v>
      </c>
      <c r="P176" s="227"/>
      <c r="Q176" s="227">
        <v>1000000</v>
      </c>
    </row>
    <row r="177" spans="1:17" s="43" customFormat="1" ht="77.5" x14ac:dyDescent="0.35">
      <c r="A177" s="40"/>
      <c r="B177" s="233"/>
      <c r="C177" s="233"/>
      <c r="D177" s="233"/>
      <c r="E177" s="233"/>
      <c r="F177" s="234"/>
      <c r="G177" s="211" t="s">
        <v>662</v>
      </c>
      <c r="H177" s="51"/>
      <c r="I177" s="3" t="s">
        <v>660</v>
      </c>
      <c r="J177" s="220"/>
      <c r="K177" s="227">
        <f>K178</f>
        <v>1739210</v>
      </c>
      <c r="L177" s="49"/>
      <c r="M177" s="241"/>
      <c r="N177" s="49">
        <f>N178</f>
        <v>0</v>
      </c>
      <c r="O177" s="221">
        <f>O178</f>
        <v>2385662</v>
      </c>
      <c r="P177" s="227">
        <f t="shared" ref="P177:Q177" si="23">P178</f>
        <v>-24108</v>
      </c>
      <c r="Q177" s="227">
        <f t="shared" si="23"/>
        <v>2361554</v>
      </c>
    </row>
    <row r="178" spans="1:17" s="43" customFormat="1" ht="46.5" x14ac:dyDescent="0.35">
      <c r="A178" s="40"/>
      <c r="B178" s="233"/>
      <c r="C178" s="233"/>
      <c r="D178" s="233"/>
      <c r="E178" s="233"/>
      <c r="F178" s="234"/>
      <c r="G178" s="51" t="s">
        <v>4</v>
      </c>
      <c r="H178" s="51"/>
      <c r="I178" s="3"/>
      <c r="J178" s="220">
        <v>600</v>
      </c>
      <c r="K178" s="227">
        <v>1739210</v>
      </c>
      <c r="L178" s="49"/>
      <c r="M178" s="241"/>
      <c r="N178" s="49">
        <v>0</v>
      </c>
      <c r="O178" s="221">
        <v>2385662</v>
      </c>
      <c r="P178" s="227">
        <v>-24108</v>
      </c>
      <c r="Q178" s="227">
        <f>O178+P178</f>
        <v>2361554</v>
      </c>
    </row>
    <row r="179" spans="1:17" ht="60" x14ac:dyDescent="0.35">
      <c r="A179" s="4"/>
      <c r="B179" s="17"/>
      <c r="C179" s="17"/>
      <c r="D179" s="17"/>
      <c r="E179" s="17"/>
      <c r="F179" s="18"/>
      <c r="G179" s="114" t="s">
        <v>578</v>
      </c>
      <c r="H179" s="114"/>
      <c r="I179" s="60" t="s">
        <v>219</v>
      </c>
      <c r="J179" s="115"/>
      <c r="K179" s="116">
        <f t="shared" ref="K179:Q180" si="24">K180</f>
        <v>2717494</v>
      </c>
      <c r="L179" s="116">
        <f t="shared" si="24"/>
        <v>0</v>
      </c>
      <c r="M179" s="238">
        <f t="shared" si="24"/>
        <v>1862450</v>
      </c>
      <c r="N179" s="116">
        <f t="shared" si="24"/>
        <v>0</v>
      </c>
      <c r="O179" s="254">
        <f t="shared" si="24"/>
        <v>2761109</v>
      </c>
      <c r="P179" s="268">
        <f t="shared" si="24"/>
        <v>0</v>
      </c>
      <c r="Q179" s="268">
        <f t="shared" si="24"/>
        <v>2761109</v>
      </c>
    </row>
    <row r="180" spans="1:17" ht="62" x14ac:dyDescent="0.35">
      <c r="A180" s="4"/>
      <c r="B180" s="17"/>
      <c r="C180" s="17"/>
      <c r="D180" s="17"/>
      <c r="E180" s="17"/>
      <c r="F180" s="18"/>
      <c r="G180" s="117" t="s">
        <v>579</v>
      </c>
      <c r="H180" s="117"/>
      <c r="I180" s="47" t="s">
        <v>220</v>
      </c>
      <c r="J180" s="118"/>
      <c r="K180" s="119">
        <f t="shared" si="24"/>
        <v>2717494</v>
      </c>
      <c r="L180" s="119">
        <f t="shared" si="24"/>
        <v>0</v>
      </c>
      <c r="M180" s="239">
        <f t="shared" si="24"/>
        <v>1862450</v>
      </c>
      <c r="N180" s="119">
        <f t="shared" si="24"/>
        <v>0</v>
      </c>
      <c r="O180" s="221">
        <f t="shared" si="24"/>
        <v>2761109</v>
      </c>
      <c r="P180" s="227">
        <f t="shared" si="24"/>
        <v>0</v>
      </c>
      <c r="Q180" s="227">
        <f t="shared" si="24"/>
        <v>2761109</v>
      </c>
    </row>
    <row r="181" spans="1:17" s="56" customFormat="1" ht="46.5" x14ac:dyDescent="0.35">
      <c r="A181" s="53"/>
      <c r="B181" s="54"/>
      <c r="C181" s="54"/>
      <c r="D181" s="54"/>
      <c r="E181" s="54"/>
      <c r="F181" s="55"/>
      <c r="G181" s="120" t="s">
        <v>352</v>
      </c>
      <c r="H181" s="120"/>
      <c r="I181" s="64" t="s">
        <v>221</v>
      </c>
      <c r="J181" s="118"/>
      <c r="K181" s="119">
        <f t="shared" ref="K181:Q181" si="25">K182+K187+K191+K198+K200+K185</f>
        <v>2717494</v>
      </c>
      <c r="L181" s="119">
        <f t="shared" si="25"/>
        <v>0</v>
      </c>
      <c r="M181" s="239">
        <f t="shared" si="25"/>
        <v>1862450</v>
      </c>
      <c r="N181" s="119">
        <f t="shared" si="25"/>
        <v>0</v>
      </c>
      <c r="O181" s="221">
        <f t="shared" si="25"/>
        <v>2761109</v>
      </c>
      <c r="P181" s="227">
        <f t="shared" si="25"/>
        <v>0</v>
      </c>
      <c r="Q181" s="227">
        <f t="shared" si="25"/>
        <v>2761109</v>
      </c>
    </row>
    <row r="182" spans="1:17" ht="62" x14ac:dyDescent="0.35">
      <c r="A182" s="4"/>
      <c r="B182" s="17"/>
      <c r="C182" s="17"/>
      <c r="D182" s="17"/>
      <c r="E182" s="17"/>
      <c r="F182" s="18"/>
      <c r="G182" s="117" t="s">
        <v>580</v>
      </c>
      <c r="H182" s="117"/>
      <c r="I182" s="47" t="s">
        <v>222</v>
      </c>
      <c r="J182" s="118"/>
      <c r="K182" s="119">
        <f>K183+K184</f>
        <v>437541</v>
      </c>
      <c r="L182" s="119">
        <f>L183+L184</f>
        <v>0</v>
      </c>
      <c r="M182" s="239">
        <f>M183+M184</f>
        <v>437541</v>
      </c>
      <c r="N182" s="119">
        <f>N183+N184</f>
        <v>0</v>
      </c>
      <c r="O182" s="221">
        <f>O183+O184</f>
        <v>445041</v>
      </c>
      <c r="P182" s="227">
        <f t="shared" ref="P182:Q182" si="26">P183+P184</f>
        <v>0</v>
      </c>
      <c r="Q182" s="227">
        <f t="shared" si="26"/>
        <v>445041</v>
      </c>
    </row>
    <row r="183" spans="1:17" s="50" customFormat="1" ht="31" x14ac:dyDescent="0.35">
      <c r="A183" s="44"/>
      <c r="B183" s="77"/>
      <c r="C183" s="77"/>
      <c r="D183" s="77"/>
      <c r="E183" s="77"/>
      <c r="F183" s="78"/>
      <c r="G183" s="117" t="s">
        <v>2</v>
      </c>
      <c r="H183" s="117"/>
      <c r="I183" s="118"/>
      <c r="J183" s="118">
        <v>200</v>
      </c>
      <c r="K183" s="119">
        <v>0</v>
      </c>
      <c r="L183" s="119"/>
      <c r="M183" s="239">
        <v>0</v>
      </c>
      <c r="N183" s="119"/>
      <c r="O183" s="221"/>
      <c r="P183" s="227"/>
      <c r="Q183" s="227"/>
    </row>
    <row r="184" spans="1:17" ht="46.5" x14ac:dyDescent="0.35">
      <c r="A184" s="4"/>
      <c r="B184" s="17"/>
      <c r="C184" s="17"/>
      <c r="D184" s="17"/>
      <c r="E184" s="17"/>
      <c r="F184" s="18"/>
      <c r="G184" s="117" t="s">
        <v>4</v>
      </c>
      <c r="H184" s="117"/>
      <c r="I184" s="118"/>
      <c r="J184" s="118">
        <v>600</v>
      </c>
      <c r="K184" s="119">
        <v>437541</v>
      </c>
      <c r="L184" s="119">
        <v>0</v>
      </c>
      <c r="M184" s="239">
        <f>K184+L184</f>
        <v>437541</v>
      </c>
      <c r="N184" s="119">
        <v>0</v>
      </c>
      <c r="O184" s="221">
        <v>445041</v>
      </c>
      <c r="P184" s="227"/>
      <c r="Q184" s="227">
        <f>O184+P184</f>
        <v>445041</v>
      </c>
    </row>
    <row r="185" spans="1:17" ht="46.5" x14ac:dyDescent="0.35">
      <c r="A185" s="4"/>
      <c r="B185" s="17"/>
      <c r="C185" s="17"/>
      <c r="D185" s="17"/>
      <c r="E185" s="17"/>
      <c r="F185" s="18"/>
      <c r="G185" s="117" t="s">
        <v>509</v>
      </c>
      <c r="H185" s="117"/>
      <c r="I185" s="118" t="s">
        <v>510</v>
      </c>
      <c r="J185" s="118"/>
      <c r="K185" s="119">
        <f>K186</f>
        <v>58122</v>
      </c>
      <c r="L185" s="119">
        <f>L186</f>
        <v>0</v>
      </c>
      <c r="M185" s="239">
        <f>M186</f>
        <v>58122</v>
      </c>
      <c r="N185" s="119">
        <f>N186</f>
        <v>0</v>
      </c>
      <c r="O185" s="221">
        <f>O186</f>
        <v>58122</v>
      </c>
      <c r="P185" s="227"/>
      <c r="Q185" s="227">
        <v>58122</v>
      </c>
    </row>
    <row r="186" spans="1:17" ht="46.5" x14ac:dyDescent="0.35">
      <c r="A186" s="4"/>
      <c r="B186" s="17"/>
      <c r="C186" s="17"/>
      <c r="D186" s="17"/>
      <c r="E186" s="17"/>
      <c r="F186" s="18"/>
      <c r="G186" s="117" t="s">
        <v>4</v>
      </c>
      <c r="H186" s="117"/>
      <c r="I186" s="118"/>
      <c r="J186" s="118">
        <v>600</v>
      </c>
      <c r="K186" s="119">
        <v>58122</v>
      </c>
      <c r="L186" s="119">
        <v>0</v>
      </c>
      <c r="M186" s="239">
        <f>K186+L186</f>
        <v>58122</v>
      </c>
      <c r="N186" s="119">
        <v>0</v>
      </c>
      <c r="O186" s="221">
        <f>N186+K186</f>
        <v>58122</v>
      </c>
      <c r="P186" s="227"/>
      <c r="Q186" s="227">
        <v>58122</v>
      </c>
    </row>
    <row r="187" spans="1:17" s="43" customFormat="1" ht="62" x14ac:dyDescent="0.35">
      <c r="A187" s="40"/>
      <c r="B187" s="41"/>
      <c r="C187" s="41"/>
      <c r="D187" s="41"/>
      <c r="E187" s="41"/>
      <c r="F187" s="42"/>
      <c r="G187" s="117" t="s">
        <v>94</v>
      </c>
      <c r="H187" s="117"/>
      <c r="I187" s="47" t="s">
        <v>223</v>
      </c>
      <c r="J187" s="118"/>
      <c r="K187" s="119">
        <f>K189+K190</f>
        <v>47628</v>
      </c>
      <c r="L187" s="119">
        <f>L189+L190</f>
        <v>0</v>
      </c>
      <c r="M187" s="239">
        <f>M189+M190</f>
        <v>47628</v>
      </c>
      <c r="N187" s="119">
        <f>N189+N190</f>
        <v>0</v>
      </c>
      <c r="O187" s="221">
        <f>O189+O190</f>
        <v>47628</v>
      </c>
      <c r="P187" s="227"/>
      <c r="Q187" s="227">
        <v>47628</v>
      </c>
    </row>
    <row r="188" spans="1:17" s="43" customFormat="1" ht="40.5" hidden="1" customHeight="1" x14ac:dyDescent="0.35">
      <c r="A188" s="40"/>
      <c r="B188" s="41"/>
      <c r="C188" s="41"/>
      <c r="D188" s="41"/>
      <c r="E188" s="41"/>
      <c r="F188" s="42"/>
      <c r="G188" s="51" t="s">
        <v>2</v>
      </c>
      <c r="H188" s="117"/>
      <c r="I188" s="130"/>
      <c r="J188" s="118">
        <v>200</v>
      </c>
      <c r="K188" s="119"/>
      <c r="L188" s="119"/>
      <c r="M188" s="239"/>
      <c r="N188" s="119"/>
      <c r="O188" s="221"/>
      <c r="P188" s="227"/>
      <c r="Q188" s="227"/>
    </row>
    <row r="189" spans="1:17" s="43" customFormat="1" ht="40.5" hidden="1" customHeight="1" x14ac:dyDescent="0.35">
      <c r="A189" s="40"/>
      <c r="B189" s="192"/>
      <c r="C189" s="192"/>
      <c r="D189" s="192"/>
      <c r="E189" s="192"/>
      <c r="F189" s="193"/>
      <c r="G189" s="117" t="s">
        <v>2</v>
      </c>
      <c r="H189" s="117"/>
      <c r="I189" s="130"/>
      <c r="J189" s="118">
        <v>200</v>
      </c>
      <c r="K189" s="119"/>
      <c r="L189" s="119">
        <v>0</v>
      </c>
      <c r="M189" s="239">
        <f>K189+L189</f>
        <v>0</v>
      </c>
      <c r="N189" s="119"/>
      <c r="O189" s="221"/>
      <c r="P189" s="227"/>
      <c r="Q189" s="227"/>
    </row>
    <row r="190" spans="1:17" s="43" customFormat="1" ht="46.5" x14ac:dyDescent="0.35">
      <c r="A190" s="40"/>
      <c r="B190" s="41"/>
      <c r="C190" s="41"/>
      <c r="D190" s="41"/>
      <c r="E190" s="41"/>
      <c r="F190" s="42"/>
      <c r="G190" s="117" t="s">
        <v>4</v>
      </c>
      <c r="H190" s="117"/>
      <c r="I190" s="118"/>
      <c r="J190" s="118">
        <v>600</v>
      </c>
      <c r="K190" s="119">
        <v>47628</v>
      </c>
      <c r="L190" s="119">
        <v>0</v>
      </c>
      <c r="M190" s="239">
        <f>K190+L190</f>
        <v>47628</v>
      </c>
      <c r="N190" s="119"/>
      <c r="O190" s="221">
        <f>N190+K190</f>
        <v>47628</v>
      </c>
      <c r="P190" s="227"/>
      <c r="Q190" s="227">
        <v>47628</v>
      </c>
    </row>
    <row r="191" spans="1:17" s="43" customFormat="1" ht="93" x14ac:dyDescent="0.35">
      <c r="A191" s="40"/>
      <c r="B191" s="41"/>
      <c r="C191" s="41"/>
      <c r="D191" s="41"/>
      <c r="E191" s="41"/>
      <c r="F191" s="42"/>
      <c r="G191" s="117" t="s">
        <v>95</v>
      </c>
      <c r="H191" s="117"/>
      <c r="I191" s="47" t="s">
        <v>224</v>
      </c>
      <c r="J191" s="118"/>
      <c r="K191" s="119">
        <f>K196+K197+K195</f>
        <v>2151198</v>
      </c>
      <c r="L191" s="119">
        <f>L193+L194+L197</f>
        <v>0</v>
      </c>
      <c r="M191" s="239">
        <f>M193+M194+M197</f>
        <v>1257358</v>
      </c>
      <c r="N191" s="119">
        <f t="shared" ref="N191:O191" si="27">N196+N197+N195</f>
        <v>0</v>
      </c>
      <c r="O191" s="221">
        <f t="shared" si="27"/>
        <v>2151198</v>
      </c>
      <c r="P191" s="227"/>
      <c r="Q191" s="227">
        <v>2151198</v>
      </c>
    </row>
    <row r="192" spans="1:17" s="43" customFormat="1" ht="32.25" hidden="1" customHeight="1" x14ac:dyDescent="0.35">
      <c r="A192" s="40"/>
      <c r="B192" s="41"/>
      <c r="C192" s="41"/>
      <c r="D192" s="41"/>
      <c r="E192" s="41"/>
      <c r="F192" s="42"/>
      <c r="G192" s="117" t="s">
        <v>5</v>
      </c>
      <c r="H192" s="117"/>
      <c r="I192" s="130"/>
      <c r="J192" s="118">
        <v>300</v>
      </c>
      <c r="K192" s="119"/>
      <c r="L192" s="119"/>
      <c r="M192" s="239"/>
      <c r="N192" s="119"/>
      <c r="O192" s="221"/>
      <c r="P192" s="227"/>
      <c r="Q192" s="227"/>
    </row>
    <row r="193" spans="1:17" s="43" customFormat="1" ht="32.25" hidden="1" customHeight="1" x14ac:dyDescent="0.35">
      <c r="A193" s="40"/>
      <c r="B193" s="192"/>
      <c r="C193" s="192"/>
      <c r="D193" s="192"/>
      <c r="E193" s="192"/>
      <c r="F193" s="193"/>
      <c r="G193" s="117" t="s">
        <v>2</v>
      </c>
      <c r="H193" s="131"/>
      <c r="I193" s="194"/>
      <c r="J193" s="132">
        <v>200</v>
      </c>
      <c r="K193" s="133"/>
      <c r="L193" s="133">
        <v>0</v>
      </c>
      <c r="M193" s="243">
        <f>K193+L193</f>
        <v>0</v>
      </c>
      <c r="N193" s="119"/>
      <c r="O193" s="221"/>
      <c r="P193" s="227"/>
      <c r="Q193" s="227"/>
    </row>
    <row r="194" spans="1:17" s="43" customFormat="1" ht="21" hidden="1" customHeight="1" x14ac:dyDescent="0.35">
      <c r="A194" s="40"/>
      <c r="B194" s="192"/>
      <c r="C194" s="192"/>
      <c r="D194" s="192"/>
      <c r="E194" s="192"/>
      <c r="F194" s="193"/>
      <c r="G194" s="117" t="s">
        <v>5</v>
      </c>
      <c r="H194" s="131"/>
      <c r="I194" s="194"/>
      <c r="J194" s="132">
        <v>300</v>
      </c>
      <c r="K194" s="133"/>
      <c r="L194" s="133">
        <v>0</v>
      </c>
      <c r="M194" s="243">
        <f>K194+L194</f>
        <v>0</v>
      </c>
      <c r="N194" s="119"/>
      <c r="O194" s="221"/>
      <c r="P194" s="227"/>
      <c r="Q194" s="227"/>
    </row>
    <row r="195" spans="1:17" s="43" customFormat="1" ht="37.5" customHeight="1" x14ac:dyDescent="0.35">
      <c r="A195" s="40"/>
      <c r="B195" s="261"/>
      <c r="C195" s="261"/>
      <c r="D195" s="261"/>
      <c r="E195" s="261"/>
      <c r="F195" s="262"/>
      <c r="G195" s="117" t="s">
        <v>2</v>
      </c>
      <c r="H195" s="131"/>
      <c r="I195" s="194"/>
      <c r="J195" s="132">
        <v>200</v>
      </c>
      <c r="K195" s="133">
        <v>466</v>
      </c>
      <c r="L195" s="133"/>
      <c r="M195" s="243"/>
      <c r="N195" s="119">
        <v>0</v>
      </c>
      <c r="O195" s="221">
        <f>N195+K195</f>
        <v>466</v>
      </c>
      <c r="P195" s="227"/>
      <c r="Q195" s="227">
        <v>466</v>
      </c>
    </row>
    <row r="196" spans="1:17" s="43" customFormat="1" ht="31" x14ac:dyDescent="0.35">
      <c r="A196" s="40"/>
      <c r="B196" s="223"/>
      <c r="C196" s="223"/>
      <c r="D196" s="223"/>
      <c r="E196" s="223"/>
      <c r="F196" s="224"/>
      <c r="G196" s="117" t="s">
        <v>5</v>
      </c>
      <c r="H196" s="131"/>
      <c r="I196" s="194"/>
      <c r="J196" s="132">
        <v>300</v>
      </c>
      <c r="K196" s="133">
        <v>893374</v>
      </c>
      <c r="L196" s="133"/>
      <c r="M196" s="243"/>
      <c r="N196" s="119">
        <v>0</v>
      </c>
      <c r="O196" s="221">
        <f>N196+K196</f>
        <v>893374</v>
      </c>
      <c r="P196" s="227"/>
      <c r="Q196" s="227">
        <v>893374</v>
      </c>
    </row>
    <row r="197" spans="1:17" s="43" customFormat="1" ht="46.5" x14ac:dyDescent="0.35">
      <c r="A197" s="40"/>
      <c r="B197" s="41"/>
      <c r="C197" s="41"/>
      <c r="D197" s="41"/>
      <c r="E197" s="41"/>
      <c r="F197" s="42"/>
      <c r="G197" s="131" t="s">
        <v>4</v>
      </c>
      <c r="H197" s="131"/>
      <c r="I197" s="132"/>
      <c r="J197" s="132">
        <v>600</v>
      </c>
      <c r="K197" s="133">
        <v>1257358</v>
      </c>
      <c r="L197" s="133">
        <v>0</v>
      </c>
      <c r="M197" s="243">
        <f>K197+L197</f>
        <v>1257358</v>
      </c>
      <c r="N197" s="119">
        <v>0</v>
      </c>
      <c r="O197" s="221">
        <f>N197+K197</f>
        <v>1257358</v>
      </c>
      <c r="P197" s="227"/>
      <c r="Q197" s="227">
        <v>1257358</v>
      </c>
    </row>
    <row r="198" spans="1:17" s="43" customFormat="1" ht="46.5" x14ac:dyDescent="0.35">
      <c r="A198" s="40"/>
      <c r="B198" s="41"/>
      <c r="C198" s="41"/>
      <c r="D198" s="41"/>
      <c r="E198" s="41"/>
      <c r="F198" s="42"/>
      <c r="G198" s="117" t="s">
        <v>375</v>
      </c>
      <c r="H198" s="131"/>
      <c r="I198" s="47" t="s">
        <v>364</v>
      </c>
      <c r="J198" s="132"/>
      <c r="K198" s="133">
        <f>K199</f>
        <v>13803</v>
      </c>
      <c r="L198" s="133"/>
      <c r="M198" s="243">
        <f>M199</f>
        <v>52981</v>
      </c>
      <c r="N198" s="119">
        <f>N199</f>
        <v>0</v>
      </c>
      <c r="O198" s="221">
        <f>O199</f>
        <v>59120</v>
      </c>
      <c r="P198" s="227">
        <f>P199</f>
        <v>0</v>
      </c>
      <c r="Q198" s="227">
        <f>Q199</f>
        <v>59120</v>
      </c>
    </row>
    <row r="199" spans="1:17" s="43" customFormat="1" ht="31" x14ac:dyDescent="0.35">
      <c r="A199" s="40"/>
      <c r="B199" s="41"/>
      <c r="C199" s="41"/>
      <c r="D199" s="41"/>
      <c r="E199" s="41"/>
      <c r="F199" s="42"/>
      <c r="G199" s="117" t="s">
        <v>5</v>
      </c>
      <c r="H199" s="131"/>
      <c r="I199" s="132"/>
      <c r="J199" s="132">
        <v>300</v>
      </c>
      <c r="K199" s="133">
        <v>13803</v>
      </c>
      <c r="L199" s="133"/>
      <c r="M199" s="243">
        <v>52981</v>
      </c>
      <c r="N199" s="119"/>
      <c r="O199" s="221">
        <v>59120</v>
      </c>
      <c r="P199" s="227">
        <v>0</v>
      </c>
      <c r="Q199" s="227">
        <f>P199+O199</f>
        <v>59120</v>
      </c>
    </row>
    <row r="200" spans="1:17" s="43" customFormat="1" ht="31" x14ac:dyDescent="0.35">
      <c r="A200" s="40"/>
      <c r="B200" s="41"/>
      <c r="C200" s="41"/>
      <c r="D200" s="41"/>
      <c r="E200" s="41"/>
      <c r="F200" s="42"/>
      <c r="G200" s="117" t="s">
        <v>382</v>
      </c>
      <c r="H200" s="131"/>
      <c r="I200" s="47" t="s">
        <v>381</v>
      </c>
      <c r="J200" s="132"/>
      <c r="K200" s="133">
        <f>K201</f>
        <v>9202</v>
      </c>
      <c r="L200" s="133"/>
      <c r="M200" s="243">
        <f>M201</f>
        <v>8820</v>
      </c>
      <c r="N200" s="119">
        <f>N201</f>
        <v>0</v>
      </c>
      <c r="O200" s="221">
        <f>O201</f>
        <v>0</v>
      </c>
      <c r="P200" s="227">
        <f>P201</f>
        <v>0</v>
      </c>
      <c r="Q200" s="227">
        <f>Q201</f>
        <v>0</v>
      </c>
    </row>
    <row r="201" spans="1:17" s="43" customFormat="1" ht="31" x14ac:dyDescent="0.35">
      <c r="A201" s="40"/>
      <c r="B201" s="41"/>
      <c r="C201" s="41"/>
      <c r="D201" s="41"/>
      <c r="E201" s="41"/>
      <c r="F201" s="42"/>
      <c r="G201" s="117" t="s">
        <v>5</v>
      </c>
      <c r="H201" s="131"/>
      <c r="I201" s="132"/>
      <c r="J201" s="132">
        <v>300</v>
      </c>
      <c r="K201" s="133">
        <v>9202</v>
      </c>
      <c r="L201" s="133"/>
      <c r="M201" s="243">
        <v>8820</v>
      </c>
      <c r="N201" s="119"/>
      <c r="O201" s="221">
        <v>0</v>
      </c>
      <c r="P201" s="227">
        <v>0</v>
      </c>
      <c r="Q201" s="227">
        <f>P201+O201</f>
        <v>0</v>
      </c>
    </row>
    <row r="202" spans="1:17" ht="30" x14ac:dyDescent="0.35">
      <c r="A202" s="4"/>
      <c r="B202" s="17"/>
      <c r="C202" s="17"/>
      <c r="D202" s="17"/>
      <c r="E202" s="17"/>
      <c r="F202" s="18"/>
      <c r="G202" s="114" t="s">
        <v>455</v>
      </c>
      <c r="H202" s="114"/>
      <c r="I202" s="60" t="s">
        <v>225</v>
      </c>
      <c r="J202" s="118"/>
      <c r="K202" s="119">
        <f>K203</f>
        <v>51000</v>
      </c>
      <c r="L202" s="119"/>
      <c r="M202" s="239">
        <f t="shared" ref="M202:O203" si="28">M203</f>
        <v>49000</v>
      </c>
      <c r="N202" s="119">
        <f t="shared" si="28"/>
        <v>0</v>
      </c>
      <c r="O202" s="254">
        <f t="shared" si="28"/>
        <v>51000</v>
      </c>
      <c r="P202" s="227"/>
      <c r="Q202" s="227">
        <v>51000</v>
      </c>
    </row>
    <row r="203" spans="1:17" ht="31" x14ac:dyDescent="0.35">
      <c r="A203" s="4"/>
      <c r="B203" s="17"/>
      <c r="C203" s="17"/>
      <c r="D203" s="17"/>
      <c r="E203" s="17"/>
      <c r="F203" s="18"/>
      <c r="G203" s="117" t="s">
        <v>456</v>
      </c>
      <c r="H203" s="117"/>
      <c r="I203" s="47" t="s">
        <v>226</v>
      </c>
      <c r="J203" s="118"/>
      <c r="K203" s="119">
        <f>K204</f>
        <v>51000</v>
      </c>
      <c r="L203" s="119"/>
      <c r="M203" s="239">
        <f t="shared" si="28"/>
        <v>49000</v>
      </c>
      <c r="N203" s="119">
        <f t="shared" si="28"/>
        <v>0</v>
      </c>
      <c r="O203" s="221">
        <f t="shared" si="28"/>
        <v>51000</v>
      </c>
      <c r="P203" s="227"/>
      <c r="Q203" s="227">
        <v>51000</v>
      </c>
    </row>
    <row r="204" spans="1:17" ht="46.5" x14ac:dyDescent="0.35">
      <c r="A204" s="4"/>
      <c r="B204" s="17"/>
      <c r="C204" s="17"/>
      <c r="D204" s="17"/>
      <c r="E204" s="17"/>
      <c r="F204" s="18"/>
      <c r="G204" s="134" t="s">
        <v>228</v>
      </c>
      <c r="H204" s="134"/>
      <c r="I204" s="64" t="s">
        <v>227</v>
      </c>
      <c r="J204" s="132"/>
      <c r="K204" s="133">
        <f>K205+K209</f>
        <v>51000</v>
      </c>
      <c r="L204" s="133"/>
      <c r="M204" s="243">
        <f>M205+M209</f>
        <v>49000</v>
      </c>
      <c r="N204" s="119">
        <f>N205+N209</f>
        <v>0</v>
      </c>
      <c r="O204" s="221">
        <f>O205+O209</f>
        <v>51000</v>
      </c>
      <c r="P204" s="227"/>
      <c r="Q204" s="227">
        <v>51000</v>
      </c>
    </row>
    <row r="205" spans="1:17" ht="31" x14ac:dyDescent="0.35">
      <c r="A205" s="4"/>
      <c r="B205" s="17"/>
      <c r="C205" s="17"/>
      <c r="D205" s="17"/>
      <c r="E205" s="17"/>
      <c r="F205" s="18"/>
      <c r="G205" s="131" t="s">
        <v>457</v>
      </c>
      <c r="H205" s="131"/>
      <c r="I205" s="47" t="s">
        <v>229</v>
      </c>
      <c r="J205" s="132"/>
      <c r="K205" s="133">
        <f>K206+K208</f>
        <v>51000</v>
      </c>
      <c r="L205" s="133"/>
      <c r="M205" s="243">
        <f>M206+M208</f>
        <v>49000</v>
      </c>
      <c r="N205" s="119">
        <f>N206+N208</f>
        <v>0</v>
      </c>
      <c r="O205" s="221">
        <f>O206+O208</f>
        <v>51000</v>
      </c>
      <c r="P205" s="227"/>
      <c r="Q205" s="227">
        <v>51000</v>
      </c>
    </row>
    <row r="206" spans="1:17" ht="31" x14ac:dyDescent="0.35">
      <c r="A206" s="4"/>
      <c r="B206" s="17"/>
      <c r="C206" s="17"/>
      <c r="D206" s="17"/>
      <c r="E206" s="17"/>
      <c r="F206" s="18"/>
      <c r="G206" s="117" t="s">
        <v>2</v>
      </c>
      <c r="H206" s="117"/>
      <c r="I206" s="118"/>
      <c r="J206" s="118">
        <v>200</v>
      </c>
      <c r="K206" s="119">
        <v>16000</v>
      </c>
      <c r="L206" s="119"/>
      <c r="M206" s="239">
        <v>14000</v>
      </c>
      <c r="N206" s="119"/>
      <c r="O206" s="221">
        <f>N206+K206</f>
        <v>16000</v>
      </c>
      <c r="P206" s="227"/>
      <c r="Q206" s="227">
        <v>16000</v>
      </c>
    </row>
    <row r="207" spans="1:17" ht="26.25" hidden="1" customHeight="1" x14ac:dyDescent="0.35">
      <c r="A207" s="4"/>
      <c r="B207" s="17"/>
      <c r="C207" s="17"/>
      <c r="D207" s="17"/>
      <c r="E207" s="17"/>
      <c r="F207" s="18"/>
      <c r="G207" s="117" t="s">
        <v>5</v>
      </c>
      <c r="H207" s="117"/>
      <c r="I207" s="118"/>
      <c r="J207" s="118">
        <v>300</v>
      </c>
      <c r="K207" s="119"/>
      <c r="L207" s="119"/>
      <c r="M207" s="239"/>
      <c r="N207" s="119"/>
      <c r="O207" s="221"/>
      <c r="P207" s="227"/>
      <c r="Q207" s="227"/>
    </row>
    <row r="208" spans="1:17" ht="46.5" x14ac:dyDescent="0.35">
      <c r="A208" s="4"/>
      <c r="B208" s="17"/>
      <c r="C208" s="17"/>
      <c r="D208" s="17"/>
      <c r="E208" s="17"/>
      <c r="F208" s="18"/>
      <c r="G208" s="117" t="s">
        <v>4</v>
      </c>
      <c r="H208" s="117"/>
      <c r="I208" s="118"/>
      <c r="J208" s="118">
        <v>600</v>
      </c>
      <c r="K208" s="119">
        <v>35000</v>
      </c>
      <c r="L208" s="119"/>
      <c r="M208" s="239">
        <v>35000</v>
      </c>
      <c r="N208" s="119"/>
      <c r="O208" s="221">
        <f>N208+K208</f>
        <v>35000</v>
      </c>
      <c r="P208" s="227"/>
      <c r="Q208" s="227">
        <v>35000</v>
      </c>
    </row>
    <row r="209" spans="1:17" ht="36.75" hidden="1" customHeight="1" x14ac:dyDescent="0.35">
      <c r="A209" s="4"/>
      <c r="B209" s="17"/>
      <c r="C209" s="17"/>
      <c r="D209" s="17"/>
      <c r="E209" s="17"/>
      <c r="F209" s="18"/>
      <c r="G209" s="117" t="s">
        <v>96</v>
      </c>
      <c r="H209" s="117"/>
      <c r="I209" s="47" t="s">
        <v>230</v>
      </c>
      <c r="J209" s="118"/>
      <c r="K209" s="119">
        <f>K210</f>
        <v>0</v>
      </c>
      <c r="L209" s="119"/>
      <c r="M209" s="239">
        <f>M210</f>
        <v>0</v>
      </c>
      <c r="N209" s="119"/>
      <c r="O209" s="254"/>
      <c r="P209" s="227"/>
      <c r="Q209" s="227"/>
    </row>
    <row r="210" spans="1:17" ht="33" hidden="1" customHeight="1" x14ac:dyDescent="0.35">
      <c r="A210" s="4"/>
      <c r="B210" s="17"/>
      <c r="C210" s="17"/>
      <c r="D210" s="17"/>
      <c r="E210" s="17"/>
      <c r="F210" s="18"/>
      <c r="G210" s="117" t="s">
        <v>2</v>
      </c>
      <c r="H210" s="117"/>
      <c r="I210" s="118"/>
      <c r="J210" s="118">
        <v>200</v>
      </c>
      <c r="K210" s="119"/>
      <c r="L210" s="119"/>
      <c r="M210" s="239"/>
      <c r="N210" s="119"/>
      <c r="O210" s="254"/>
      <c r="P210" s="227"/>
      <c r="Q210" s="227"/>
    </row>
    <row r="211" spans="1:17" ht="60" x14ac:dyDescent="0.35">
      <c r="A211" s="4"/>
      <c r="B211" s="17"/>
      <c r="C211" s="17"/>
      <c r="D211" s="17"/>
      <c r="E211" s="17"/>
      <c r="F211" s="18"/>
      <c r="G211" s="59" t="s">
        <v>571</v>
      </c>
      <c r="H211" s="59"/>
      <c r="I211" s="60" t="s">
        <v>231</v>
      </c>
      <c r="J211" s="61" t="s">
        <v>0</v>
      </c>
      <c r="K211" s="62">
        <f>K212+K217</f>
        <v>243000</v>
      </c>
      <c r="L211" s="62"/>
      <c r="M211" s="240">
        <f>M212+M217</f>
        <v>220000</v>
      </c>
      <c r="N211" s="127">
        <f>N212+N217</f>
        <v>0</v>
      </c>
      <c r="O211" s="254">
        <f>O212+O217</f>
        <v>243000</v>
      </c>
      <c r="P211" s="227">
        <f>P212+P217</f>
        <v>-4000</v>
      </c>
      <c r="Q211" s="227">
        <f>Q212+Q217</f>
        <v>239000</v>
      </c>
    </row>
    <row r="212" spans="1:17" ht="62" x14ac:dyDescent="0.35">
      <c r="A212" s="4"/>
      <c r="B212" s="17"/>
      <c r="C212" s="17"/>
      <c r="D212" s="17"/>
      <c r="E212" s="17"/>
      <c r="F212" s="18"/>
      <c r="G212" s="51" t="s">
        <v>572</v>
      </c>
      <c r="H212" s="121"/>
      <c r="I212" s="47" t="s">
        <v>232</v>
      </c>
      <c r="J212" s="48" t="s">
        <v>0</v>
      </c>
      <c r="K212" s="49">
        <f>K213</f>
        <v>73000</v>
      </c>
      <c r="L212" s="49"/>
      <c r="M212" s="241">
        <f t="shared" ref="M212:O213" si="29">M213</f>
        <v>50000</v>
      </c>
      <c r="N212" s="49">
        <f t="shared" si="29"/>
        <v>0</v>
      </c>
      <c r="O212" s="221">
        <f t="shared" si="29"/>
        <v>73000</v>
      </c>
      <c r="P212" s="227">
        <f>P213</f>
        <v>-4000</v>
      </c>
      <c r="Q212" s="227">
        <f>Q213</f>
        <v>69000</v>
      </c>
    </row>
    <row r="213" spans="1:17" ht="46.5" x14ac:dyDescent="0.35">
      <c r="A213" s="4"/>
      <c r="B213" s="17"/>
      <c r="C213" s="17"/>
      <c r="D213" s="17"/>
      <c r="E213" s="17"/>
      <c r="F213" s="18"/>
      <c r="G213" s="63" t="s">
        <v>234</v>
      </c>
      <c r="H213" s="63"/>
      <c r="I213" s="64" t="s">
        <v>233</v>
      </c>
      <c r="J213" s="48"/>
      <c r="K213" s="49">
        <f>K214</f>
        <v>73000</v>
      </c>
      <c r="L213" s="49"/>
      <c r="M213" s="241">
        <f t="shared" si="29"/>
        <v>50000</v>
      </c>
      <c r="N213" s="49">
        <f t="shared" si="29"/>
        <v>0</v>
      </c>
      <c r="O213" s="221">
        <f t="shared" si="29"/>
        <v>73000</v>
      </c>
      <c r="P213" s="227">
        <f>P214</f>
        <v>-4000</v>
      </c>
      <c r="Q213" s="227">
        <f>Q214</f>
        <v>69000</v>
      </c>
    </row>
    <row r="214" spans="1:17" ht="77.5" x14ac:dyDescent="0.35">
      <c r="A214" s="4"/>
      <c r="B214" s="17"/>
      <c r="C214" s="17"/>
      <c r="D214" s="17"/>
      <c r="E214" s="17"/>
      <c r="F214" s="18"/>
      <c r="G214" s="51" t="s">
        <v>581</v>
      </c>
      <c r="H214" s="51"/>
      <c r="I214" s="47" t="s">
        <v>235</v>
      </c>
      <c r="J214" s="48"/>
      <c r="K214" s="49">
        <f>K215+K216</f>
        <v>73000</v>
      </c>
      <c r="L214" s="49"/>
      <c r="M214" s="241">
        <f>M215+M216</f>
        <v>50000</v>
      </c>
      <c r="N214" s="49">
        <f>N215+N216</f>
        <v>0</v>
      </c>
      <c r="O214" s="221">
        <f>O215+O216</f>
        <v>73000</v>
      </c>
      <c r="P214" s="227">
        <f>P216</f>
        <v>-4000</v>
      </c>
      <c r="Q214" s="227">
        <f>Q216</f>
        <v>69000</v>
      </c>
    </row>
    <row r="215" spans="1:17" ht="39.75" hidden="1" customHeight="1" x14ac:dyDescent="0.35">
      <c r="A215" s="4"/>
      <c r="B215" s="17"/>
      <c r="C215" s="17"/>
      <c r="D215" s="17"/>
      <c r="E215" s="17"/>
      <c r="F215" s="18"/>
      <c r="G215" s="51" t="s">
        <v>2</v>
      </c>
      <c r="H215" s="51"/>
      <c r="I215" s="79"/>
      <c r="J215" s="48">
        <v>200</v>
      </c>
      <c r="K215" s="49">
        <v>0</v>
      </c>
      <c r="L215" s="49"/>
      <c r="M215" s="241">
        <v>0</v>
      </c>
      <c r="N215" s="49"/>
      <c r="O215" s="221"/>
      <c r="P215" s="227"/>
      <c r="Q215" s="227"/>
    </row>
    <row r="216" spans="1:17" ht="46.5" x14ac:dyDescent="0.35">
      <c r="A216" s="4"/>
      <c r="B216" s="17"/>
      <c r="C216" s="17"/>
      <c r="D216" s="17"/>
      <c r="E216" s="17"/>
      <c r="F216" s="18"/>
      <c r="G216" s="51" t="s">
        <v>4</v>
      </c>
      <c r="H216" s="51"/>
      <c r="I216" s="79"/>
      <c r="J216" s="48">
        <v>600</v>
      </c>
      <c r="K216" s="49">
        <v>73000</v>
      </c>
      <c r="L216" s="49"/>
      <c r="M216" s="241">
        <v>50000</v>
      </c>
      <c r="N216" s="49"/>
      <c r="O216" s="221">
        <f>N216+K216</f>
        <v>73000</v>
      </c>
      <c r="P216" s="227">
        <v>-4000</v>
      </c>
      <c r="Q216" s="227">
        <f>P216+O216</f>
        <v>69000</v>
      </c>
    </row>
    <row r="217" spans="1:17" ht="62" x14ac:dyDescent="0.35">
      <c r="A217" s="4"/>
      <c r="B217" s="17"/>
      <c r="C217" s="17"/>
      <c r="D217" s="17"/>
      <c r="E217" s="17"/>
      <c r="F217" s="18"/>
      <c r="G217" s="51" t="s">
        <v>582</v>
      </c>
      <c r="H217" s="121"/>
      <c r="I217" s="47" t="s">
        <v>236</v>
      </c>
      <c r="J217" s="48"/>
      <c r="K217" s="49">
        <f>K218</f>
        <v>170000</v>
      </c>
      <c r="L217" s="49"/>
      <c r="M217" s="241">
        <f>M218</f>
        <v>170000</v>
      </c>
      <c r="N217" s="49">
        <f>N218</f>
        <v>0</v>
      </c>
      <c r="O217" s="221">
        <f>O218</f>
        <v>170000</v>
      </c>
      <c r="P217" s="227"/>
      <c r="Q217" s="227">
        <v>170000</v>
      </c>
    </row>
    <row r="218" spans="1:17" ht="77.5" x14ac:dyDescent="0.35">
      <c r="A218" s="4"/>
      <c r="B218" s="17"/>
      <c r="C218" s="17"/>
      <c r="D218" s="17"/>
      <c r="E218" s="17"/>
      <c r="F218" s="18"/>
      <c r="G218" s="63" t="s">
        <v>489</v>
      </c>
      <c r="H218" s="63"/>
      <c r="I218" s="64" t="s">
        <v>237</v>
      </c>
      <c r="J218" s="48"/>
      <c r="K218" s="49">
        <f>K219+K221</f>
        <v>170000</v>
      </c>
      <c r="L218" s="49"/>
      <c r="M218" s="241">
        <f>M219+M221</f>
        <v>170000</v>
      </c>
      <c r="N218" s="49">
        <f>N219+N221</f>
        <v>0</v>
      </c>
      <c r="O218" s="221">
        <f>O219+O221</f>
        <v>170000</v>
      </c>
      <c r="P218" s="227"/>
      <c r="Q218" s="227">
        <v>170000</v>
      </c>
    </row>
    <row r="219" spans="1:17" ht="77.5" x14ac:dyDescent="0.35">
      <c r="A219" s="4"/>
      <c r="B219" s="17"/>
      <c r="C219" s="17"/>
      <c r="D219" s="17"/>
      <c r="E219" s="17"/>
      <c r="F219" s="18"/>
      <c r="G219" s="51" t="s">
        <v>394</v>
      </c>
      <c r="H219" s="51"/>
      <c r="I219" s="47" t="s">
        <v>238</v>
      </c>
      <c r="J219" s="48"/>
      <c r="K219" s="49">
        <f>K220</f>
        <v>170000</v>
      </c>
      <c r="L219" s="49"/>
      <c r="M219" s="241">
        <f>M220</f>
        <v>170000</v>
      </c>
      <c r="N219" s="49">
        <f>N220</f>
        <v>0</v>
      </c>
      <c r="O219" s="221">
        <f>O220</f>
        <v>170000</v>
      </c>
      <c r="P219" s="227"/>
      <c r="Q219" s="227">
        <v>170000</v>
      </c>
    </row>
    <row r="220" spans="1:17" ht="46.5" x14ac:dyDescent="0.35">
      <c r="A220" s="4"/>
      <c r="B220" s="17"/>
      <c r="C220" s="17"/>
      <c r="D220" s="17"/>
      <c r="E220" s="17"/>
      <c r="F220" s="18"/>
      <c r="G220" s="51" t="s">
        <v>4</v>
      </c>
      <c r="H220" s="51"/>
      <c r="I220" s="79"/>
      <c r="J220" s="48">
        <v>600</v>
      </c>
      <c r="K220" s="49">
        <v>170000</v>
      </c>
      <c r="L220" s="49"/>
      <c r="M220" s="241">
        <v>170000</v>
      </c>
      <c r="N220" s="49"/>
      <c r="O220" s="221">
        <f>N220+K220</f>
        <v>170000</v>
      </c>
      <c r="P220" s="227"/>
      <c r="Q220" s="227">
        <v>170000</v>
      </c>
    </row>
    <row r="221" spans="1:17" s="43" customFormat="1" ht="49.5" hidden="1" customHeight="1" x14ac:dyDescent="0.35">
      <c r="A221" s="40"/>
      <c r="B221" s="41"/>
      <c r="C221" s="41"/>
      <c r="D221" s="41"/>
      <c r="E221" s="41"/>
      <c r="F221" s="42"/>
      <c r="G221" s="51" t="s">
        <v>240</v>
      </c>
      <c r="H221" s="51"/>
      <c r="I221" s="47" t="s">
        <v>239</v>
      </c>
      <c r="J221" s="48"/>
      <c r="K221" s="49">
        <f>K222</f>
        <v>0</v>
      </c>
      <c r="L221" s="49"/>
      <c r="M221" s="241">
        <f>M222</f>
        <v>0</v>
      </c>
      <c r="N221" s="49"/>
      <c r="O221" s="254"/>
      <c r="P221" s="227"/>
      <c r="Q221" s="227"/>
    </row>
    <row r="222" spans="1:17" s="43" customFormat="1" ht="42.75" hidden="1" customHeight="1" x14ac:dyDescent="0.35">
      <c r="A222" s="40"/>
      <c r="B222" s="290" t="s">
        <v>40</v>
      </c>
      <c r="C222" s="290"/>
      <c r="D222" s="290"/>
      <c r="E222" s="290"/>
      <c r="F222" s="291"/>
      <c r="G222" s="51" t="s">
        <v>4</v>
      </c>
      <c r="H222" s="51"/>
      <c r="I222" s="47"/>
      <c r="J222" s="48">
        <v>600</v>
      </c>
      <c r="K222" s="49"/>
      <c r="L222" s="49"/>
      <c r="M222" s="241"/>
      <c r="N222" s="49"/>
      <c r="O222" s="254"/>
      <c r="P222" s="227"/>
      <c r="Q222" s="227"/>
    </row>
    <row r="223" spans="1:17" s="43" customFormat="1" ht="60" x14ac:dyDescent="0.35">
      <c r="A223" s="40"/>
      <c r="B223" s="165"/>
      <c r="C223" s="165"/>
      <c r="D223" s="165"/>
      <c r="E223" s="165"/>
      <c r="F223" s="166"/>
      <c r="G223" s="121" t="s">
        <v>556</v>
      </c>
      <c r="H223" s="51"/>
      <c r="I223" s="60" t="s">
        <v>439</v>
      </c>
      <c r="J223" s="48"/>
      <c r="K223" s="127">
        <f>K224</f>
        <v>51000</v>
      </c>
      <c r="L223" s="49"/>
      <c r="M223" s="242">
        <f t="shared" ref="M223:O226" si="30">M224</f>
        <v>51000</v>
      </c>
      <c r="N223" s="127">
        <f t="shared" si="30"/>
        <v>0</v>
      </c>
      <c r="O223" s="254">
        <f t="shared" si="30"/>
        <v>51000</v>
      </c>
      <c r="P223" s="227">
        <f t="shared" ref="P223:Q226" si="31">P224</f>
        <v>-26500</v>
      </c>
      <c r="Q223" s="227">
        <f t="shared" si="31"/>
        <v>24500</v>
      </c>
    </row>
    <row r="224" spans="1:17" s="43" customFormat="1" ht="77.5" x14ac:dyDescent="0.35">
      <c r="A224" s="40"/>
      <c r="B224" s="165"/>
      <c r="C224" s="165"/>
      <c r="D224" s="165"/>
      <c r="E224" s="165"/>
      <c r="F224" s="166"/>
      <c r="G224" s="51" t="s">
        <v>557</v>
      </c>
      <c r="H224" s="51"/>
      <c r="I224" s="47" t="s">
        <v>440</v>
      </c>
      <c r="J224" s="48"/>
      <c r="K224" s="49">
        <f>K225</f>
        <v>51000</v>
      </c>
      <c r="L224" s="49"/>
      <c r="M224" s="241">
        <f t="shared" si="30"/>
        <v>51000</v>
      </c>
      <c r="N224" s="49">
        <f t="shared" si="30"/>
        <v>0</v>
      </c>
      <c r="O224" s="221">
        <f t="shared" si="30"/>
        <v>51000</v>
      </c>
      <c r="P224" s="227">
        <f t="shared" si="31"/>
        <v>-26500</v>
      </c>
      <c r="Q224" s="227">
        <f t="shared" si="31"/>
        <v>24500</v>
      </c>
    </row>
    <row r="225" spans="1:17" s="43" customFormat="1" ht="46.5" x14ac:dyDescent="0.35">
      <c r="A225" s="40"/>
      <c r="B225" s="165"/>
      <c r="C225" s="165"/>
      <c r="D225" s="165"/>
      <c r="E225" s="165"/>
      <c r="F225" s="166"/>
      <c r="G225" s="63" t="s">
        <v>488</v>
      </c>
      <c r="H225" s="51"/>
      <c r="I225" s="64" t="s">
        <v>441</v>
      </c>
      <c r="J225" s="48"/>
      <c r="K225" s="49">
        <f>K226</f>
        <v>51000</v>
      </c>
      <c r="L225" s="49"/>
      <c r="M225" s="241">
        <f t="shared" si="30"/>
        <v>51000</v>
      </c>
      <c r="N225" s="49">
        <f t="shared" si="30"/>
        <v>0</v>
      </c>
      <c r="O225" s="221">
        <f t="shared" si="30"/>
        <v>51000</v>
      </c>
      <c r="P225" s="227">
        <f t="shared" si="31"/>
        <v>-26500</v>
      </c>
      <c r="Q225" s="227">
        <f t="shared" si="31"/>
        <v>24500</v>
      </c>
    </row>
    <row r="226" spans="1:17" s="43" customFormat="1" ht="77.5" x14ac:dyDescent="0.35">
      <c r="A226" s="40"/>
      <c r="B226" s="165"/>
      <c r="C226" s="165"/>
      <c r="D226" s="165"/>
      <c r="E226" s="165"/>
      <c r="F226" s="166"/>
      <c r="G226" s="51" t="s">
        <v>450</v>
      </c>
      <c r="H226" s="51"/>
      <c r="I226" s="47" t="s">
        <v>442</v>
      </c>
      <c r="J226" s="48"/>
      <c r="K226" s="49">
        <f>K227</f>
        <v>51000</v>
      </c>
      <c r="L226" s="49"/>
      <c r="M226" s="241">
        <f t="shared" si="30"/>
        <v>51000</v>
      </c>
      <c r="N226" s="49">
        <f t="shared" si="30"/>
        <v>0</v>
      </c>
      <c r="O226" s="221">
        <f t="shared" si="30"/>
        <v>51000</v>
      </c>
      <c r="P226" s="227">
        <f t="shared" si="31"/>
        <v>-26500</v>
      </c>
      <c r="Q226" s="227">
        <f t="shared" si="31"/>
        <v>24500</v>
      </c>
    </row>
    <row r="227" spans="1:17" s="43" customFormat="1" ht="46.5" x14ac:dyDescent="0.35">
      <c r="A227" s="40"/>
      <c r="B227" s="165"/>
      <c r="C227" s="165"/>
      <c r="D227" s="165"/>
      <c r="E227" s="165"/>
      <c r="F227" s="166"/>
      <c r="G227" s="51" t="s">
        <v>4</v>
      </c>
      <c r="H227" s="51"/>
      <c r="I227" s="47"/>
      <c r="J227" s="48">
        <v>600</v>
      </c>
      <c r="K227" s="49">
        <v>51000</v>
      </c>
      <c r="L227" s="49"/>
      <c r="M227" s="241">
        <v>51000</v>
      </c>
      <c r="N227" s="49"/>
      <c r="O227" s="221">
        <f>N227+K227</f>
        <v>51000</v>
      </c>
      <c r="P227" s="227">
        <v>-26500</v>
      </c>
      <c r="Q227" s="227">
        <f>P227+O227</f>
        <v>24500</v>
      </c>
    </row>
    <row r="228" spans="1:17" ht="51" hidden="1" customHeight="1" x14ac:dyDescent="0.35">
      <c r="A228" s="4"/>
      <c r="B228" s="19"/>
      <c r="C228" s="19"/>
      <c r="D228" s="19"/>
      <c r="E228" s="19"/>
      <c r="F228" s="20"/>
      <c r="G228" s="121" t="s">
        <v>420</v>
      </c>
      <c r="H228" s="112"/>
      <c r="I228" s="60" t="s">
        <v>243</v>
      </c>
      <c r="J228" s="112"/>
      <c r="K228" s="113">
        <f>K229+K235</f>
        <v>34000</v>
      </c>
      <c r="L228" s="187"/>
      <c r="M228" s="237">
        <f>M229+M235</f>
        <v>34000</v>
      </c>
      <c r="N228" s="113"/>
      <c r="O228" s="254"/>
      <c r="P228" s="227"/>
      <c r="Q228" s="227"/>
    </row>
    <row r="229" spans="1:17" ht="63.75" hidden="1" customHeight="1" x14ac:dyDescent="0.35">
      <c r="A229" s="4"/>
      <c r="B229" s="19"/>
      <c r="C229" s="19"/>
      <c r="D229" s="19"/>
      <c r="E229" s="19"/>
      <c r="F229" s="20"/>
      <c r="G229" s="51" t="s">
        <v>421</v>
      </c>
      <c r="H229" s="51"/>
      <c r="I229" s="47" t="s">
        <v>255</v>
      </c>
      <c r="J229" s="124"/>
      <c r="K229" s="49">
        <f>K230</f>
        <v>0</v>
      </c>
      <c r="L229" s="176"/>
      <c r="M229" s="241">
        <f>M230</f>
        <v>0</v>
      </c>
      <c r="N229" s="49"/>
      <c r="O229" s="254"/>
      <c r="P229" s="227"/>
      <c r="Q229" s="227"/>
    </row>
    <row r="230" spans="1:17" ht="51" hidden="1" customHeight="1" x14ac:dyDescent="0.35">
      <c r="A230" s="4"/>
      <c r="B230" s="304" t="s">
        <v>39</v>
      </c>
      <c r="C230" s="304"/>
      <c r="D230" s="304"/>
      <c r="E230" s="304"/>
      <c r="F230" s="305"/>
      <c r="G230" s="63" t="s">
        <v>258</v>
      </c>
      <c r="H230" s="51"/>
      <c r="I230" s="64" t="s">
        <v>256</v>
      </c>
      <c r="J230" s="124"/>
      <c r="K230" s="49">
        <f>K231</f>
        <v>0</v>
      </c>
      <c r="L230" s="176"/>
      <c r="M230" s="241">
        <f>M231</f>
        <v>0</v>
      </c>
      <c r="N230" s="49"/>
      <c r="O230" s="255"/>
      <c r="P230" s="227"/>
      <c r="Q230" s="227"/>
    </row>
    <row r="231" spans="1:17" ht="77.25" hidden="1" customHeight="1" x14ac:dyDescent="0.35">
      <c r="A231" s="4"/>
      <c r="B231" s="12"/>
      <c r="C231" s="12"/>
      <c r="D231" s="12"/>
      <c r="E231" s="12"/>
      <c r="F231" s="13"/>
      <c r="G231" s="51" t="s">
        <v>419</v>
      </c>
      <c r="H231" s="51"/>
      <c r="I231" s="47" t="s">
        <v>257</v>
      </c>
      <c r="J231" s="124"/>
      <c r="K231" s="49">
        <f>K232+K233</f>
        <v>0</v>
      </c>
      <c r="L231" s="176"/>
      <c r="M231" s="241">
        <f>M232+M233</f>
        <v>0</v>
      </c>
      <c r="N231" s="49"/>
      <c r="O231" s="255"/>
      <c r="P231" s="227"/>
      <c r="Q231" s="227"/>
    </row>
    <row r="232" spans="1:17" ht="37.5" hidden="1" customHeight="1" x14ac:dyDescent="0.35">
      <c r="A232" s="4"/>
      <c r="B232" s="12"/>
      <c r="C232" s="12"/>
      <c r="D232" s="12"/>
      <c r="E232" s="12"/>
      <c r="F232" s="13"/>
      <c r="G232" s="51" t="s">
        <v>2</v>
      </c>
      <c r="H232" s="51"/>
      <c r="I232" s="64"/>
      <c r="J232" s="48">
        <v>200</v>
      </c>
      <c r="K232" s="49">
        <v>0</v>
      </c>
      <c r="L232" s="49"/>
      <c r="M232" s="241">
        <v>0</v>
      </c>
      <c r="N232" s="49"/>
      <c r="O232" s="255"/>
      <c r="P232" s="227"/>
      <c r="Q232" s="227"/>
    </row>
    <row r="233" spans="1:17" ht="42.75" hidden="1" customHeight="1" x14ac:dyDescent="0.35">
      <c r="A233" s="4"/>
      <c r="B233" s="12"/>
      <c r="C233" s="12"/>
      <c r="D233" s="12"/>
      <c r="E233" s="12"/>
      <c r="F233" s="13"/>
      <c r="G233" s="51" t="s">
        <v>4</v>
      </c>
      <c r="H233" s="51"/>
      <c r="I233" s="64"/>
      <c r="J233" s="48">
        <v>600</v>
      </c>
      <c r="K233" s="49"/>
      <c r="L233" s="49"/>
      <c r="M233" s="241"/>
      <c r="N233" s="49"/>
      <c r="O233" s="255"/>
      <c r="P233" s="227"/>
      <c r="Q233" s="227"/>
    </row>
    <row r="234" spans="1:17" ht="30" x14ac:dyDescent="0.35">
      <c r="A234" s="4"/>
      <c r="B234" s="12"/>
      <c r="C234" s="12"/>
      <c r="D234" s="12"/>
      <c r="E234" s="12"/>
      <c r="F234" s="13"/>
      <c r="G234" s="121" t="s">
        <v>449</v>
      </c>
      <c r="H234" s="51"/>
      <c r="I234" s="60" t="s">
        <v>443</v>
      </c>
      <c r="J234" s="48"/>
      <c r="K234" s="49">
        <f>K235</f>
        <v>34000</v>
      </c>
      <c r="L234" s="49"/>
      <c r="M234" s="241">
        <f>M235</f>
        <v>34000</v>
      </c>
      <c r="N234" s="49">
        <f>N235</f>
        <v>0</v>
      </c>
      <c r="O234" s="254">
        <f>O235</f>
        <v>34000</v>
      </c>
      <c r="P234" s="227">
        <f>P235</f>
        <v>-23100</v>
      </c>
      <c r="Q234" s="227">
        <f>Q235</f>
        <v>10900</v>
      </c>
    </row>
    <row r="235" spans="1:17" ht="31" x14ac:dyDescent="0.35">
      <c r="A235" s="4"/>
      <c r="B235" s="12"/>
      <c r="C235" s="12"/>
      <c r="D235" s="12"/>
      <c r="E235" s="12"/>
      <c r="F235" s="13"/>
      <c r="G235" s="51" t="s">
        <v>448</v>
      </c>
      <c r="H235" s="121"/>
      <c r="I235" s="47" t="s">
        <v>444</v>
      </c>
      <c r="J235" s="122" t="s">
        <v>0</v>
      </c>
      <c r="K235" s="49">
        <f>K237</f>
        <v>34000</v>
      </c>
      <c r="L235" s="127"/>
      <c r="M235" s="241">
        <f>M237</f>
        <v>34000</v>
      </c>
      <c r="N235" s="49">
        <f>N237</f>
        <v>0</v>
      </c>
      <c r="O235" s="221">
        <f>O237</f>
        <v>34000</v>
      </c>
      <c r="P235" s="227">
        <f>P236</f>
        <v>-23100</v>
      </c>
      <c r="Q235" s="227">
        <f>Q236</f>
        <v>10900</v>
      </c>
    </row>
    <row r="236" spans="1:17" ht="46.5" x14ac:dyDescent="0.35">
      <c r="A236" s="4"/>
      <c r="B236" s="12"/>
      <c r="C236" s="12"/>
      <c r="D236" s="12"/>
      <c r="E236" s="12"/>
      <c r="F236" s="13"/>
      <c r="G236" s="63" t="s">
        <v>261</v>
      </c>
      <c r="H236" s="63"/>
      <c r="I236" s="64" t="s">
        <v>445</v>
      </c>
      <c r="J236" s="122"/>
      <c r="K236" s="49">
        <f>K237</f>
        <v>34000</v>
      </c>
      <c r="L236" s="127"/>
      <c r="M236" s="241">
        <f>M237</f>
        <v>34000</v>
      </c>
      <c r="N236" s="49">
        <f>N237</f>
        <v>0</v>
      </c>
      <c r="O236" s="221">
        <f>O237</f>
        <v>34000</v>
      </c>
      <c r="P236" s="227">
        <f>P237</f>
        <v>-23100</v>
      </c>
      <c r="Q236" s="227">
        <f>Q237</f>
        <v>10900</v>
      </c>
    </row>
    <row r="237" spans="1:17" ht="31" x14ac:dyDescent="0.35">
      <c r="A237" s="4"/>
      <c r="B237" s="331" t="s">
        <v>38</v>
      </c>
      <c r="C237" s="331"/>
      <c r="D237" s="331"/>
      <c r="E237" s="331"/>
      <c r="F237" s="332"/>
      <c r="G237" s="51" t="s">
        <v>447</v>
      </c>
      <c r="H237" s="51"/>
      <c r="I237" s="47" t="s">
        <v>446</v>
      </c>
      <c r="J237" s="48"/>
      <c r="K237" s="49">
        <f>K238+K239</f>
        <v>34000</v>
      </c>
      <c r="L237" s="49"/>
      <c r="M237" s="241">
        <f>M238+M239</f>
        <v>34000</v>
      </c>
      <c r="N237" s="49">
        <f>N238+N239</f>
        <v>0</v>
      </c>
      <c r="O237" s="221">
        <f>O238+O239</f>
        <v>34000</v>
      </c>
      <c r="P237" s="227">
        <f>P239</f>
        <v>-23100</v>
      </c>
      <c r="Q237" s="227">
        <f>Q239</f>
        <v>10900</v>
      </c>
    </row>
    <row r="238" spans="1:17" ht="45" hidden="1" customHeight="1" x14ac:dyDescent="0.35">
      <c r="A238" s="4"/>
      <c r="B238" s="304" t="s">
        <v>37</v>
      </c>
      <c r="C238" s="304"/>
      <c r="D238" s="304"/>
      <c r="E238" s="304"/>
      <c r="F238" s="305"/>
      <c r="G238" s="51" t="s">
        <v>2</v>
      </c>
      <c r="H238" s="51"/>
      <c r="I238" s="52"/>
      <c r="J238" s="48">
        <v>200</v>
      </c>
      <c r="K238" s="49">
        <v>0</v>
      </c>
      <c r="L238" s="49"/>
      <c r="M238" s="241">
        <v>0</v>
      </c>
      <c r="N238" s="49"/>
      <c r="O238" s="221"/>
      <c r="P238" s="227"/>
      <c r="Q238" s="227"/>
    </row>
    <row r="239" spans="1:17" ht="46.5" x14ac:dyDescent="0.35">
      <c r="A239" s="4"/>
      <c r="B239" s="12"/>
      <c r="C239" s="12"/>
      <c r="D239" s="12"/>
      <c r="E239" s="12"/>
      <c r="F239" s="13"/>
      <c r="G239" s="51" t="s">
        <v>4</v>
      </c>
      <c r="H239" s="51"/>
      <c r="I239" s="52"/>
      <c r="J239" s="48">
        <v>600</v>
      </c>
      <c r="K239" s="49">
        <v>34000</v>
      </c>
      <c r="L239" s="49"/>
      <c r="M239" s="241">
        <v>34000</v>
      </c>
      <c r="N239" s="49"/>
      <c r="O239" s="221">
        <f>N239+K239</f>
        <v>34000</v>
      </c>
      <c r="P239" s="227">
        <v>-23100</v>
      </c>
      <c r="Q239" s="227">
        <f>P239+O239</f>
        <v>10900</v>
      </c>
    </row>
    <row r="240" spans="1:17" x14ac:dyDescent="0.35">
      <c r="A240" s="4"/>
      <c r="B240" s="294" t="s">
        <v>36</v>
      </c>
      <c r="C240" s="294"/>
      <c r="D240" s="294"/>
      <c r="E240" s="294"/>
      <c r="F240" s="295"/>
      <c r="G240" s="121" t="s">
        <v>8</v>
      </c>
      <c r="H240" s="51"/>
      <c r="I240" s="60" t="s">
        <v>310</v>
      </c>
      <c r="J240" s="48"/>
      <c r="K240" s="49">
        <f>K241+K245</f>
        <v>2820753</v>
      </c>
      <c r="L240" s="49"/>
      <c r="M240" s="241">
        <f>M241+M245</f>
        <v>2820653</v>
      </c>
      <c r="N240" s="49">
        <f>N241+N245</f>
        <v>0</v>
      </c>
      <c r="O240" s="254">
        <f>O241+O245</f>
        <v>2820753</v>
      </c>
      <c r="P240" s="227">
        <f>P241</f>
        <v>29000</v>
      </c>
      <c r="Q240" s="227">
        <f>Q241+Q245</f>
        <v>2849753</v>
      </c>
    </row>
    <row r="241" spans="1:17" ht="31" x14ac:dyDescent="0.35">
      <c r="A241" s="4"/>
      <c r="B241" s="294">
        <v>200</v>
      </c>
      <c r="C241" s="294"/>
      <c r="D241" s="294"/>
      <c r="E241" s="294"/>
      <c r="F241" s="295"/>
      <c r="G241" s="51" t="s">
        <v>81</v>
      </c>
      <c r="H241" s="51"/>
      <c r="I241" s="47" t="s">
        <v>319</v>
      </c>
      <c r="J241" s="48"/>
      <c r="K241" s="49">
        <f>K242+K243+K244</f>
        <v>2342000</v>
      </c>
      <c r="L241" s="49"/>
      <c r="M241" s="241">
        <f>M242+M243+M244</f>
        <v>2341900</v>
      </c>
      <c r="N241" s="49">
        <f>N242+N243+N244</f>
        <v>0</v>
      </c>
      <c r="O241" s="221">
        <f>O242+O243+O244</f>
        <v>2342000</v>
      </c>
      <c r="P241" s="227">
        <f>P242+P243</f>
        <v>29000</v>
      </c>
      <c r="Q241" s="227">
        <f>Q242+Q243+Q244</f>
        <v>2371000</v>
      </c>
    </row>
    <row r="242" spans="1:17" ht="77.5" x14ac:dyDescent="0.35">
      <c r="A242" s="4"/>
      <c r="B242" s="331" t="s">
        <v>35</v>
      </c>
      <c r="C242" s="331"/>
      <c r="D242" s="331"/>
      <c r="E242" s="331"/>
      <c r="F242" s="332"/>
      <c r="G242" s="51" t="s">
        <v>3</v>
      </c>
      <c r="H242" s="51"/>
      <c r="I242" s="47"/>
      <c r="J242" s="48">
        <v>100</v>
      </c>
      <c r="K242" s="49">
        <v>2301500</v>
      </c>
      <c r="L242" s="49"/>
      <c r="M242" s="241">
        <v>2301400</v>
      </c>
      <c r="N242" s="49"/>
      <c r="O242" s="221">
        <f>N242+K242</f>
        <v>2301500</v>
      </c>
      <c r="P242" s="227">
        <v>35600</v>
      </c>
      <c r="Q242" s="227">
        <f>P242+O242</f>
        <v>2337100</v>
      </c>
    </row>
    <row r="243" spans="1:17" ht="31" x14ac:dyDescent="0.35">
      <c r="A243" s="4"/>
      <c r="B243" s="19"/>
      <c r="C243" s="19"/>
      <c r="D243" s="19"/>
      <c r="E243" s="19"/>
      <c r="F243" s="20"/>
      <c r="G243" s="51" t="s">
        <v>2</v>
      </c>
      <c r="H243" s="51"/>
      <c r="I243" s="47"/>
      <c r="J243" s="48">
        <v>200</v>
      </c>
      <c r="K243" s="49">
        <v>40500</v>
      </c>
      <c r="L243" s="49"/>
      <c r="M243" s="241">
        <v>40000</v>
      </c>
      <c r="N243" s="49"/>
      <c r="O243" s="221">
        <f>N243+K243</f>
        <v>40500</v>
      </c>
      <c r="P243" s="227">
        <v>-6600</v>
      </c>
      <c r="Q243" s="227">
        <f>P243+O243</f>
        <v>33900</v>
      </c>
    </row>
    <row r="244" spans="1:17" x14ac:dyDescent="0.35">
      <c r="A244" s="4"/>
      <c r="B244" s="19"/>
      <c r="C244" s="19"/>
      <c r="D244" s="19"/>
      <c r="E244" s="19"/>
      <c r="F244" s="20"/>
      <c r="G244" s="51" t="s">
        <v>1</v>
      </c>
      <c r="H244" s="51"/>
      <c r="I244" s="47"/>
      <c r="J244" s="48">
        <v>800</v>
      </c>
      <c r="K244" s="49"/>
      <c r="L244" s="49"/>
      <c r="M244" s="241">
        <v>500</v>
      </c>
      <c r="N244" s="49"/>
      <c r="O244" s="221">
        <f>N244+K244</f>
        <v>0</v>
      </c>
      <c r="P244" s="227"/>
      <c r="Q244" s="227">
        <v>0</v>
      </c>
    </row>
    <row r="245" spans="1:17" s="43" customFormat="1" ht="31" x14ac:dyDescent="0.35">
      <c r="A245" s="40"/>
      <c r="B245" s="82"/>
      <c r="C245" s="82"/>
      <c r="D245" s="82"/>
      <c r="E245" s="82"/>
      <c r="F245" s="83"/>
      <c r="G245" s="51" t="s">
        <v>76</v>
      </c>
      <c r="H245" s="51"/>
      <c r="I245" s="47" t="s">
        <v>322</v>
      </c>
      <c r="J245" s="48" t="s">
        <v>0</v>
      </c>
      <c r="K245" s="49">
        <f t="shared" ref="K245:P245" si="32">K246+K247</f>
        <v>478753</v>
      </c>
      <c r="L245" s="49">
        <f t="shared" si="32"/>
        <v>0</v>
      </c>
      <c r="M245" s="241">
        <f t="shared" si="32"/>
        <v>478753</v>
      </c>
      <c r="N245" s="49">
        <f t="shared" si="32"/>
        <v>0</v>
      </c>
      <c r="O245" s="221">
        <f t="shared" si="32"/>
        <v>478753</v>
      </c>
      <c r="P245" s="227">
        <f t="shared" si="32"/>
        <v>0</v>
      </c>
      <c r="Q245" s="227">
        <v>478753</v>
      </c>
    </row>
    <row r="246" spans="1:17" s="43" customFormat="1" ht="77.5" x14ac:dyDescent="0.35">
      <c r="A246" s="40"/>
      <c r="B246" s="82"/>
      <c r="C246" s="82"/>
      <c r="D246" s="82"/>
      <c r="E246" s="82"/>
      <c r="F246" s="83"/>
      <c r="G246" s="51" t="s">
        <v>3</v>
      </c>
      <c r="H246" s="51"/>
      <c r="I246" s="47" t="s">
        <v>0</v>
      </c>
      <c r="J246" s="48">
        <v>100</v>
      </c>
      <c r="K246" s="49">
        <v>416245</v>
      </c>
      <c r="L246" s="49">
        <v>37039</v>
      </c>
      <c r="M246" s="241">
        <f>L246+K246</f>
        <v>453284</v>
      </c>
      <c r="N246" s="49"/>
      <c r="O246" s="221">
        <f>N246+K246</f>
        <v>416245</v>
      </c>
      <c r="P246" s="227">
        <v>1390</v>
      </c>
      <c r="Q246" s="227">
        <f>P246+O246</f>
        <v>417635</v>
      </c>
    </row>
    <row r="247" spans="1:17" s="43" customFormat="1" ht="31" x14ac:dyDescent="0.35">
      <c r="A247" s="40"/>
      <c r="B247" s="300" t="s">
        <v>34</v>
      </c>
      <c r="C247" s="300"/>
      <c r="D247" s="300"/>
      <c r="E247" s="300"/>
      <c r="F247" s="301"/>
      <c r="G247" s="51" t="s">
        <v>2</v>
      </c>
      <c r="H247" s="51"/>
      <c r="I247" s="47"/>
      <c r="J247" s="48">
        <v>200</v>
      </c>
      <c r="K247" s="49">
        <v>62508</v>
      </c>
      <c r="L247" s="49">
        <v>-37039</v>
      </c>
      <c r="M247" s="241">
        <f>L247+K247</f>
        <v>25469</v>
      </c>
      <c r="N247" s="49"/>
      <c r="O247" s="221">
        <f>N247+K247</f>
        <v>62508</v>
      </c>
      <c r="P247" s="227">
        <v>-1390</v>
      </c>
      <c r="Q247" s="227">
        <f>P247+O247</f>
        <v>61118</v>
      </c>
    </row>
    <row r="248" spans="1:17" ht="45" x14ac:dyDescent="0.35">
      <c r="A248" s="4"/>
      <c r="B248" s="294">
        <v>600</v>
      </c>
      <c r="C248" s="294"/>
      <c r="D248" s="294"/>
      <c r="E248" s="294"/>
      <c r="F248" s="295"/>
      <c r="G248" s="121" t="s">
        <v>401</v>
      </c>
      <c r="H248" s="126">
        <v>805</v>
      </c>
      <c r="I248" s="47"/>
      <c r="J248" s="48"/>
      <c r="K248" s="127">
        <f t="shared" ref="K248:Q248" si="33">K254+K262+K249</f>
        <v>16402511</v>
      </c>
      <c r="L248" s="127">
        <f t="shared" si="33"/>
        <v>0</v>
      </c>
      <c r="M248" s="242">
        <f t="shared" si="33"/>
        <v>16545511</v>
      </c>
      <c r="N248" s="127">
        <f t="shared" si="33"/>
        <v>0</v>
      </c>
      <c r="O248" s="254">
        <f t="shared" si="33"/>
        <v>16402511</v>
      </c>
      <c r="P248" s="227">
        <f t="shared" si="33"/>
        <v>65490</v>
      </c>
      <c r="Q248" s="227">
        <f t="shared" si="33"/>
        <v>16468001</v>
      </c>
    </row>
    <row r="249" spans="1:17" ht="60.5" x14ac:dyDescent="0.35">
      <c r="A249" s="4"/>
      <c r="B249" s="15"/>
      <c r="C249" s="15"/>
      <c r="D249" s="15"/>
      <c r="E249" s="15"/>
      <c r="F249" s="16"/>
      <c r="G249" s="158" t="s">
        <v>583</v>
      </c>
      <c r="H249" s="126"/>
      <c r="I249" s="60" t="s">
        <v>289</v>
      </c>
      <c r="J249" s="48"/>
      <c r="K249" s="127">
        <f t="shared" ref="K249:Q252" si="34">K250</f>
        <v>2363511</v>
      </c>
      <c r="L249" s="127">
        <f t="shared" si="34"/>
        <v>0</v>
      </c>
      <c r="M249" s="242">
        <f t="shared" si="34"/>
        <v>2363511</v>
      </c>
      <c r="N249" s="127">
        <f t="shared" si="34"/>
        <v>0</v>
      </c>
      <c r="O249" s="254">
        <f t="shared" si="34"/>
        <v>2363511</v>
      </c>
      <c r="P249" s="227">
        <f t="shared" si="34"/>
        <v>0</v>
      </c>
      <c r="Q249" s="227">
        <f t="shared" si="34"/>
        <v>2363511</v>
      </c>
    </row>
    <row r="250" spans="1:17" ht="60.5" x14ac:dyDescent="0.35">
      <c r="A250" s="4"/>
      <c r="B250" s="15"/>
      <c r="C250" s="15"/>
      <c r="D250" s="15"/>
      <c r="E250" s="15"/>
      <c r="F250" s="16"/>
      <c r="G250" s="65" t="s">
        <v>584</v>
      </c>
      <c r="H250" s="126"/>
      <c r="I250" s="47" t="s">
        <v>290</v>
      </c>
      <c r="J250" s="48"/>
      <c r="K250" s="49">
        <f t="shared" si="34"/>
        <v>2363511</v>
      </c>
      <c r="L250" s="49">
        <f t="shared" si="34"/>
        <v>0</v>
      </c>
      <c r="M250" s="241">
        <f t="shared" si="34"/>
        <v>2363511</v>
      </c>
      <c r="N250" s="49">
        <f t="shared" si="34"/>
        <v>0</v>
      </c>
      <c r="O250" s="221">
        <f t="shared" si="34"/>
        <v>2363511</v>
      </c>
      <c r="P250" s="227"/>
      <c r="Q250" s="227">
        <v>2363511</v>
      </c>
    </row>
    <row r="251" spans="1:17" ht="46.5" x14ac:dyDescent="0.35">
      <c r="A251" s="4"/>
      <c r="B251" s="15"/>
      <c r="C251" s="15"/>
      <c r="D251" s="15"/>
      <c r="E251" s="15"/>
      <c r="F251" s="16"/>
      <c r="G251" s="120" t="s">
        <v>328</v>
      </c>
      <c r="H251" s="126"/>
      <c r="I251" s="64" t="s">
        <v>291</v>
      </c>
      <c r="J251" s="48"/>
      <c r="K251" s="49">
        <f t="shared" si="34"/>
        <v>2363511</v>
      </c>
      <c r="L251" s="49">
        <f t="shared" si="34"/>
        <v>0</v>
      </c>
      <c r="M251" s="241">
        <f t="shared" si="34"/>
        <v>2363511</v>
      </c>
      <c r="N251" s="49">
        <f t="shared" si="34"/>
        <v>0</v>
      </c>
      <c r="O251" s="221">
        <f t="shared" si="34"/>
        <v>2363511</v>
      </c>
      <c r="P251" s="227"/>
      <c r="Q251" s="227">
        <v>2363511</v>
      </c>
    </row>
    <row r="252" spans="1:17" ht="46.5" x14ac:dyDescent="0.35">
      <c r="A252" s="4"/>
      <c r="B252" s="15"/>
      <c r="C252" s="15"/>
      <c r="D252" s="15"/>
      <c r="E252" s="15"/>
      <c r="F252" s="16"/>
      <c r="G252" s="66" t="s">
        <v>498</v>
      </c>
      <c r="H252" s="126"/>
      <c r="I252" s="47" t="s">
        <v>497</v>
      </c>
      <c r="J252" s="48"/>
      <c r="K252" s="49">
        <f t="shared" si="34"/>
        <v>2363511</v>
      </c>
      <c r="L252" s="49">
        <f t="shared" si="34"/>
        <v>0</v>
      </c>
      <c r="M252" s="241">
        <f t="shared" si="34"/>
        <v>2363511</v>
      </c>
      <c r="N252" s="49">
        <f t="shared" si="34"/>
        <v>0</v>
      </c>
      <c r="O252" s="221">
        <f t="shared" si="34"/>
        <v>2363511</v>
      </c>
      <c r="P252" s="227"/>
      <c r="Q252" s="227">
        <v>2363511</v>
      </c>
    </row>
    <row r="253" spans="1:17" x14ac:dyDescent="0.35">
      <c r="A253" s="4"/>
      <c r="B253" s="15"/>
      <c r="C253" s="15"/>
      <c r="D253" s="15"/>
      <c r="E253" s="15"/>
      <c r="F253" s="16"/>
      <c r="G253" s="51" t="s">
        <v>6</v>
      </c>
      <c r="H253" s="126"/>
      <c r="I253" s="47"/>
      <c r="J253" s="48">
        <v>500</v>
      </c>
      <c r="K253" s="49">
        <v>2363511</v>
      </c>
      <c r="L253" s="49"/>
      <c r="M253" s="241">
        <f>K253+L253</f>
        <v>2363511</v>
      </c>
      <c r="N253" s="49"/>
      <c r="O253" s="254">
        <f>N253+K253</f>
        <v>2363511</v>
      </c>
      <c r="P253" s="227"/>
      <c r="Q253" s="227">
        <v>2363511</v>
      </c>
    </row>
    <row r="254" spans="1:17" ht="69.650000000000006" customHeight="1" x14ac:dyDescent="0.35">
      <c r="A254" s="4"/>
      <c r="B254" s="288">
        <v>800</v>
      </c>
      <c r="C254" s="288"/>
      <c r="D254" s="288"/>
      <c r="E254" s="288"/>
      <c r="F254" s="289"/>
      <c r="G254" s="121" t="s">
        <v>585</v>
      </c>
      <c r="H254" s="121"/>
      <c r="I254" s="60" t="s">
        <v>306</v>
      </c>
      <c r="J254" s="122" t="s">
        <v>0</v>
      </c>
      <c r="K254" s="127">
        <f t="shared" ref="K254:Q254" si="35">K255</f>
        <v>6526000</v>
      </c>
      <c r="L254" s="127">
        <f t="shared" si="35"/>
        <v>0</v>
      </c>
      <c r="M254" s="242">
        <f t="shared" si="35"/>
        <v>7182000</v>
      </c>
      <c r="N254" s="127">
        <f t="shared" si="35"/>
        <v>0</v>
      </c>
      <c r="O254" s="254">
        <f t="shared" si="35"/>
        <v>6526000</v>
      </c>
      <c r="P254" s="227">
        <f t="shared" si="35"/>
        <v>0</v>
      </c>
      <c r="Q254" s="227">
        <f t="shared" si="35"/>
        <v>6526000</v>
      </c>
    </row>
    <row r="255" spans="1:17" ht="62" x14ac:dyDescent="0.35">
      <c r="A255" s="4"/>
      <c r="B255" s="292" t="s">
        <v>32</v>
      </c>
      <c r="C255" s="292"/>
      <c r="D255" s="292"/>
      <c r="E255" s="292"/>
      <c r="F255" s="293"/>
      <c r="G255" s="51" t="s">
        <v>586</v>
      </c>
      <c r="H255" s="51"/>
      <c r="I255" s="47" t="s">
        <v>307</v>
      </c>
      <c r="J255" s="48" t="s">
        <v>0</v>
      </c>
      <c r="K255" s="49">
        <f>K256+K259</f>
        <v>6526000</v>
      </c>
      <c r="L255" s="49">
        <f>L256+L259</f>
        <v>0</v>
      </c>
      <c r="M255" s="241">
        <f>M256+M259</f>
        <v>7182000</v>
      </c>
      <c r="N255" s="49">
        <f>N256+N259</f>
        <v>0</v>
      </c>
      <c r="O255" s="221">
        <f>O256+O259</f>
        <v>6526000</v>
      </c>
      <c r="P255" s="227"/>
      <c r="Q255" s="227">
        <v>6526000</v>
      </c>
    </row>
    <row r="256" spans="1:17" ht="46.5" x14ac:dyDescent="0.35">
      <c r="A256" s="4"/>
      <c r="B256" s="288">
        <v>300</v>
      </c>
      <c r="C256" s="288"/>
      <c r="D256" s="288"/>
      <c r="E256" s="288"/>
      <c r="F256" s="289"/>
      <c r="G256" s="63" t="s">
        <v>336</v>
      </c>
      <c r="H256" s="63"/>
      <c r="I256" s="64" t="s">
        <v>308</v>
      </c>
      <c r="J256" s="48"/>
      <c r="K256" s="49">
        <f>K257</f>
        <v>5676000</v>
      </c>
      <c r="L256" s="49"/>
      <c r="M256" s="241">
        <f t="shared" ref="M256:O257" si="36">M257</f>
        <v>6332000</v>
      </c>
      <c r="N256" s="49">
        <f t="shared" si="36"/>
        <v>0</v>
      </c>
      <c r="O256" s="221">
        <f t="shared" si="36"/>
        <v>5676000</v>
      </c>
      <c r="P256" s="227"/>
      <c r="Q256" s="227">
        <v>5676000</v>
      </c>
    </row>
    <row r="257" spans="1:17" ht="46.5" x14ac:dyDescent="0.35">
      <c r="A257" s="4"/>
      <c r="B257" s="292" t="s">
        <v>31</v>
      </c>
      <c r="C257" s="292"/>
      <c r="D257" s="292"/>
      <c r="E257" s="292"/>
      <c r="F257" s="293"/>
      <c r="G257" s="51" t="s">
        <v>587</v>
      </c>
      <c r="H257" s="51"/>
      <c r="I257" s="47" t="s">
        <v>309</v>
      </c>
      <c r="J257" s="48"/>
      <c r="K257" s="49">
        <f>K258</f>
        <v>5676000</v>
      </c>
      <c r="L257" s="49"/>
      <c r="M257" s="241">
        <f t="shared" si="36"/>
        <v>6332000</v>
      </c>
      <c r="N257" s="49">
        <f t="shared" si="36"/>
        <v>0</v>
      </c>
      <c r="O257" s="221">
        <f t="shared" si="36"/>
        <v>5676000</v>
      </c>
      <c r="P257" s="227"/>
      <c r="Q257" s="227">
        <v>5676000</v>
      </c>
    </row>
    <row r="258" spans="1:17" x14ac:dyDescent="0.35">
      <c r="A258" s="4"/>
      <c r="B258" s="17"/>
      <c r="C258" s="17"/>
      <c r="D258" s="17"/>
      <c r="E258" s="17"/>
      <c r="F258" s="18"/>
      <c r="G258" s="51" t="s">
        <v>6</v>
      </c>
      <c r="H258" s="51"/>
      <c r="I258" s="47"/>
      <c r="J258" s="48">
        <v>500</v>
      </c>
      <c r="K258" s="49">
        <v>5676000</v>
      </c>
      <c r="L258" s="49"/>
      <c r="M258" s="241">
        <v>6332000</v>
      </c>
      <c r="N258" s="49"/>
      <c r="O258" s="221">
        <f>N258+K258</f>
        <v>5676000</v>
      </c>
      <c r="P258" s="227"/>
      <c r="Q258" s="227">
        <v>5676000</v>
      </c>
    </row>
    <row r="259" spans="1:17" ht="46.5" x14ac:dyDescent="0.35">
      <c r="A259" s="4"/>
      <c r="B259" s="17"/>
      <c r="C259" s="17"/>
      <c r="D259" s="17"/>
      <c r="E259" s="17"/>
      <c r="F259" s="18"/>
      <c r="G259" s="63" t="s">
        <v>392</v>
      </c>
      <c r="H259" s="51"/>
      <c r="I259" s="64" t="s">
        <v>360</v>
      </c>
      <c r="J259" s="48"/>
      <c r="K259" s="49">
        <f t="shared" ref="K259:O260" si="37">K260</f>
        <v>850000</v>
      </c>
      <c r="L259" s="49">
        <f t="shared" si="37"/>
        <v>0</v>
      </c>
      <c r="M259" s="241">
        <f t="shared" si="37"/>
        <v>850000</v>
      </c>
      <c r="N259" s="49">
        <f t="shared" si="37"/>
        <v>0</v>
      </c>
      <c r="O259" s="221">
        <f t="shared" si="37"/>
        <v>850000</v>
      </c>
      <c r="P259" s="227"/>
      <c r="Q259" s="227">
        <v>850000</v>
      </c>
    </row>
    <row r="260" spans="1:17" ht="93" x14ac:dyDescent="0.35">
      <c r="A260" s="4"/>
      <c r="B260" s="17"/>
      <c r="C260" s="17"/>
      <c r="D260" s="17"/>
      <c r="E260" s="17"/>
      <c r="F260" s="18"/>
      <c r="G260" s="51" t="s">
        <v>358</v>
      </c>
      <c r="H260" s="51"/>
      <c r="I260" s="47" t="s">
        <v>359</v>
      </c>
      <c r="J260" s="48"/>
      <c r="K260" s="49">
        <f t="shared" si="37"/>
        <v>850000</v>
      </c>
      <c r="L260" s="49">
        <f t="shared" si="37"/>
        <v>0</v>
      </c>
      <c r="M260" s="241">
        <f t="shared" si="37"/>
        <v>850000</v>
      </c>
      <c r="N260" s="49">
        <f t="shared" si="37"/>
        <v>0</v>
      </c>
      <c r="O260" s="221">
        <f t="shared" si="37"/>
        <v>850000</v>
      </c>
      <c r="P260" s="227"/>
      <c r="Q260" s="227">
        <v>850000</v>
      </c>
    </row>
    <row r="261" spans="1:17" ht="31" x14ac:dyDescent="0.35">
      <c r="A261" s="4"/>
      <c r="B261" s="17"/>
      <c r="C261" s="17"/>
      <c r="D261" s="17"/>
      <c r="E261" s="17"/>
      <c r="F261" s="18"/>
      <c r="G261" s="51" t="s">
        <v>2</v>
      </c>
      <c r="H261" s="51"/>
      <c r="I261" s="47"/>
      <c r="J261" s="48">
        <v>200</v>
      </c>
      <c r="K261" s="49">
        <v>850000</v>
      </c>
      <c r="L261" s="49"/>
      <c r="M261" s="241">
        <f>K261+L261</f>
        <v>850000</v>
      </c>
      <c r="N261" s="49"/>
      <c r="O261" s="221">
        <f>N261+K261</f>
        <v>850000</v>
      </c>
      <c r="P261" s="227"/>
      <c r="Q261" s="227">
        <v>850000</v>
      </c>
    </row>
    <row r="262" spans="1:17" x14ac:dyDescent="0.35">
      <c r="A262" s="4"/>
      <c r="B262" s="17"/>
      <c r="C262" s="17"/>
      <c r="D262" s="17"/>
      <c r="E262" s="17"/>
      <c r="F262" s="18"/>
      <c r="G262" s="121" t="s">
        <v>8</v>
      </c>
      <c r="H262" s="121"/>
      <c r="I262" s="60" t="s">
        <v>310</v>
      </c>
      <c r="J262" s="122" t="s">
        <v>0</v>
      </c>
      <c r="K262" s="127">
        <f>K263</f>
        <v>7513000</v>
      </c>
      <c r="L262" s="127"/>
      <c r="M262" s="242">
        <f>M263</f>
        <v>7000000</v>
      </c>
      <c r="N262" s="127">
        <f>N263</f>
        <v>0</v>
      </c>
      <c r="O262" s="254">
        <f>O263</f>
        <v>7513000</v>
      </c>
      <c r="P262" s="227">
        <f>P263</f>
        <v>65490</v>
      </c>
      <c r="Q262" s="227">
        <f>Q263</f>
        <v>7578490</v>
      </c>
    </row>
    <row r="263" spans="1:17" ht="31" x14ac:dyDescent="0.35">
      <c r="A263" s="4"/>
      <c r="B263" s="17"/>
      <c r="C263" s="17"/>
      <c r="D263" s="17"/>
      <c r="E263" s="17"/>
      <c r="F263" s="18"/>
      <c r="G263" s="51" t="s">
        <v>80</v>
      </c>
      <c r="H263" s="51"/>
      <c r="I263" s="47" t="s">
        <v>318</v>
      </c>
      <c r="J263" s="48"/>
      <c r="K263" s="49">
        <f>K264+K265</f>
        <v>7513000</v>
      </c>
      <c r="L263" s="49"/>
      <c r="M263" s="241">
        <f>M264+M265</f>
        <v>7000000</v>
      </c>
      <c r="N263" s="49">
        <f>N264+N265</f>
        <v>0</v>
      </c>
      <c r="O263" s="221">
        <f>O264+O265</f>
        <v>7513000</v>
      </c>
      <c r="P263" s="227">
        <f>P264+P265</f>
        <v>65490</v>
      </c>
      <c r="Q263" s="227">
        <f>Q264+Q265</f>
        <v>7578490</v>
      </c>
    </row>
    <row r="264" spans="1:17" ht="77.5" x14ac:dyDescent="0.35">
      <c r="A264" s="4"/>
      <c r="B264" s="294">
        <v>600</v>
      </c>
      <c r="C264" s="294"/>
      <c r="D264" s="294"/>
      <c r="E264" s="294"/>
      <c r="F264" s="295"/>
      <c r="G264" s="51" t="s">
        <v>3</v>
      </c>
      <c r="H264" s="51"/>
      <c r="I264" s="47"/>
      <c r="J264" s="48">
        <v>100</v>
      </c>
      <c r="K264" s="49">
        <v>7098000</v>
      </c>
      <c r="L264" s="49"/>
      <c r="M264" s="241">
        <v>6654400</v>
      </c>
      <c r="N264" s="49"/>
      <c r="O264" s="221">
        <f>N264+K264</f>
        <v>7098000</v>
      </c>
      <c r="P264" s="227">
        <v>65490</v>
      </c>
      <c r="Q264" s="227">
        <f>P264+O264</f>
        <v>7163490</v>
      </c>
    </row>
    <row r="265" spans="1:17" ht="31" x14ac:dyDescent="0.35">
      <c r="A265" s="4"/>
      <c r="B265" s="288">
        <v>800</v>
      </c>
      <c r="C265" s="288"/>
      <c r="D265" s="288"/>
      <c r="E265" s="288"/>
      <c r="F265" s="289"/>
      <c r="G265" s="51" t="s">
        <v>2</v>
      </c>
      <c r="H265" s="51"/>
      <c r="I265" s="47"/>
      <c r="J265" s="48">
        <v>200</v>
      </c>
      <c r="K265" s="49">
        <v>415000</v>
      </c>
      <c r="L265" s="49"/>
      <c r="M265" s="241">
        <v>345600</v>
      </c>
      <c r="N265" s="49"/>
      <c r="O265" s="221">
        <f>N265+K265</f>
        <v>415000</v>
      </c>
      <c r="P265" s="227"/>
      <c r="Q265" s="227">
        <v>415000</v>
      </c>
    </row>
    <row r="266" spans="1:17" x14ac:dyDescent="0.35">
      <c r="A266" s="4"/>
      <c r="B266" s="292" t="s">
        <v>30</v>
      </c>
      <c r="C266" s="292"/>
      <c r="D266" s="292"/>
      <c r="E266" s="292"/>
      <c r="F266" s="293"/>
      <c r="G266" s="51" t="s">
        <v>1</v>
      </c>
      <c r="H266" s="51"/>
      <c r="I266" s="47"/>
      <c r="J266" s="48">
        <v>800</v>
      </c>
      <c r="K266" s="49"/>
      <c r="L266" s="49"/>
      <c r="M266" s="241"/>
      <c r="N266" s="49"/>
      <c r="O266" s="254"/>
      <c r="P266" s="227"/>
      <c r="Q266" s="227"/>
    </row>
    <row r="267" spans="1:17" ht="45" x14ac:dyDescent="0.35">
      <c r="A267" s="4"/>
      <c r="B267" s="17"/>
      <c r="C267" s="17"/>
      <c r="D267" s="17"/>
      <c r="E267" s="17"/>
      <c r="F267" s="18"/>
      <c r="G267" s="121" t="s">
        <v>654</v>
      </c>
      <c r="H267" s="126">
        <v>806</v>
      </c>
      <c r="I267" s="47"/>
      <c r="J267" s="48"/>
      <c r="K267" s="127">
        <f t="shared" ref="K267:Q267" si="38">K268+K356+K365+K370</f>
        <v>174066544</v>
      </c>
      <c r="L267" s="127">
        <f t="shared" si="38"/>
        <v>480829</v>
      </c>
      <c r="M267" s="242">
        <f t="shared" si="38"/>
        <v>172838927</v>
      </c>
      <c r="N267" s="127">
        <f t="shared" si="38"/>
        <v>0</v>
      </c>
      <c r="O267" s="254">
        <f t="shared" si="38"/>
        <v>176612309</v>
      </c>
      <c r="P267" s="268">
        <f t="shared" si="38"/>
        <v>0</v>
      </c>
      <c r="Q267" s="268">
        <f t="shared" si="38"/>
        <v>176612309</v>
      </c>
    </row>
    <row r="268" spans="1:17" ht="45" x14ac:dyDescent="0.35">
      <c r="A268" s="4"/>
      <c r="B268" s="17"/>
      <c r="C268" s="17"/>
      <c r="D268" s="17"/>
      <c r="E268" s="17"/>
      <c r="F268" s="18"/>
      <c r="G268" s="121" t="s">
        <v>588</v>
      </c>
      <c r="H268" s="121"/>
      <c r="I268" s="60" t="s">
        <v>198</v>
      </c>
      <c r="J268" s="48" t="s">
        <v>0</v>
      </c>
      <c r="K268" s="127">
        <f>K269+K344+K352</f>
        <v>166790139</v>
      </c>
      <c r="L268" s="127">
        <f>L269+L344</f>
        <v>480829</v>
      </c>
      <c r="M268" s="242">
        <f>M269+M344</f>
        <v>166059927</v>
      </c>
      <c r="N268" s="127">
        <f>N269+N344+N352</f>
        <v>0</v>
      </c>
      <c r="O268" s="254">
        <f>O269+O344+O352</f>
        <v>169326017</v>
      </c>
      <c r="P268" s="268">
        <f>P269+P344+P352</f>
        <v>0</v>
      </c>
      <c r="Q268" s="268">
        <f>Q269+Q344+Q352</f>
        <v>169326017</v>
      </c>
    </row>
    <row r="269" spans="1:17" ht="62" x14ac:dyDescent="0.35">
      <c r="A269" s="4"/>
      <c r="B269" s="17"/>
      <c r="C269" s="17"/>
      <c r="D269" s="17"/>
      <c r="E269" s="17"/>
      <c r="F269" s="18"/>
      <c r="G269" s="51" t="s">
        <v>589</v>
      </c>
      <c r="H269" s="121"/>
      <c r="I269" s="47" t="s">
        <v>199</v>
      </c>
      <c r="J269" s="48"/>
      <c r="K269" s="49">
        <f t="shared" ref="K269:Q269" si="39">K270+K324+K332+K341+K349</f>
        <v>166780139</v>
      </c>
      <c r="L269" s="49">
        <f t="shared" si="39"/>
        <v>480829</v>
      </c>
      <c r="M269" s="241">
        <f t="shared" si="39"/>
        <v>166059927</v>
      </c>
      <c r="N269" s="49">
        <f t="shared" si="39"/>
        <v>0</v>
      </c>
      <c r="O269" s="221">
        <f t="shared" si="39"/>
        <v>169316017</v>
      </c>
      <c r="P269" s="227">
        <f t="shared" si="39"/>
        <v>0</v>
      </c>
      <c r="Q269" s="227">
        <f t="shared" si="39"/>
        <v>169316017</v>
      </c>
    </row>
    <row r="270" spans="1:17" ht="93" x14ac:dyDescent="0.35">
      <c r="A270" s="4"/>
      <c r="B270" s="17"/>
      <c r="C270" s="17"/>
      <c r="D270" s="17"/>
      <c r="E270" s="17"/>
      <c r="F270" s="18"/>
      <c r="G270" s="63" t="s">
        <v>504</v>
      </c>
      <c r="H270" s="63"/>
      <c r="I270" s="64" t="s">
        <v>200</v>
      </c>
      <c r="J270" s="48"/>
      <c r="K270" s="49">
        <f t="shared" ref="K270:Q270" si="40">K271+K275+K278+K281+K284+K287+K292+K294+K296+K299+K307+K310+K313+K316+K318+K320+K322</f>
        <v>77203799</v>
      </c>
      <c r="L270" s="49">
        <f t="shared" si="40"/>
        <v>480829</v>
      </c>
      <c r="M270" s="241">
        <f t="shared" si="40"/>
        <v>83533417</v>
      </c>
      <c r="N270" s="49">
        <f t="shared" si="40"/>
        <v>0</v>
      </c>
      <c r="O270" s="221">
        <f t="shared" si="40"/>
        <v>84827365</v>
      </c>
      <c r="P270" s="227">
        <f t="shared" si="40"/>
        <v>0</v>
      </c>
      <c r="Q270" s="227">
        <f t="shared" si="40"/>
        <v>84827365</v>
      </c>
    </row>
    <row r="271" spans="1:17" s="87" customFormat="1" ht="77.5" x14ac:dyDescent="0.35">
      <c r="A271" s="84"/>
      <c r="B271" s="85"/>
      <c r="C271" s="85"/>
      <c r="D271" s="85"/>
      <c r="E271" s="85"/>
      <c r="F271" s="86"/>
      <c r="G271" s="135" t="s">
        <v>431</v>
      </c>
      <c r="H271" s="51"/>
      <c r="I271" s="47" t="s">
        <v>201</v>
      </c>
      <c r="J271" s="48"/>
      <c r="K271" s="49">
        <f>K273+K274</f>
        <v>62596</v>
      </c>
      <c r="L271" s="49">
        <f>L272+L274</f>
        <v>-10340</v>
      </c>
      <c r="M271" s="241">
        <f>M272+M274</f>
        <v>52256</v>
      </c>
      <c r="N271" s="49">
        <f>N273+N274</f>
        <v>0</v>
      </c>
      <c r="O271" s="221">
        <f>O273+O274</f>
        <v>66100</v>
      </c>
      <c r="P271" s="227">
        <f>P273+P274</f>
        <v>0</v>
      </c>
      <c r="Q271" s="227">
        <f>Q273+Q274</f>
        <v>66100</v>
      </c>
    </row>
    <row r="272" spans="1:17" s="87" customFormat="1" ht="45" hidden="1" customHeight="1" x14ac:dyDescent="0.35">
      <c r="A272" s="84"/>
      <c r="B272" s="85"/>
      <c r="C272" s="85"/>
      <c r="D272" s="85"/>
      <c r="E272" s="85"/>
      <c r="F272" s="86"/>
      <c r="G272" s="51" t="s">
        <v>2</v>
      </c>
      <c r="H272" s="136"/>
      <c r="I272" s="137"/>
      <c r="J272" s="48">
        <v>200</v>
      </c>
      <c r="K272" s="49">
        <v>0</v>
      </c>
      <c r="L272" s="49"/>
      <c r="M272" s="241">
        <v>0</v>
      </c>
      <c r="N272" s="49"/>
      <c r="O272" s="221"/>
      <c r="P272" s="227"/>
      <c r="Q272" s="227"/>
    </row>
    <row r="273" spans="1:17" s="87" customFormat="1" ht="36" hidden="1" customHeight="1" x14ac:dyDescent="0.35">
      <c r="A273" s="84"/>
      <c r="B273" s="206"/>
      <c r="C273" s="206"/>
      <c r="D273" s="206"/>
      <c r="E273" s="206"/>
      <c r="F273" s="207"/>
      <c r="G273" s="117" t="s">
        <v>2</v>
      </c>
      <c r="H273" s="136"/>
      <c r="I273" s="137"/>
      <c r="J273" s="48">
        <v>200</v>
      </c>
      <c r="K273" s="49"/>
      <c r="L273" s="49"/>
      <c r="M273" s="241"/>
      <c r="N273" s="49"/>
      <c r="O273" s="221"/>
      <c r="P273" s="227"/>
      <c r="Q273" s="227"/>
    </row>
    <row r="274" spans="1:17" s="87" customFormat="1" ht="31" x14ac:dyDescent="0.35">
      <c r="A274" s="84"/>
      <c r="B274" s="85"/>
      <c r="C274" s="85"/>
      <c r="D274" s="85"/>
      <c r="E274" s="85"/>
      <c r="F274" s="86"/>
      <c r="G274" s="138" t="s">
        <v>5</v>
      </c>
      <c r="H274" s="136"/>
      <c r="I274" s="137"/>
      <c r="J274" s="48">
        <v>300</v>
      </c>
      <c r="K274" s="49">
        <v>62596</v>
      </c>
      <c r="L274" s="49">
        <v>-10340</v>
      </c>
      <c r="M274" s="241">
        <f>L274+K274</f>
        <v>52256</v>
      </c>
      <c r="N274" s="49"/>
      <c r="O274" s="221">
        <v>66100</v>
      </c>
      <c r="P274" s="227">
        <v>0</v>
      </c>
      <c r="Q274" s="227">
        <f>P274+O274</f>
        <v>66100</v>
      </c>
    </row>
    <row r="275" spans="1:17" s="87" customFormat="1" ht="93" x14ac:dyDescent="0.35">
      <c r="A275" s="84"/>
      <c r="B275" s="321" t="s">
        <v>29</v>
      </c>
      <c r="C275" s="321"/>
      <c r="D275" s="321"/>
      <c r="E275" s="321"/>
      <c r="F275" s="322"/>
      <c r="G275" s="128" t="s">
        <v>432</v>
      </c>
      <c r="H275" s="66"/>
      <c r="I275" s="47" t="s">
        <v>202</v>
      </c>
      <c r="J275" s="48" t="s">
        <v>0</v>
      </c>
      <c r="K275" s="49">
        <f>K276+K277</f>
        <v>1301001</v>
      </c>
      <c r="L275" s="49">
        <f>L276+L277</f>
        <v>0</v>
      </c>
      <c r="M275" s="241">
        <f>M276+M277</f>
        <v>1301001</v>
      </c>
      <c r="N275" s="49">
        <f>N276+N277</f>
        <v>0</v>
      </c>
      <c r="O275" s="221">
        <f>O276+O277</f>
        <v>1301001</v>
      </c>
      <c r="P275" s="227"/>
      <c r="Q275" s="227">
        <v>1301001</v>
      </c>
    </row>
    <row r="276" spans="1:17" s="87" customFormat="1" ht="31" x14ac:dyDescent="0.35">
      <c r="A276" s="84"/>
      <c r="B276" s="314">
        <v>500</v>
      </c>
      <c r="C276" s="314"/>
      <c r="D276" s="314"/>
      <c r="E276" s="314"/>
      <c r="F276" s="315"/>
      <c r="G276" s="117" t="s">
        <v>2</v>
      </c>
      <c r="H276" s="66"/>
      <c r="I276" s="47"/>
      <c r="J276" s="48">
        <v>200</v>
      </c>
      <c r="K276" s="49">
        <v>16696</v>
      </c>
      <c r="L276" s="49">
        <v>0</v>
      </c>
      <c r="M276" s="241">
        <f>K276+L276</f>
        <v>16696</v>
      </c>
      <c r="N276" s="49">
        <v>0</v>
      </c>
      <c r="O276" s="221">
        <f>N276+K276</f>
        <v>16696</v>
      </c>
      <c r="P276" s="227"/>
      <c r="Q276" s="227">
        <v>16696</v>
      </c>
    </row>
    <row r="277" spans="1:17" s="87" customFormat="1" ht="31" x14ac:dyDescent="0.35">
      <c r="A277" s="84"/>
      <c r="B277" s="85"/>
      <c r="C277" s="85"/>
      <c r="D277" s="85"/>
      <c r="E277" s="85"/>
      <c r="F277" s="86"/>
      <c r="G277" s="51" t="s">
        <v>5</v>
      </c>
      <c r="H277" s="51"/>
      <c r="I277" s="47" t="s">
        <v>0</v>
      </c>
      <c r="J277" s="48">
        <v>300</v>
      </c>
      <c r="K277" s="49">
        <v>1284305</v>
      </c>
      <c r="L277" s="49"/>
      <c r="M277" s="241">
        <f>K277+L277</f>
        <v>1284305</v>
      </c>
      <c r="N277" s="49"/>
      <c r="O277" s="221">
        <f>N277+K277</f>
        <v>1284305</v>
      </c>
      <c r="P277" s="227"/>
      <c r="Q277" s="227">
        <v>1284305</v>
      </c>
    </row>
    <row r="278" spans="1:17" s="87" customFormat="1" ht="46.5" x14ac:dyDescent="0.35">
      <c r="A278" s="84"/>
      <c r="B278" s="85"/>
      <c r="C278" s="85"/>
      <c r="D278" s="85"/>
      <c r="E278" s="85"/>
      <c r="F278" s="86"/>
      <c r="G278" s="51" t="s">
        <v>88</v>
      </c>
      <c r="H278" s="51"/>
      <c r="I278" s="47" t="s">
        <v>203</v>
      </c>
      <c r="J278" s="48" t="s">
        <v>0</v>
      </c>
      <c r="K278" s="49">
        <f>K280+K279</f>
        <v>7880000</v>
      </c>
      <c r="L278" s="49">
        <f>L280+L279</f>
        <v>0</v>
      </c>
      <c r="M278" s="241">
        <f>M280+M279</f>
        <v>7854362</v>
      </c>
      <c r="N278" s="49">
        <f>N280+N279</f>
        <v>0</v>
      </c>
      <c r="O278" s="221">
        <f>O280+O279</f>
        <v>6724000</v>
      </c>
      <c r="P278" s="227">
        <f>P279+P280</f>
        <v>0</v>
      </c>
      <c r="Q278" s="227">
        <f>Q279+Q280</f>
        <v>6724000</v>
      </c>
    </row>
    <row r="279" spans="1:17" s="87" customFormat="1" ht="31" x14ac:dyDescent="0.35">
      <c r="A279" s="84"/>
      <c r="B279" s="85"/>
      <c r="C279" s="85"/>
      <c r="D279" s="85"/>
      <c r="E279" s="85"/>
      <c r="F279" s="86"/>
      <c r="G279" s="51" t="s">
        <v>2</v>
      </c>
      <c r="H279" s="51"/>
      <c r="I279" s="47"/>
      <c r="J279" s="48">
        <v>200</v>
      </c>
      <c r="K279" s="49">
        <v>115638</v>
      </c>
      <c r="L279" s="49"/>
      <c r="M279" s="241">
        <v>90000</v>
      </c>
      <c r="N279" s="49"/>
      <c r="O279" s="221">
        <v>79638</v>
      </c>
      <c r="P279" s="227">
        <v>0</v>
      </c>
      <c r="Q279" s="227">
        <f>P279+O279</f>
        <v>79638</v>
      </c>
    </row>
    <row r="280" spans="1:17" s="87" customFormat="1" ht="31" x14ac:dyDescent="0.35">
      <c r="A280" s="84"/>
      <c r="B280" s="85"/>
      <c r="C280" s="85"/>
      <c r="D280" s="85"/>
      <c r="E280" s="85"/>
      <c r="F280" s="86"/>
      <c r="G280" s="51" t="s">
        <v>5</v>
      </c>
      <c r="H280" s="51"/>
      <c r="I280" s="47" t="s">
        <v>0</v>
      </c>
      <c r="J280" s="48">
        <v>300</v>
      </c>
      <c r="K280" s="49">
        <v>7764362</v>
      </c>
      <c r="L280" s="49"/>
      <c r="M280" s="241">
        <f>K280+L280</f>
        <v>7764362</v>
      </c>
      <c r="N280" s="49"/>
      <c r="O280" s="221">
        <v>6644362</v>
      </c>
      <c r="P280" s="227">
        <v>0</v>
      </c>
      <c r="Q280" s="227">
        <f>P280+O280</f>
        <v>6644362</v>
      </c>
    </row>
    <row r="281" spans="1:17" s="87" customFormat="1" ht="93" x14ac:dyDescent="0.35">
      <c r="A281" s="84"/>
      <c r="B281" s="85"/>
      <c r="C281" s="85"/>
      <c r="D281" s="85"/>
      <c r="E281" s="85"/>
      <c r="F281" s="86"/>
      <c r="G281" s="51" t="s">
        <v>89</v>
      </c>
      <c r="H281" s="51"/>
      <c r="I281" s="47" t="s">
        <v>204</v>
      </c>
      <c r="J281" s="48" t="s">
        <v>0</v>
      </c>
      <c r="K281" s="49">
        <f>K282+K283</f>
        <v>151334</v>
      </c>
      <c r="L281" s="49">
        <f>L282+L283</f>
        <v>0</v>
      </c>
      <c r="M281" s="241">
        <f>M282+M283</f>
        <v>171600</v>
      </c>
      <c r="N281" s="49">
        <f>N282+N283</f>
        <v>0</v>
      </c>
      <c r="O281" s="221">
        <f>O282+O283</f>
        <v>151334</v>
      </c>
      <c r="P281" s="227"/>
      <c r="Q281" s="227">
        <v>151334</v>
      </c>
    </row>
    <row r="282" spans="1:17" s="87" customFormat="1" ht="31" hidden="1" x14ac:dyDescent="0.35">
      <c r="A282" s="84"/>
      <c r="B282" s="161"/>
      <c r="C282" s="161"/>
      <c r="D282" s="161"/>
      <c r="E282" s="161"/>
      <c r="F282" s="162"/>
      <c r="G282" s="51" t="s">
        <v>2</v>
      </c>
      <c r="H282" s="51"/>
      <c r="I282" s="47"/>
      <c r="J282" s="48">
        <v>200</v>
      </c>
      <c r="K282" s="49"/>
      <c r="L282" s="49"/>
      <c r="M282" s="241">
        <v>2500</v>
      </c>
      <c r="N282" s="49"/>
      <c r="O282" s="221"/>
      <c r="P282" s="227"/>
      <c r="Q282" s="227"/>
    </row>
    <row r="283" spans="1:17" s="87" customFormat="1" ht="31" x14ac:dyDescent="0.35">
      <c r="A283" s="84"/>
      <c r="B283" s="85"/>
      <c r="C283" s="85"/>
      <c r="D283" s="85"/>
      <c r="E283" s="85"/>
      <c r="F283" s="86"/>
      <c r="G283" s="51" t="s">
        <v>5</v>
      </c>
      <c r="H283" s="51"/>
      <c r="I283" s="47" t="s">
        <v>0</v>
      </c>
      <c r="J283" s="48">
        <v>300</v>
      </c>
      <c r="K283" s="49">
        <v>151334</v>
      </c>
      <c r="L283" s="49"/>
      <c r="M283" s="241">
        <v>169100</v>
      </c>
      <c r="N283" s="49"/>
      <c r="O283" s="221">
        <f>N283+K283</f>
        <v>151334</v>
      </c>
      <c r="P283" s="227"/>
      <c r="Q283" s="227">
        <v>151334</v>
      </c>
    </row>
    <row r="284" spans="1:17" s="87" customFormat="1" ht="124" x14ac:dyDescent="0.35">
      <c r="A284" s="84"/>
      <c r="B284" s="85"/>
      <c r="C284" s="85"/>
      <c r="D284" s="85"/>
      <c r="E284" s="85"/>
      <c r="F284" s="86"/>
      <c r="G284" s="51" t="s">
        <v>620</v>
      </c>
      <c r="H284" s="51"/>
      <c r="I284" s="47" t="s">
        <v>621</v>
      </c>
      <c r="J284" s="48" t="s">
        <v>0</v>
      </c>
      <c r="K284" s="49">
        <f>K286+K285</f>
        <v>4255186</v>
      </c>
      <c r="L284" s="49">
        <f>L286+L285</f>
        <v>0</v>
      </c>
      <c r="M284" s="241">
        <f>M286+M285</f>
        <v>4642000</v>
      </c>
      <c r="N284" s="49">
        <f>N286+N285</f>
        <v>0</v>
      </c>
      <c r="O284" s="221">
        <f>O286+O285</f>
        <v>4255186</v>
      </c>
      <c r="P284" s="227">
        <f>P285+P286</f>
        <v>0</v>
      </c>
      <c r="Q284" s="227">
        <f>Q285+Q286</f>
        <v>4255186</v>
      </c>
    </row>
    <row r="285" spans="1:17" s="87" customFormat="1" ht="31" x14ac:dyDescent="0.35">
      <c r="A285" s="84"/>
      <c r="B285" s="321" t="s">
        <v>28</v>
      </c>
      <c r="C285" s="321"/>
      <c r="D285" s="321"/>
      <c r="E285" s="321"/>
      <c r="F285" s="322"/>
      <c r="G285" s="51" t="s">
        <v>2</v>
      </c>
      <c r="H285" s="51"/>
      <c r="I285" s="47"/>
      <c r="J285" s="48">
        <v>200</v>
      </c>
      <c r="K285" s="49">
        <v>63735</v>
      </c>
      <c r="L285" s="49"/>
      <c r="M285" s="241">
        <v>68600</v>
      </c>
      <c r="N285" s="49"/>
      <c r="O285" s="221">
        <f>N285+K285</f>
        <v>63735</v>
      </c>
      <c r="P285" s="227">
        <v>-56700</v>
      </c>
      <c r="Q285" s="227">
        <f>P285+O285</f>
        <v>7035</v>
      </c>
    </row>
    <row r="286" spans="1:17" s="87" customFormat="1" ht="31" x14ac:dyDescent="0.35">
      <c r="A286" s="84"/>
      <c r="B286" s="85"/>
      <c r="C286" s="85"/>
      <c r="D286" s="85"/>
      <c r="E286" s="85"/>
      <c r="F286" s="86"/>
      <c r="G286" s="51" t="s">
        <v>5</v>
      </c>
      <c r="H286" s="51"/>
      <c r="I286" s="47" t="s">
        <v>0</v>
      </c>
      <c r="J286" s="48">
        <v>300</v>
      </c>
      <c r="K286" s="49">
        <v>4191451</v>
      </c>
      <c r="L286" s="49"/>
      <c r="M286" s="241">
        <v>4573400</v>
      </c>
      <c r="N286" s="49"/>
      <c r="O286" s="221">
        <f>N286+K286</f>
        <v>4191451</v>
      </c>
      <c r="P286" s="227">
        <v>56700</v>
      </c>
      <c r="Q286" s="227">
        <f>P286+O286</f>
        <v>4248151</v>
      </c>
    </row>
    <row r="287" spans="1:17" s="87" customFormat="1" ht="31" x14ac:dyDescent="0.35">
      <c r="A287" s="84"/>
      <c r="B287" s="85"/>
      <c r="C287" s="85"/>
      <c r="D287" s="85"/>
      <c r="E287" s="85"/>
      <c r="F287" s="86"/>
      <c r="G287" s="51" t="s">
        <v>623</v>
      </c>
      <c r="H287" s="51"/>
      <c r="I287" s="47" t="s">
        <v>622</v>
      </c>
      <c r="J287" s="48" t="s">
        <v>0</v>
      </c>
      <c r="K287" s="49">
        <f>K289+K288</f>
        <v>23348760</v>
      </c>
      <c r="L287" s="49">
        <f>L289+L288</f>
        <v>0</v>
      </c>
      <c r="M287" s="241">
        <f>M289+M288</f>
        <v>23348760</v>
      </c>
      <c r="N287" s="49">
        <f>N289+N288</f>
        <v>0</v>
      </c>
      <c r="O287" s="221">
        <f>O289+O288</f>
        <v>30776220</v>
      </c>
      <c r="P287" s="227">
        <f t="shared" ref="P287:Q287" si="41">P289+P288</f>
        <v>0</v>
      </c>
      <c r="Q287" s="227">
        <f t="shared" si="41"/>
        <v>30776220</v>
      </c>
    </row>
    <row r="288" spans="1:17" s="87" customFormat="1" ht="43.5" hidden="1" customHeight="1" x14ac:dyDescent="0.35">
      <c r="A288" s="84"/>
      <c r="B288" s="85"/>
      <c r="C288" s="85"/>
      <c r="D288" s="85"/>
      <c r="E288" s="85"/>
      <c r="F288" s="86"/>
      <c r="G288" s="51" t="s">
        <v>2</v>
      </c>
      <c r="H288" s="51"/>
      <c r="I288" s="47"/>
      <c r="J288" s="48">
        <v>200</v>
      </c>
      <c r="K288" s="49"/>
      <c r="L288" s="49"/>
      <c r="M288" s="241">
        <f>K288+L288</f>
        <v>0</v>
      </c>
      <c r="N288" s="49"/>
      <c r="O288" s="221"/>
      <c r="P288" s="227"/>
      <c r="Q288" s="227"/>
    </row>
    <row r="289" spans="1:17" s="87" customFormat="1" ht="32.15" customHeight="1" x14ac:dyDescent="0.35">
      <c r="A289" s="84"/>
      <c r="B289" s="314">
        <v>600</v>
      </c>
      <c r="C289" s="314"/>
      <c r="D289" s="314"/>
      <c r="E289" s="314"/>
      <c r="F289" s="315"/>
      <c r="G289" s="51" t="s">
        <v>5</v>
      </c>
      <c r="H289" s="51"/>
      <c r="I289" s="47" t="s">
        <v>0</v>
      </c>
      <c r="J289" s="48">
        <v>300</v>
      </c>
      <c r="K289" s="49">
        <v>23348760</v>
      </c>
      <c r="L289" s="49"/>
      <c r="M289" s="241">
        <f>K289+L289</f>
        <v>23348760</v>
      </c>
      <c r="N289" s="49"/>
      <c r="O289" s="221">
        <v>30776220</v>
      </c>
      <c r="P289" s="227">
        <v>0</v>
      </c>
      <c r="Q289" s="227">
        <f>O289+P289</f>
        <v>30776220</v>
      </c>
    </row>
    <row r="290" spans="1:17" ht="48.65" hidden="1" customHeight="1" x14ac:dyDescent="0.35">
      <c r="A290" s="4"/>
      <c r="B290" s="17"/>
      <c r="C290" s="17"/>
      <c r="D290" s="17"/>
      <c r="E290" s="17"/>
      <c r="F290" s="18"/>
      <c r="G290" s="51" t="s">
        <v>387</v>
      </c>
      <c r="H290" s="51"/>
      <c r="I290" s="47" t="s">
        <v>408</v>
      </c>
      <c r="J290" s="48"/>
      <c r="K290" s="49">
        <f>K291</f>
        <v>0</v>
      </c>
      <c r="L290" s="49"/>
      <c r="M290" s="241">
        <f>M291</f>
        <v>0</v>
      </c>
      <c r="N290" s="49"/>
      <c r="O290" s="221"/>
      <c r="P290" s="227"/>
      <c r="Q290" s="227"/>
    </row>
    <row r="291" spans="1:17" ht="27.75" hidden="1" customHeight="1" x14ac:dyDescent="0.35">
      <c r="A291" s="4"/>
      <c r="B291" s="17"/>
      <c r="C291" s="17"/>
      <c r="D291" s="17"/>
      <c r="E291" s="17"/>
      <c r="F291" s="18"/>
      <c r="G291" s="51" t="s">
        <v>5</v>
      </c>
      <c r="H291" s="51"/>
      <c r="I291" s="47"/>
      <c r="J291" s="48">
        <v>300</v>
      </c>
      <c r="K291" s="49">
        <v>0</v>
      </c>
      <c r="L291" s="49"/>
      <c r="M291" s="241">
        <v>0</v>
      </c>
      <c r="N291" s="49"/>
      <c r="O291" s="221"/>
      <c r="P291" s="227"/>
      <c r="Q291" s="227"/>
    </row>
    <row r="292" spans="1:17" ht="31" x14ac:dyDescent="0.35">
      <c r="A292" s="4"/>
      <c r="B292" s="17"/>
      <c r="C292" s="17"/>
      <c r="D292" s="17"/>
      <c r="E292" s="17"/>
      <c r="F292" s="18"/>
      <c r="G292" s="51" t="s">
        <v>395</v>
      </c>
      <c r="H292" s="51"/>
      <c r="I292" s="47" t="s">
        <v>205</v>
      </c>
      <c r="J292" s="48"/>
      <c r="K292" s="49">
        <f>K293</f>
        <v>1195000</v>
      </c>
      <c r="L292" s="49">
        <f>L293</f>
        <v>0</v>
      </c>
      <c r="M292" s="241">
        <f>M293</f>
        <v>1195000</v>
      </c>
      <c r="N292" s="49">
        <f>N293</f>
        <v>0</v>
      </c>
      <c r="O292" s="221">
        <f>O293</f>
        <v>1195000</v>
      </c>
      <c r="P292" s="227"/>
      <c r="Q292" s="227">
        <v>1195000</v>
      </c>
    </row>
    <row r="293" spans="1:17" ht="31" x14ac:dyDescent="0.35">
      <c r="A293" s="4"/>
      <c r="B293" s="17"/>
      <c r="C293" s="17"/>
      <c r="D293" s="17"/>
      <c r="E293" s="17"/>
      <c r="F293" s="18"/>
      <c r="G293" s="51" t="s">
        <v>5</v>
      </c>
      <c r="H293" s="51"/>
      <c r="I293" s="52"/>
      <c r="J293" s="48">
        <v>300</v>
      </c>
      <c r="K293" s="49">
        <v>1195000</v>
      </c>
      <c r="L293" s="49"/>
      <c r="M293" s="241">
        <v>1195000</v>
      </c>
      <c r="N293" s="49"/>
      <c r="O293" s="221">
        <f>N293+K293</f>
        <v>1195000</v>
      </c>
      <c r="P293" s="227"/>
      <c r="Q293" s="227">
        <v>1195000</v>
      </c>
    </row>
    <row r="294" spans="1:17" ht="46.5" x14ac:dyDescent="0.35">
      <c r="A294" s="4"/>
      <c r="B294" s="17"/>
      <c r="C294" s="17"/>
      <c r="D294" s="17"/>
      <c r="E294" s="17"/>
      <c r="F294" s="18"/>
      <c r="G294" s="51" t="s">
        <v>64</v>
      </c>
      <c r="H294" s="51"/>
      <c r="I294" s="47" t="s">
        <v>206</v>
      </c>
      <c r="J294" s="48"/>
      <c r="K294" s="49">
        <f>K295</f>
        <v>100000</v>
      </c>
      <c r="L294" s="49">
        <f>L295</f>
        <v>0</v>
      </c>
      <c r="M294" s="241">
        <f>M295</f>
        <v>95000</v>
      </c>
      <c r="N294" s="49">
        <f>N295</f>
        <v>0</v>
      </c>
      <c r="O294" s="221">
        <f>O295</f>
        <v>100000</v>
      </c>
      <c r="P294" s="227"/>
      <c r="Q294" s="227">
        <v>100000</v>
      </c>
    </row>
    <row r="295" spans="1:17" ht="31" x14ac:dyDescent="0.35">
      <c r="A295" s="4"/>
      <c r="B295" s="288">
        <v>800</v>
      </c>
      <c r="C295" s="288"/>
      <c r="D295" s="288"/>
      <c r="E295" s="288"/>
      <c r="F295" s="289"/>
      <c r="G295" s="51" t="s">
        <v>5</v>
      </c>
      <c r="H295" s="51"/>
      <c r="I295" s="123"/>
      <c r="J295" s="48">
        <v>300</v>
      </c>
      <c r="K295" s="49">
        <v>100000</v>
      </c>
      <c r="L295" s="49"/>
      <c r="M295" s="241">
        <v>95000</v>
      </c>
      <c r="N295" s="49"/>
      <c r="O295" s="221">
        <f>N295+K295</f>
        <v>100000</v>
      </c>
      <c r="P295" s="227"/>
      <c r="Q295" s="227">
        <v>100000</v>
      </c>
    </row>
    <row r="296" spans="1:17" s="87" customFormat="1" ht="31" x14ac:dyDescent="0.35">
      <c r="A296" s="84"/>
      <c r="B296" s="85"/>
      <c r="C296" s="85"/>
      <c r="D296" s="85"/>
      <c r="E296" s="85"/>
      <c r="F296" s="86"/>
      <c r="G296" s="51" t="s">
        <v>85</v>
      </c>
      <c r="H296" s="51"/>
      <c r="I296" s="47" t="s">
        <v>207</v>
      </c>
      <c r="J296" s="48" t="s">
        <v>0</v>
      </c>
      <c r="K296" s="49">
        <f>K298+K297</f>
        <v>5754000</v>
      </c>
      <c r="L296" s="49">
        <f>L298+L297</f>
        <v>0</v>
      </c>
      <c r="M296" s="241">
        <f>M298+M297</f>
        <v>7503000</v>
      </c>
      <c r="N296" s="49">
        <f>N298+N297</f>
        <v>0</v>
      </c>
      <c r="O296" s="221">
        <f>O298+O297</f>
        <v>7433000</v>
      </c>
      <c r="P296" s="227">
        <f>P297+P298</f>
        <v>0</v>
      </c>
      <c r="Q296" s="227">
        <f>Q297+Q298</f>
        <v>7433000</v>
      </c>
    </row>
    <row r="297" spans="1:17" s="87" customFormat="1" ht="31" x14ac:dyDescent="0.35">
      <c r="A297" s="84"/>
      <c r="B297" s="85"/>
      <c r="C297" s="85"/>
      <c r="D297" s="85"/>
      <c r="E297" s="85"/>
      <c r="F297" s="86"/>
      <c r="G297" s="51" t="s">
        <v>2</v>
      </c>
      <c r="H297" s="51"/>
      <c r="I297" s="47"/>
      <c r="J297" s="48">
        <v>200</v>
      </c>
      <c r="K297" s="49">
        <v>90000</v>
      </c>
      <c r="L297" s="49"/>
      <c r="M297" s="241">
        <v>124700</v>
      </c>
      <c r="N297" s="49"/>
      <c r="O297" s="221">
        <v>111000</v>
      </c>
      <c r="P297" s="227">
        <v>0</v>
      </c>
      <c r="Q297" s="227">
        <f>P297+O297</f>
        <v>111000</v>
      </c>
    </row>
    <row r="298" spans="1:17" s="87" customFormat="1" ht="31" x14ac:dyDescent="0.35">
      <c r="A298" s="84"/>
      <c r="B298" s="85"/>
      <c r="C298" s="85"/>
      <c r="D298" s="85"/>
      <c r="E298" s="85"/>
      <c r="F298" s="86"/>
      <c r="G298" s="51" t="s">
        <v>5</v>
      </c>
      <c r="H298" s="51"/>
      <c r="I298" s="47" t="s">
        <v>0</v>
      </c>
      <c r="J298" s="48">
        <v>300</v>
      </c>
      <c r="K298" s="49">
        <v>5664000</v>
      </c>
      <c r="L298" s="49"/>
      <c r="M298" s="241">
        <v>7378300</v>
      </c>
      <c r="N298" s="49"/>
      <c r="O298" s="221">
        <v>7322000</v>
      </c>
      <c r="P298" s="227">
        <v>0</v>
      </c>
      <c r="Q298" s="227">
        <f>P298+O298</f>
        <v>7322000</v>
      </c>
    </row>
    <row r="299" spans="1:17" s="87" customFormat="1" ht="62" x14ac:dyDescent="0.35">
      <c r="A299" s="84"/>
      <c r="B299" s="316" t="s">
        <v>27</v>
      </c>
      <c r="C299" s="317"/>
      <c r="D299" s="317"/>
      <c r="E299" s="317"/>
      <c r="F299" s="318"/>
      <c r="G299" s="51" t="s">
        <v>90</v>
      </c>
      <c r="H299" s="51"/>
      <c r="I299" s="47" t="s">
        <v>208</v>
      </c>
      <c r="J299" s="48" t="s">
        <v>0</v>
      </c>
      <c r="K299" s="49">
        <f>K301+K300</f>
        <v>7300000</v>
      </c>
      <c r="L299" s="49">
        <f>L301+L300</f>
        <v>0</v>
      </c>
      <c r="M299" s="241">
        <f>M301+M300</f>
        <v>7664800</v>
      </c>
      <c r="N299" s="49">
        <f>N301+N300</f>
        <v>0</v>
      </c>
      <c r="O299" s="221">
        <f>O301+O300</f>
        <v>6910000</v>
      </c>
      <c r="P299" s="227">
        <f t="shared" ref="P299:Q299" si="42">P301+P300</f>
        <v>0</v>
      </c>
      <c r="Q299" s="227">
        <f t="shared" si="42"/>
        <v>6910000</v>
      </c>
    </row>
    <row r="300" spans="1:17" s="87" customFormat="1" ht="31" x14ac:dyDescent="0.35">
      <c r="A300" s="84"/>
      <c r="B300" s="90"/>
      <c r="C300" s="90"/>
      <c r="D300" s="90"/>
      <c r="E300" s="90"/>
      <c r="F300" s="91"/>
      <c r="G300" s="51" t="s">
        <v>2</v>
      </c>
      <c r="H300" s="51"/>
      <c r="I300" s="47"/>
      <c r="J300" s="48">
        <v>200</v>
      </c>
      <c r="K300" s="49">
        <v>122000</v>
      </c>
      <c r="L300" s="49"/>
      <c r="M300" s="241">
        <v>124400</v>
      </c>
      <c r="N300" s="49"/>
      <c r="O300" s="221">
        <v>119000</v>
      </c>
      <c r="P300" s="227">
        <v>0</v>
      </c>
      <c r="Q300" s="227">
        <f>P300+O300</f>
        <v>119000</v>
      </c>
    </row>
    <row r="301" spans="1:17" s="87" customFormat="1" ht="31" x14ac:dyDescent="0.35">
      <c r="A301" s="84"/>
      <c r="B301" s="327" t="s">
        <v>26</v>
      </c>
      <c r="C301" s="327"/>
      <c r="D301" s="327"/>
      <c r="E301" s="327"/>
      <c r="F301" s="328"/>
      <c r="G301" s="51" t="s">
        <v>5</v>
      </c>
      <c r="H301" s="51"/>
      <c r="I301" s="47" t="s">
        <v>0</v>
      </c>
      <c r="J301" s="48">
        <v>300</v>
      </c>
      <c r="K301" s="49">
        <v>7178000</v>
      </c>
      <c r="L301" s="49"/>
      <c r="M301" s="241">
        <v>7540400</v>
      </c>
      <c r="N301" s="49"/>
      <c r="O301" s="221">
        <v>6791000</v>
      </c>
      <c r="P301" s="227">
        <v>0</v>
      </c>
      <c r="Q301" s="227">
        <f>O301+P301</f>
        <v>6791000</v>
      </c>
    </row>
    <row r="302" spans="1:17" s="87" customFormat="1" ht="51.65" hidden="1" customHeight="1" x14ac:dyDescent="0.35">
      <c r="A302" s="84"/>
      <c r="B302" s="325" t="s">
        <v>25</v>
      </c>
      <c r="C302" s="325"/>
      <c r="D302" s="325"/>
      <c r="E302" s="325"/>
      <c r="F302" s="326"/>
      <c r="N302" s="256"/>
      <c r="O302" s="221"/>
      <c r="P302" s="227"/>
      <c r="Q302" s="227"/>
    </row>
    <row r="303" spans="1:17" s="87" customFormat="1" ht="35.25" hidden="1" customHeight="1" x14ac:dyDescent="0.35">
      <c r="A303" s="84"/>
      <c r="B303" s="92"/>
      <c r="C303" s="92"/>
      <c r="D303" s="92"/>
      <c r="E303" s="92"/>
      <c r="F303" s="93"/>
      <c r="N303" s="256"/>
      <c r="O303" s="221"/>
      <c r="P303" s="227"/>
      <c r="Q303" s="227"/>
    </row>
    <row r="304" spans="1:17" s="87" customFormat="1" ht="18.649999999999999" hidden="1" customHeight="1" x14ac:dyDescent="0.35">
      <c r="A304" s="84"/>
      <c r="B304" s="92"/>
      <c r="C304" s="92"/>
      <c r="D304" s="92"/>
      <c r="E304" s="92"/>
      <c r="F304" s="93"/>
      <c r="N304" s="256"/>
      <c r="O304" s="221"/>
      <c r="P304" s="227"/>
      <c r="Q304" s="227"/>
    </row>
    <row r="305" spans="1:17" s="87" customFormat="1" ht="48.65" hidden="1" customHeight="1" x14ac:dyDescent="0.35">
      <c r="A305" s="84"/>
      <c r="B305" s="181"/>
      <c r="C305" s="181"/>
      <c r="D305" s="181"/>
      <c r="E305" s="181"/>
      <c r="F305" s="182"/>
      <c r="N305" s="256"/>
      <c r="O305" s="221"/>
      <c r="P305" s="227"/>
      <c r="Q305" s="227"/>
    </row>
    <row r="306" spans="1:17" s="87" customFormat="1" ht="21" hidden="1" customHeight="1" x14ac:dyDescent="0.35">
      <c r="A306" s="84"/>
      <c r="B306" s="181"/>
      <c r="C306" s="181"/>
      <c r="D306" s="181"/>
      <c r="E306" s="181"/>
      <c r="F306" s="182"/>
      <c r="N306" s="256"/>
      <c r="O306" s="221"/>
      <c r="P306" s="227"/>
      <c r="Q306" s="227"/>
    </row>
    <row r="307" spans="1:17" s="87" customFormat="1" ht="62" x14ac:dyDescent="0.35">
      <c r="A307" s="84"/>
      <c r="B307" s="92"/>
      <c r="C307" s="92"/>
      <c r="D307" s="92"/>
      <c r="E307" s="92"/>
      <c r="F307" s="93"/>
      <c r="G307" s="51" t="s">
        <v>91</v>
      </c>
      <c r="H307" s="51"/>
      <c r="I307" s="47" t="s">
        <v>209</v>
      </c>
      <c r="J307" s="48" t="s">
        <v>0</v>
      </c>
      <c r="K307" s="49">
        <f t="shared" ref="K307:Q307" si="43">K309+K308</f>
        <v>14374000</v>
      </c>
      <c r="L307" s="49">
        <f t="shared" si="43"/>
        <v>0</v>
      </c>
      <c r="M307" s="241">
        <f t="shared" si="43"/>
        <v>16223000</v>
      </c>
      <c r="N307" s="49">
        <f t="shared" si="43"/>
        <v>0</v>
      </c>
      <c r="O307" s="221">
        <f t="shared" si="43"/>
        <v>14774320</v>
      </c>
      <c r="P307" s="227">
        <f t="shared" si="43"/>
        <v>0</v>
      </c>
      <c r="Q307" s="227">
        <f t="shared" si="43"/>
        <v>14774320</v>
      </c>
    </row>
    <row r="308" spans="1:17" s="87" customFormat="1" ht="31" x14ac:dyDescent="0.35">
      <c r="A308" s="84"/>
      <c r="B308" s="319" t="s">
        <v>24</v>
      </c>
      <c r="C308" s="319"/>
      <c r="D308" s="319"/>
      <c r="E308" s="319"/>
      <c r="F308" s="320"/>
      <c r="G308" s="51" t="s">
        <v>2</v>
      </c>
      <c r="H308" s="51"/>
      <c r="I308" s="47"/>
      <c r="J308" s="48">
        <v>200</v>
      </c>
      <c r="K308" s="49">
        <v>212424</v>
      </c>
      <c r="L308" s="49"/>
      <c r="M308" s="241">
        <v>269000</v>
      </c>
      <c r="N308" s="49"/>
      <c r="O308" s="221">
        <v>217744</v>
      </c>
      <c r="P308" s="227">
        <v>0</v>
      </c>
      <c r="Q308" s="227">
        <f>P308+O308</f>
        <v>217744</v>
      </c>
    </row>
    <row r="309" spans="1:17" s="87" customFormat="1" ht="31" x14ac:dyDescent="0.35">
      <c r="A309" s="84"/>
      <c r="B309" s="94"/>
      <c r="C309" s="94"/>
      <c r="D309" s="94"/>
      <c r="E309" s="94"/>
      <c r="F309" s="95"/>
      <c r="G309" s="51" t="s">
        <v>5</v>
      </c>
      <c r="H309" s="51"/>
      <c r="I309" s="47" t="s">
        <v>0</v>
      </c>
      <c r="J309" s="48">
        <v>300</v>
      </c>
      <c r="K309" s="49">
        <v>14161576</v>
      </c>
      <c r="L309" s="49"/>
      <c r="M309" s="241">
        <v>15954000</v>
      </c>
      <c r="N309" s="49"/>
      <c r="O309" s="221">
        <v>14556576</v>
      </c>
      <c r="P309" s="227">
        <v>0</v>
      </c>
      <c r="Q309" s="227">
        <f>P309+O309</f>
        <v>14556576</v>
      </c>
    </row>
    <row r="310" spans="1:17" s="87" customFormat="1" x14ac:dyDescent="0.35">
      <c r="A310" s="84"/>
      <c r="B310" s="319" t="s">
        <v>23</v>
      </c>
      <c r="C310" s="319"/>
      <c r="D310" s="319"/>
      <c r="E310" s="319"/>
      <c r="F310" s="320"/>
      <c r="G310" s="51" t="s">
        <v>92</v>
      </c>
      <c r="H310" s="51"/>
      <c r="I310" s="47" t="s">
        <v>210</v>
      </c>
      <c r="J310" s="48" t="s">
        <v>0</v>
      </c>
      <c r="K310" s="49">
        <f t="shared" ref="K310:Q310" si="44">K312+K311</f>
        <v>4440000</v>
      </c>
      <c r="L310" s="49">
        <f t="shared" si="44"/>
        <v>124706</v>
      </c>
      <c r="M310" s="241">
        <f t="shared" si="44"/>
        <v>4564706</v>
      </c>
      <c r="N310" s="49">
        <f t="shared" si="44"/>
        <v>0</v>
      </c>
      <c r="O310" s="221">
        <f t="shared" si="44"/>
        <v>3840000</v>
      </c>
      <c r="P310" s="227">
        <f t="shared" si="44"/>
        <v>0</v>
      </c>
      <c r="Q310" s="227">
        <f t="shared" si="44"/>
        <v>3840000</v>
      </c>
    </row>
    <row r="311" spans="1:17" s="87" customFormat="1" ht="31" x14ac:dyDescent="0.35">
      <c r="A311" s="84"/>
      <c r="B311" s="314">
        <v>500</v>
      </c>
      <c r="C311" s="314"/>
      <c r="D311" s="314"/>
      <c r="E311" s="314"/>
      <c r="F311" s="315"/>
      <c r="G311" s="51" t="s">
        <v>2</v>
      </c>
      <c r="H311" s="51"/>
      <c r="I311" s="47"/>
      <c r="J311" s="48">
        <v>200</v>
      </c>
      <c r="K311" s="49">
        <v>65616</v>
      </c>
      <c r="L311" s="49">
        <v>-30000</v>
      </c>
      <c r="M311" s="241">
        <f>L311+K311</f>
        <v>35616</v>
      </c>
      <c r="N311" s="49"/>
      <c r="O311" s="221">
        <v>52616</v>
      </c>
      <c r="P311" s="227">
        <v>0</v>
      </c>
      <c r="Q311" s="227">
        <f>P311+O311</f>
        <v>52616</v>
      </c>
    </row>
    <row r="312" spans="1:17" s="87" customFormat="1" ht="31" x14ac:dyDescent="0.35">
      <c r="A312" s="84"/>
      <c r="B312" s="85"/>
      <c r="C312" s="85"/>
      <c r="D312" s="85"/>
      <c r="E312" s="85"/>
      <c r="F312" s="86"/>
      <c r="G312" s="51" t="s">
        <v>5</v>
      </c>
      <c r="H312" s="51"/>
      <c r="I312" s="47" t="s">
        <v>0</v>
      </c>
      <c r="J312" s="48">
        <v>300</v>
      </c>
      <c r="K312" s="49">
        <v>4374384</v>
      </c>
      <c r="L312" s="49">
        <v>154706</v>
      </c>
      <c r="M312" s="241">
        <f>L312+K312</f>
        <v>4529090</v>
      </c>
      <c r="N312" s="49"/>
      <c r="O312" s="221">
        <v>3787384</v>
      </c>
      <c r="P312" s="227">
        <v>0</v>
      </c>
      <c r="Q312" s="227">
        <f>P312+O312</f>
        <v>3787384</v>
      </c>
    </row>
    <row r="313" spans="1:17" s="87" customFormat="1" ht="46.5" x14ac:dyDescent="0.35">
      <c r="A313" s="84"/>
      <c r="B313" s="85"/>
      <c r="C313" s="85"/>
      <c r="D313" s="85"/>
      <c r="E313" s="85"/>
      <c r="F313" s="86"/>
      <c r="G313" s="51" t="s">
        <v>93</v>
      </c>
      <c r="H313" s="51"/>
      <c r="I313" s="47" t="s">
        <v>211</v>
      </c>
      <c r="J313" s="48" t="s">
        <v>0</v>
      </c>
      <c r="K313" s="49">
        <f>K315+K314</f>
        <v>6700000</v>
      </c>
      <c r="L313" s="49">
        <f>L315+L314</f>
        <v>0</v>
      </c>
      <c r="M313" s="241">
        <f>M315+M314</f>
        <v>8008000</v>
      </c>
      <c r="N313" s="49">
        <f>N315+N314</f>
        <v>0</v>
      </c>
      <c r="O313" s="221">
        <f>O315+O314</f>
        <v>6700000</v>
      </c>
      <c r="P313" s="227"/>
      <c r="Q313" s="227">
        <v>6700000</v>
      </c>
    </row>
    <row r="314" spans="1:17" s="87" customFormat="1" ht="31" x14ac:dyDescent="0.35">
      <c r="A314" s="84"/>
      <c r="B314" s="327" t="s">
        <v>22</v>
      </c>
      <c r="C314" s="327"/>
      <c r="D314" s="327"/>
      <c r="E314" s="327"/>
      <c r="F314" s="328"/>
      <c r="G314" s="51" t="s">
        <v>2</v>
      </c>
      <c r="H314" s="51"/>
      <c r="I314" s="47"/>
      <c r="J314" s="48">
        <v>200</v>
      </c>
      <c r="K314" s="49">
        <v>17000</v>
      </c>
      <c r="L314" s="49"/>
      <c r="M314" s="241">
        <v>35000</v>
      </c>
      <c r="N314" s="49"/>
      <c r="O314" s="221">
        <f>N314+K314</f>
        <v>17000</v>
      </c>
      <c r="P314" s="227"/>
      <c r="Q314" s="227">
        <v>17000</v>
      </c>
    </row>
    <row r="315" spans="1:17" s="87" customFormat="1" ht="31" x14ac:dyDescent="0.35">
      <c r="A315" s="84"/>
      <c r="B315" s="325" t="s">
        <v>21</v>
      </c>
      <c r="C315" s="325"/>
      <c r="D315" s="325"/>
      <c r="E315" s="325"/>
      <c r="F315" s="326"/>
      <c r="G315" s="51" t="s">
        <v>5</v>
      </c>
      <c r="H315" s="51"/>
      <c r="I315" s="47" t="s">
        <v>0</v>
      </c>
      <c r="J315" s="48">
        <v>300</v>
      </c>
      <c r="K315" s="49">
        <v>6683000</v>
      </c>
      <c r="L315" s="49"/>
      <c r="M315" s="241">
        <v>7973000</v>
      </c>
      <c r="N315" s="49"/>
      <c r="O315" s="221">
        <f>N315+K315</f>
        <v>6683000</v>
      </c>
      <c r="P315" s="227"/>
      <c r="Q315" s="227">
        <v>6683000</v>
      </c>
    </row>
    <row r="316" spans="1:17" s="87" customFormat="1" ht="46.5" x14ac:dyDescent="0.35">
      <c r="A316" s="84"/>
      <c r="B316" s="92"/>
      <c r="C316" s="92"/>
      <c r="D316" s="92"/>
      <c r="E316" s="92"/>
      <c r="F316" s="93"/>
      <c r="G316" s="51" t="s">
        <v>387</v>
      </c>
      <c r="H316" s="51"/>
      <c r="I316" s="47" t="s">
        <v>409</v>
      </c>
      <c r="J316" s="48"/>
      <c r="K316" s="49">
        <f>SUM(K317)</f>
        <v>152381</v>
      </c>
      <c r="L316" s="49">
        <f>SUM(L317)</f>
        <v>-3537</v>
      </c>
      <c r="M316" s="241">
        <f>SUM(M317)</f>
        <v>148844</v>
      </c>
      <c r="N316" s="49">
        <f>SUM(N317)</f>
        <v>0</v>
      </c>
      <c r="O316" s="221">
        <f>SUM(O317)</f>
        <v>152381</v>
      </c>
      <c r="P316" s="227"/>
      <c r="Q316" s="227">
        <v>152381</v>
      </c>
    </row>
    <row r="317" spans="1:17" s="87" customFormat="1" ht="31" x14ac:dyDescent="0.35">
      <c r="A317" s="84"/>
      <c r="B317" s="92"/>
      <c r="C317" s="92"/>
      <c r="D317" s="92"/>
      <c r="E317" s="92"/>
      <c r="F317" s="93"/>
      <c r="G317" s="51" t="s">
        <v>5</v>
      </c>
      <c r="H317" s="51"/>
      <c r="I317" s="47"/>
      <c r="J317" s="48">
        <v>300</v>
      </c>
      <c r="K317" s="49">
        <v>152381</v>
      </c>
      <c r="L317" s="49">
        <v>-3537</v>
      </c>
      <c r="M317" s="241">
        <f>L317+K317</f>
        <v>148844</v>
      </c>
      <c r="N317" s="49"/>
      <c r="O317" s="221">
        <f>N317+K317</f>
        <v>152381</v>
      </c>
      <c r="P317" s="227"/>
      <c r="Q317" s="227">
        <v>152381</v>
      </c>
    </row>
    <row r="318" spans="1:17" s="87" customFormat="1" ht="65.650000000000006" hidden="1" customHeight="1" x14ac:dyDescent="0.35">
      <c r="A318" s="84"/>
      <c r="B318" s="92"/>
      <c r="C318" s="92"/>
      <c r="D318" s="92"/>
      <c r="E318" s="92"/>
      <c r="F318" s="93"/>
      <c r="G318" s="51" t="s">
        <v>410</v>
      </c>
      <c r="H318" s="51"/>
      <c r="I318" s="47" t="s">
        <v>411</v>
      </c>
      <c r="J318" s="48"/>
      <c r="K318" s="49">
        <f>SUM(K319)</f>
        <v>0</v>
      </c>
      <c r="L318" s="49">
        <f>SUM(L319)</f>
        <v>0</v>
      </c>
      <c r="M318" s="241">
        <f>SUM(M319)</f>
        <v>202000</v>
      </c>
      <c r="N318" s="49"/>
      <c r="O318" s="221"/>
      <c r="P318" s="227"/>
      <c r="Q318" s="227"/>
    </row>
    <row r="319" spans="1:17" s="87" customFormat="1" ht="33.65" hidden="1" customHeight="1" x14ac:dyDescent="0.35">
      <c r="A319" s="84"/>
      <c r="B319" s="92"/>
      <c r="C319" s="92"/>
      <c r="D319" s="92"/>
      <c r="E319" s="92"/>
      <c r="F319" s="93"/>
      <c r="G319" s="51" t="s">
        <v>2</v>
      </c>
      <c r="H319" s="51"/>
      <c r="I319" s="47"/>
      <c r="J319" s="48">
        <v>200</v>
      </c>
      <c r="K319" s="49">
        <v>0</v>
      </c>
      <c r="L319" s="49"/>
      <c r="M319" s="241">
        <v>202000</v>
      </c>
      <c r="N319" s="49"/>
      <c r="O319" s="221"/>
      <c r="P319" s="227"/>
      <c r="Q319" s="227"/>
    </row>
    <row r="320" spans="1:17" s="87" customFormat="1" ht="62" x14ac:dyDescent="0.35">
      <c r="A320" s="84"/>
      <c r="B320" s="92"/>
      <c r="C320" s="92"/>
      <c r="D320" s="92"/>
      <c r="E320" s="92"/>
      <c r="F320" s="93"/>
      <c r="G320" s="51" t="s">
        <v>412</v>
      </c>
      <c r="H320" s="51"/>
      <c r="I320" s="47" t="s">
        <v>413</v>
      </c>
      <c r="J320" s="48"/>
      <c r="K320" s="49">
        <f>SUM(K321)</f>
        <v>2303</v>
      </c>
      <c r="L320" s="49">
        <f>SUM(L321)</f>
        <v>0</v>
      </c>
      <c r="M320" s="241">
        <f>SUM(M321)</f>
        <v>1850</v>
      </c>
      <c r="N320" s="49">
        <f>SUM(N321)</f>
        <v>0</v>
      </c>
      <c r="O320" s="221">
        <f>SUM(O321)</f>
        <v>2303</v>
      </c>
      <c r="P320" s="227"/>
      <c r="Q320" s="227">
        <v>2303</v>
      </c>
    </row>
    <row r="321" spans="1:17" s="87" customFormat="1" ht="31" x14ac:dyDescent="0.35">
      <c r="A321" s="84"/>
      <c r="B321" s="92"/>
      <c r="C321" s="92"/>
      <c r="D321" s="92"/>
      <c r="E321" s="92"/>
      <c r="F321" s="93"/>
      <c r="G321" s="51" t="s">
        <v>2</v>
      </c>
      <c r="H321" s="51"/>
      <c r="I321" s="47"/>
      <c r="J321" s="48">
        <v>200</v>
      </c>
      <c r="K321" s="49">
        <v>2303</v>
      </c>
      <c r="L321" s="49"/>
      <c r="M321" s="241">
        <v>1850</v>
      </c>
      <c r="N321" s="49"/>
      <c r="O321" s="221">
        <f>N321+K321</f>
        <v>2303</v>
      </c>
      <c r="P321" s="227"/>
      <c r="Q321" s="227">
        <v>2303</v>
      </c>
    </row>
    <row r="322" spans="1:17" s="87" customFormat="1" ht="62" x14ac:dyDescent="0.35">
      <c r="A322" s="84"/>
      <c r="B322" s="203"/>
      <c r="C322" s="203"/>
      <c r="D322" s="203"/>
      <c r="E322" s="203"/>
      <c r="F322" s="204"/>
      <c r="G322" s="51" t="s">
        <v>625</v>
      </c>
      <c r="H322" s="51"/>
      <c r="I322" s="47" t="s">
        <v>624</v>
      </c>
      <c r="J322" s="48"/>
      <c r="K322" s="49">
        <f>K323</f>
        <v>187238</v>
      </c>
      <c r="L322" s="49">
        <f>L323</f>
        <v>370000</v>
      </c>
      <c r="M322" s="241">
        <f>M323</f>
        <v>557238</v>
      </c>
      <c r="N322" s="49">
        <f>N323</f>
        <v>0</v>
      </c>
      <c r="O322" s="221">
        <f>O323</f>
        <v>446520</v>
      </c>
      <c r="P322" s="227">
        <f t="shared" ref="P322:Q322" si="45">P323</f>
        <v>0</v>
      </c>
      <c r="Q322" s="227">
        <f t="shared" si="45"/>
        <v>446520</v>
      </c>
    </row>
    <row r="323" spans="1:17" s="87" customFormat="1" ht="31" x14ac:dyDescent="0.35">
      <c r="A323" s="84"/>
      <c r="B323" s="203"/>
      <c r="C323" s="203"/>
      <c r="D323" s="203"/>
      <c r="E323" s="203"/>
      <c r="F323" s="204"/>
      <c r="G323" s="51" t="s">
        <v>2</v>
      </c>
      <c r="H323" s="51"/>
      <c r="I323" s="47"/>
      <c r="J323" s="48">
        <v>200</v>
      </c>
      <c r="K323" s="49">
        <v>187238</v>
      </c>
      <c r="L323" s="49">
        <v>370000</v>
      </c>
      <c r="M323" s="241">
        <f>L323+K323</f>
        <v>557238</v>
      </c>
      <c r="N323" s="49"/>
      <c r="O323" s="221">
        <v>446520</v>
      </c>
      <c r="P323" s="227">
        <v>0</v>
      </c>
      <c r="Q323" s="227">
        <f>O323+P323</f>
        <v>446520</v>
      </c>
    </row>
    <row r="324" spans="1:17" s="87" customFormat="1" ht="31" x14ac:dyDescent="0.35">
      <c r="A324" s="84"/>
      <c r="B324" s="190"/>
      <c r="C324" s="190"/>
      <c r="D324" s="190"/>
      <c r="E324" s="190"/>
      <c r="F324" s="191"/>
      <c r="G324" s="63" t="s">
        <v>505</v>
      </c>
      <c r="H324" s="51"/>
      <c r="I324" s="64" t="s">
        <v>508</v>
      </c>
      <c r="J324" s="48"/>
      <c r="K324" s="49">
        <f>K325+K327+K330</f>
        <v>22577864</v>
      </c>
      <c r="L324" s="49">
        <f>L325+L327</f>
        <v>0</v>
      </c>
      <c r="M324" s="241">
        <f>M325+M327</f>
        <v>22404564</v>
      </c>
      <c r="N324" s="49">
        <f>N325+N327+N330</f>
        <v>0</v>
      </c>
      <c r="O324" s="221">
        <f>O325+O327+O330</f>
        <v>20873763</v>
      </c>
      <c r="P324" s="227">
        <f>P325+P327+P330</f>
        <v>0</v>
      </c>
      <c r="Q324" s="227">
        <f>Q325+Q327+Q330</f>
        <v>20873763</v>
      </c>
    </row>
    <row r="325" spans="1:17" s="87" customFormat="1" ht="62" x14ac:dyDescent="0.35">
      <c r="A325" s="84"/>
      <c r="B325" s="190"/>
      <c r="C325" s="190"/>
      <c r="D325" s="190"/>
      <c r="E325" s="190"/>
      <c r="F325" s="191"/>
      <c r="G325" s="51" t="s">
        <v>534</v>
      </c>
      <c r="H325" s="51"/>
      <c r="I325" s="47" t="s">
        <v>501</v>
      </c>
      <c r="J325" s="48"/>
      <c r="K325" s="49">
        <f t="shared" ref="K325:Q325" si="46">K326</f>
        <v>12230244</v>
      </c>
      <c r="L325" s="49">
        <f t="shared" si="46"/>
        <v>0</v>
      </c>
      <c r="M325" s="241">
        <f t="shared" si="46"/>
        <v>12230244</v>
      </c>
      <c r="N325" s="49">
        <f t="shared" si="46"/>
        <v>0</v>
      </c>
      <c r="O325" s="221">
        <f t="shared" si="46"/>
        <v>11885244</v>
      </c>
      <c r="P325" s="227">
        <f t="shared" si="46"/>
        <v>0</v>
      </c>
      <c r="Q325" s="227">
        <f t="shared" si="46"/>
        <v>11885244</v>
      </c>
    </row>
    <row r="326" spans="1:17" s="87" customFormat="1" ht="31" x14ac:dyDescent="0.35">
      <c r="A326" s="84"/>
      <c r="B326" s="190"/>
      <c r="C326" s="190"/>
      <c r="D326" s="190"/>
      <c r="E326" s="190"/>
      <c r="F326" s="191"/>
      <c r="G326" s="51" t="s">
        <v>5</v>
      </c>
      <c r="H326" s="51"/>
      <c r="I326" s="47"/>
      <c r="J326" s="48">
        <v>300</v>
      </c>
      <c r="K326" s="49">
        <v>12230244</v>
      </c>
      <c r="L326" s="49"/>
      <c r="M326" s="241">
        <f>K326+L326</f>
        <v>12230244</v>
      </c>
      <c r="N326" s="49"/>
      <c r="O326" s="221">
        <v>11885244</v>
      </c>
      <c r="P326" s="227">
        <v>0</v>
      </c>
      <c r="Q326" s="227">
        <f>P326+O326</f>
        <v>11885244</v>
      </c>
    </row>
    <row r="327" spans="1:17" s="87" customFormat="1" ht="46.5" x14ac:dyDescent="0.35">
      <c r="A327" s="84"/>
      <c r="B327" s="190"/>
      <c r="C327" s="190"/>
      <c r="D327" s="190"/>
      <c r="E327" s="190"/>
      <c r="F327" s="191"/>
      <c r="G327" s="51" t="s">
        <v>533</v>
      </c>
      <c r="H327" s="51"/>
      <c r="I327" s="47" t="s">
        <v>502</v>
      </c>
      <c r="J327" s="48"/>
      <c r="K327" s="49">
        <f t="shared" ref="K327:Q327" si="47">K328+K329</f>
        <v>10174320</v>
      </c>
      <c r="L327" s="49">
        <f t="shared" si="47"/>
        <v>0</v>
      </c>
      <c r="M327" s="241">
        <f t="shared" si="47"/>
        <v>10174320</v>
      </c>
      <c r="N327" s="49">
        <f t="shared" si="47"/>
        <v>0</v>
      </c>
      <c r="O327" s="221">
        <f t="shared" si="47"/>
        <v>8815219</v>
      </c>
      <c r="P327" s="227">
        <f t="shared" si="47"/>
        <v>0</v>
      </c>
      <c r="Q327" s="227">
        <f t="shared" si="47"/>
        <v>8815219</v>
      </c>
    </row>
    <row r="328" spans="1:17" s="87" customFormat="1" ht="36" hidden="1" customHeight="1" x14ac:dyDescent="0.35">
      <c r="A328" s="84"/>
      <c r="B328" s="190"/>
      <c r="C328" s="190"/>
      <c r="D328" s="190"/>
      <c r="E328" s="190"/>
      <c r="F328" s="191"/>
      <c r="G328" s="51" t="s">
        <v>2</v>
      </c>
      <c r="H328" s="51"/>
      <c r="I328" s="47"/>
      <c r="J328" s="48">
        <v>200</v>
      </c>
      <c r="K328" s="49">
        <v>0</v>
      </c>
      <c r="L328" s="49"/>
      <c r="M328" s="241">
        <f>K328+L328</f>
        <v>0</v>
      </c>
      <c r="N328" s="49"/>
      <c r="O328" s="221"/>
      <c r="P328" s="227"/>
      <c r="Q328" s="227"/>
    </row>
    <row r="329" spans="1:17" s="87" customFormat="1" ht="31" x14ac:dyDescent="0.35">
      <c r="A329" s="84"/>
      <c r="B329" s="190"/>
      <c r="C329" s="190"/>
      <c r="D329" s="190"/>
      <c r="E329" s="190"/>
      <c r="F329" s="191"/>
      <c r="G329" s="51" t="s">
        <v>5</v>
      </c>
      <c r="H329" s="51"/>
      <c r="I329" s="47"/>
      <c r="J329" s="48">
        <v>300</v>
      </c>
      <c r="K329" s="49">
        <v>10174320</v>
      </c>
      <c r="L329" s="49"/>
      <c r="M329" s="241">
        <f>K329+L329</f>
        <v>10174320</v>
      </c>
      <c r="N329" s="49"/>
      <c r="O329" s="221">
        <v>8815219</v>
      </c>
      <c r="P329" s="227">
        <v>0</v>
      </c>
      <c r="Q329" s="227">
        <f>P329+O329</f>
        <v>8815219</v>
      </c>
    </row>
    <row r="330" spans="1:17" s="87" customFormat="1" ht="77.5" x14ac:dyDescent="0.35">
      <c r="A330" s="84"/>
      <c r="B330" s="230"/>
      <c r="C330" s="230"/>
      <c r="D330" s="230"/>
      <c r="E330" s="230"/>
      <c r="F330" s="231"/>
      <c r="G330" s="51" t="s">
        <v>410</v>
      </c>
      <c r="H330" s="51"/>
      <c r="I330" s="47" t="s">
        <v>646</v>
      </c>
      <c r="J330" s="48"/>
      <c r="K330" s="49">
        <f>K331</f>
        <v>173300</v>
      </c>
      <c r="L330" s="49"/>
      <c r="M330" s="241"/>
      <c r="N330" s="49">
        <f>N331</f>
        <v>0</v>
      </c>
      <c r="O330" s="221">
        <f>O331</f>
        <v>173300</v>
      </c>
      <c r="P330" s="227"/>
      <c r="Q330" s="227">
        <v>173300</v>
      </c>
    </row>
    <row r="331" spans="1:17" s="87" customFormat="1" ht="31" x14ac:dyDescent="0.35">
      <c r="A331" s="84"/>
      <c r="B331" s="230"/>
      <c r="C331" s="230"/>
      <c r="D331" s="230"/>
      <c r="E331" s="230"/>
      <c r="F331" s="231"/>
      <c r="G331" s="51" t="s">
        <v>2</v>
      </c>
      <c r="H331" s="51"/>
      <c r="I331" s="47"/>
      <c r="J331" s="48">
        <v>200</v>
      </c>
      <c r="K331" s="49">
        <v>173300</v>
      </c>
      <c r="L331" s="49"/>
      <c r="M331" s="241"/>
      <c r="N331" s="49"/>
      <c r="O331" s="221">
        <f>N331+K331</f>
        <v>173300</v>
      </c>
      <c r="P331" s="227"/>
      <c r="Q331" s="227">
        <v>173300</v>
      </c>
    </row>
    <row r="332" spans="1:17" ht="46.5" x14ac:dyDescent="0.35">
      <c r="A332" s="4"/>
      <c r="B332" s="12"/>
      <c r="C332" s="12"/>
      <c r="D332" s="12"/>
      <c r="E332" s="12"/>
      <c r="F332" s="13"/>
      <c r="G332" s="63" t="s">
        <v>214</v>
      </c>
      <c r="H332" s="63"/>
      <c r="I332" s="64" t="s">
        <v>212</v>
      </c>
      <c r="J332" s="48"/>
      <c r="K332" s="49">
        <f>K333+K337+K339</f>
        <v>9190990</v>
      </c>
      <c r="L332" s="49">
        <f>L333</f>
        <v>0</v>
      </c>
      <c r="M332" s="241">
        <f>M333</f>
        <v>2314460</v>
      </c>
      <c r="N332" s="49">
        <f>N333+N337+N339</f>
        <v>0</v>
      </c>
      <c r="O332" s="221">
        <f>O333+O337+O339</f>
        <v>6194608</v>
      </c>
      <c r="P332" s="227">
        <f>P333+P337+P339</f>
        <v>0</v>
      </c>
      <c r="Q332" s="227">
        <f>Q333+Q337+Q339</f>
        <v>6194608</v>
      </c>
    </row>
    <row r="333" spans="1:17" s="87" customFormat="1" ht="31" x14ac:dyDescent="0.35">
      <c r="A333" s="84"/>
      <c r="B333" s="92"/>
      <c r="C333" s="92"/>
      <c r="D333" s="92"/>
      <c r="E333" s="92"/>
      <c r="F333" s="93"/>
      <c r="G333" s="51" t="s">
        <v>433</v>
      </c>
      <c r="H333" s="51"/>
      <c r="I333" s="47" t="s">
        <v>213</v>
      </c>
      <c r="J333" s="48"/>
      <c r="K333" s="49">
        <f>K335+K334</f>
        <v>878140</v>
      </c>
      <c r="L333" s="49">
        <f>L335+L334</f>
        <v>0</v>
      </c>
      <c r="M333" s="241">
        <f>M335+M334</f>
        <v>2314460</v>
      </c>
      <c r="N333" s="49">
        <f>N335+N334</f>
        <v>0</v>
      </c>
      <c r="O333" s="221">
        <f>O335+O334</f>
        <v>878140</v>
      </c>
      <c r="P333" s="227"/>
      <c r="Q333" s="227">
        <v>878140</v>
      </c>
    </row>
    <row r="334" spans="1:17" s="87" customFormat="1" ht="31" x14ac:dyDescent="0.35">
      <c r="A334" s="84"/>
      <c r="B334" s="172"/>
      <c r="C334" s="172"/>
      <c r="D334" s="172"/>
      <c r="E334" s="172"/>
      <c r="F334" s="173"/>
      <c r="G334" s="51" t="s">
        <v>2</v>
      </c>
      <c r="H334" s="51"/>
      <c r="I334" s="47"/>
      <c r="J334" s="48">
        <v>200</v>
      </c>
      <c r="K334" s="49">
        <v>12640</v>
      </c>
      <c r="L334" s="49"/>
      <c r="M334" s="241">
        <v>38000</v>
      </c>
      <c r="N334" s="49"/>
      <c r="O334" s="221">
        <f>N334+K334</f>
        <v>12640</v>
      </c>
      <c r="P334" s="227"/>
      <c r="Q334" s="227">
        <v>12640</v>
      </c>
    </row>
    <row r="335" spans="1:17" s="87" customFormat="1" ht="31" x14ac:dyDescent="0.35">
      <c r="A335" s="84"/>
      <c r="B335" s="92"/>
      <c r="C335" s="92"/>
      <c r="D335" s="92"/>
      <c r="E335" s="92"/>
      <c r="F335" s="93"/>
      <c r="G335" s="51" t="s">
        <v>5</v>
      </c>
      <c r="H335" s="51"/>
      <c r="I335" s="47"/>
      <c r="J335" s="48">
        <v>300</v>
      </c>
      <c r="K335" s="49">
        <v>865500</v>
      </c>
      <c r="L335" s="49"/>
      <c r="M335" s="241">
        <v>2276460</v>
      </c>
      <c r="N335" s="49"/>
      <c r="O335" s="221">
        <f>N335+K335</f>
        <v>865500</v>
      </c>
      <c r="P335" s="227"/>
      <c r="Q335" s="227">
        <v>865500</v>
      </c>
    </row>
    <row r="336" spans="1:17" ht="49.5" hidden="1" customHeight="1" x14ac:dyDescent="0.35">
      <c r="A336" s="4"/>
      <c r="B336" s="10"/>
      <c r="C336" s="10"/>
      <c r="D336" s="10"/>
      <c r="E336" s="10"/>
      <c r="F336" s="11"/>
      <c r="G336" s="51" t="s">
        <v>383</v>
      </c>
      <c r="H336" s="121"/>
      <c r="I336" s="47" t="s">
        <v>215</v>
      </c>
      <c r="J336" s="48" t="s">
        <v>0</v>
      </c>
      <c r="K336" s="49">
        <f>K341</f>
        <v>57807486</v>
      </c>
      <c r="L336" s="49"/>
      <c r="M336" s="241">
        <f>M341</f>
        <v>57807486</v>
      </c>
      <c r="N336" s="49"/>
      <c r="O336" s="221"/>
      <c r="P336" s="227"/>
      <c r="Q336" s="227"/>
    </row>
    <row r="337" spans="1:17" ht="62" x14ac:dyDescent="0.35">
      <c r="A337" s="4"/>
      <c r="B337" s="10"/>
      <c r="C337" s="10"/>
      <c r="D337" s="10"/>
      <c r="E337" s="10"/>
      <c r="F337" s="11"/>
      <c r="G337" s="51" t="s">
        <v>628</v>
      </c>
      <c r="H337" s="121"/>
      <c r="I337" s="47" t="s">
        <v>626</v>
      </c>
      <c r="J337" s="48"/>
      <c r="K337" s="49">
        <f>K338</f>
        <v>122850</v>
      </c>
      <c r="L337" s="49"/>
      <c r="M337" s="241"/>
      <c r="N337" s="49">
        <f>N338</f>
        <v>0</v>
      </c>
      <c r="O337" s="49">
        <f>O338</f>
        <v>78568</v>
      </c>
      <c r="P337" s="227">
        <f>P338</f>
        <v>0</v>
      </c>
      <c r="Q337" s="227">
        <f>Q338</f>
        <v>78568</v>
      </c>
    </row>
    <row r="338" spans="1:17" ht="31" x14ac:dyDescent="0.35">
      <c r="A338" s="4"/>
      <c r="B338" s="10"/>
      <c r="C338" s="10"/>
      <c r="D338" s="10"/>
      <c r="E338" s="10"/>
      <c r="F338" s="11"/>
      <c r="G338" s="51" t="s">
        <v>2</v>
      </c>
      <c r="H338" s="121"/>
      <c r="I338" s="47"/>
      <c r="J338" s="48">
        <v>200</v>
      </c>
      <c r="K338" s="49">
        <v>122850</v>
      </c>
      <c r="L338" s="49"/>
      <c r="M338" s="241"/>
      <c r="N338" s="49"/>
      <c r="O338" s="221">
        <v>78568</v>
      </c>
      <c r="P338" s="227">
        <v>0</v>
      </c>
      <c r="Q338" s="227">
        <f>P338+O338</f>
        <v>78568</v>
      </c>
    </row>
    <row r="339" spans="1:17" ht="62" x14ac:dyDescent="0.35">
      <c r="A339" s="4"/>
      <c r="B339" s="10"/>
      <c r="C339" s="10"/>
      <c r="D339" s="10"/>
      <c r="E339" s="10"/>
      <c r="F339" s="11"/>
      <c r="G339" s="51" t="s">
        <v>629</v>
      </c>
      <c r="H339" s="121"/>
      <c r="I339" s="47" t="s">
        <v>627</v>
      </c>
      <c r="J339" s="48"/>
      <c r="K339" s="49">
        <f>K340</f>
        <v>8190000</v>
      </c>
      <c r="L339" s="49"/>
      <c r="M339" s="241"/>
      <c r="N339" s="49">
        <f>N340</f>
        <v>0</v>
      </c>
      <c r="O339" s="221">
        <f>O340</f>
        <v>5237900</v>
      </c>
      <c r="P339" s="227">
        <f>P340</f>
        <v>0</v>
      </c>
      <c r="Q339" s="227">
        <f>Q340</f>
        <v>5237900</v>
      </c>
    </row>
    <row r="340" spans="1:17" ht="31" x14ac:dyDescent="0.35">
      <c r="A340" s="4"/>
      <c r="B340" s="10"/>
      <c r="C340" s="10"/>
      <c r="D340" s="10"/>
      <c r="E340" s="10"/>
      <c r="F340" s="11"/>
      <c r="G340" s="51" t="s">
        <v>5</v>
      </c>
      <c r="H340" s="121"/>
      <c r="I340" s="47"/>
      <c r="J340" s="48">
        <v>300</v>
      </c>
      <c r="K340" s="49">
        <v>8190000</v>
      </c>
      <c r="L340" s="49"/>
      <c r="M340" s="241"/>
      <c r="N340" s="49"/>
      <c r="O340" s="221">
        <v>5237900</v>
      </c>
      <c r="P340" s="227">
        <v>0</v>
      </c>
      <c r="Q340" s="227">
        <f>P340+O340</f>
        <v>5237900</v>
      </c>
    </row>
    <row r="341" spans="1:17" ht="31" x14ac:dyDescent="0.35">
      <c r="A341" s="4"/>
      <c r="B341" s="10"/>
      <c r="C341" s="10"/>
      <c r="D341" s="10"/>
      <c r="E341" s="10"/>
      <c r="F341" s="11"/>
      <c r="G341" s="63" t="s">
        <v>218</v>
      </c>
      <c r="H341" s="63"/>
      <c r="I341" s="64" t="s">
        <v>385</v>
      </c>
      <c r="J341" s="48"/>
      <c r="K341" s="49">
        <f t="shared" ref="K341:Q342" si="48">K342</f>
        <v>57807486</v>
      </c>
      <c r="L341" s="49">
        <f t="shared" si="48"/>
        <v>0</v>
      </c>
      <c r="M341" s="241">
        <f t="shared" si="48"/>
        <v>57807486</v>
      </c>
      <c r="N341" s="49">
        <f t="shared" si="48"/>
        <v>0</v>
      </c>
      <c r="O341" s="221">
        <f t="shared" si="48"/>
        <v>57420281</v>
      </c>
      <c r="P341" s="227">
        <f t="shared" si="48"/>
        <v>0</v>
      </c>
      <c r="Q341" s="227">
        <f t="shared" si="48"/>
        <v>57420281</v>
      </c>
    </row>
    <row r="342" spans="1:17" s="87" customFormat="1" ht="108.5" x14ac:dyDescent="0.35">
      <c r="A342" s="84"/>
      <c r="B342" s="90"/>
      <c r="C342" s="90"/>
      <c r="D342" s="90"/>
      <c r="E342" s="90"/>
      <c r="F342" s="91"/>
      <c r="G342" s="51" t="s">
        <v>434</v>
      </c>
      <c r="H342" s="51"/>
      <c r="I342" s="47" t="s">
        <v>386</v>
      </c>
      <c r="J342" s="48"/>
      <c r="K342" s="49">
        <f t="shared" si="48"/>
        <v>57807486</v>
      </c>
      <c r="L342" s="49">
        <f t="shared" si="48"/>
        <v>0</v>
      </c>
      <c r="M342" s="241">
        <f t="shared" si="48"/>
        <v>57807486</v>
      </c>
      <c r="N342" s="49">
        <f t="shared" si="48"/>
        <v>0</v>
      </c>
      <c r="O342" s="221">
        <f t="shared" si="48"/>
        <v>57420281</v>
      </c>
      <c r="P342" s="227">
        <f t="shared" si="48"/>
        <v>0</v>
      </c>
      <c r="Q342" s="227">
        <f t="shared" si="48"/>
        <v>57420281</v>
      </c>
    </row>
    <row r="343" spans="1:17" s="87" customFormat="1" ht="46.5" x14ac:dyDescent="0.35">
      <c r="A343" s="84"/>
      <c r="B343" s="90"/>
      <c r="C343" s="90"/>
      <c r="D343" s="90"/>
      <c r="E343" s="90"/>
      <c r="F343" s="91"/>
      <c r="G343" s="51" t="s">
        <v>4</v>
      </c>
      <c r="H343" s="51"/>
      <c r="I343" s="79"/>
      <c r="J343" s="48">
        <v>600</v>
      </c>
      <c r="K343" s="49">
        <v>57807486</v>
      </c>
      <c r="L343" s="49">
        <v>0</v>
      </c>
      <c r="M343" s="241">
        <f>K343+L343</f>
        <v>57807486</v>
      </c>
      <c r="N343" s="49"/>
      <c r="O343" s="221">
        <v>57420281</v>
      </c>
      <c r="P343" s="227">
        <v>0</v>
      </c>
      <c r="Q343" s="227">
        <f>P343+O343</f>
        <v>57420281</v>
      </c>
    </row>
    <row r="344" spans="1:17" ht="69" hidden="1" customHeight="1" x14ac:dyDescent="0.35">
      <c r="A344" s="4"/>
      <c r="B344" s="12"/>
      <c r="C344" s="12"/>
      <c r="D344" s="12"/>
      <c r="E344" s="12"/>
      <c r="F344" s="13"/>
      <c r="G344" s="121" t="s">
        <v>459</v>
      </c>
      <c r="H344" s="121"/>
      <c r="I344" s="60" t="s">
        <v>215</v>
      </c>
      <c r="J344" s="48"/>
      <c r="K344" s="127">
        <f>K345</f>
        <v>0</v>
      </c>
      <c r="L344" s="49"/>
      <c r="M344" s="242">
        <f>M345</f>
        <v>0</v>
      </c>
      <c r="N344" s="127"/>
      <c r="O344" s="221"/>
      <c r="P344" s="227"/>
      <c r="Q344" s="227"/>
    </row>
    <row r="345" spans="1:17" ht="31" hidden="1" x14ac:dyDescent="0.35">
      <c r="A345" s="4"/>
      <c r="B345" s="294" t="s">
        <v>20</v>
      </c>
      <c r="C345" s="294"/>
      <c r="D345" s="294"/>
      <c r="E345" s="294"/>
      <c r="F345" s="295"/>
      <c r="G345" s="63" t="s">
        <v>384</v>
      </c>
      <c r="H345" s="63"/>
      <c r="I345" s="64" t="s">
        <v>216</v>
      </c>
      <c r="J345" s="48"/>
      <c r="K345" s="49">
        <f>K346</f>
        <v>0</v>
      </c>
      <c r="L345" s="49"/>
      <c r="M345" s="241">
        <f>M346</f>
        <v>0</v>
      </c>
      <c r="N345" s="49"/>
      <c r="O345" s="221"/>
      <c r="P345" s="227"/>
      <c r="Q345" s="227"/>
    </row>
    <row r="346" spans="1:17" ht="62.15" hidden="1" x14ac:dyDescent="0.35">
      <c r="A346" s="4"/>
      <c r="B346" s="17"/>
      <c r="C346" s="17"/>
      <c r="D346" s="17"/>
      <c r="E346" s="17"/>
      <c r="F346" s="18"/>
      <c r="G346" s="66" t="s">
        <v>458</v>
      </c>
      <c r="H346" s="51"/>
      <c r="I346" s="47" t="s">
        <v>217</v>
      </c>
      <c r="J346" s="48"/>
      <c r="K346" s="49">
        <f>K347+K348</f>
        <v>0</v>
      </c>
      <c r="L346" s="49"/>
      <c r="M346" s="241">
        <f>M347+M348</f>
        <v>0</v>
      </c>
      <c r="N346" s="49"/>
      <c r="O346" s="221"/>
      <c r="P346" s="227"/>
      <c r="Q346" s="227"/>
    </row>
    <row r="347" spans="1:17" s="56" customFormat="1" ht="39.75" hidden="1" customHeight="1" x14ac:dyDescent="0.35">
      <c r="A347" s="53"/>
      <c r="B347" s="54"/>
      <c r="C347" s="54"/>
      <c r="D347" s="54"/>
      <c r="E347" s="54"/>
      <c r="F347" s="55"/>
      <c r="G347" s="51" t="s">
        <v>2</v>
      </c>
      <c r="H347" s="51"/>
      <c r="I347" s="47"/>
      <c r="J347" s="48">
        <v>200</v>
      </c>
      <c r="K347" s="49">
        <v>0</v>
      </c>
      <c r="L347" s="49"/>
      <c r="M347" s="241">
        <v>0</v>
      </c>
      <c r="N347" s="49"/>
      <c r="O347" s="221"/>
      <c r="P347" s="227"/>
      <c r="Q347" s="227"/>
    </row>
    <row r="348" spans="1:17" s="56" customFormat="1" ht="39.75" hidden="1" customHeight="1" x14ac:dyDescent="0.35">
      <c r="A348" s="53"/>
      <c r="B348" s="54"/>
      <c r="C348" s="54"/>
      <c r="D348" s="54"/>
      <c r="E348" s="54"/>
      <c r="F348" s="55"/>
      <c r="G348" s="51" t="s">
        <v>4</v>
      </c>
      <c r="H348" s="51"/>
      <c r="I348" s="47"/>
      <c r="J348" s="48">
        <v>600</v>
      </c>
      <c r="K348" s="49">
        <v>0</v>
      </c>
      <c r="L348" s="49"/>
      <c r="M348" s="241">
        <v>0</v>
      </c>
      <c r="N348" s="49"/>
      <c r="O348" s="221"/>
      <c r="P348" s="227"/>
      <c r="Q348" s="227"/>
    </row>
    <row r="349" spans="1:17" s="56" customFormat="1" ht="33" hidden="1" customHeight="1" x14ac:dyDescent="0.35">
      <c r="A349" s="53"/>
      <c r="B349" s="54"/>
      <c r="C349" s="54"/>
      <c r="D349" s="54"/>
      <c r="E349" s="54"/>
      <c r="F349" s="55"/>
      <c r="G349" s="63" t="s">
        <v>506</v>
      </c>
      <c r="H349" s="51"/>
      <c r="I349" s="64" t="s">
        <v>507</v>
      </c>
      <c r="J349" s="48"/>
      <c r="K349" s="49">
        <f t="shared" ref="K349:M350" si="49">K350</f>
        <v>0</v>
      </c>
      <c r="L349" s="49">
        <f t="shared" si="49"/>
        <v>0</v>
      </c>
      <c r="M349" s="241">
        <f t="shared" si="49"/>
        <v>0</v>
      </c>
      <c r="N349" s="49"/>
      <c r="O349" s="221"/>
      <c r="P349" s="227"/>
      <c r="Q349" s="227"/>
    </row>
    <row r="350" spans="1:17" s="56" customFormat="1" ht="46.15" hidden="1" customHeight="1" x14ac:dyDescent="0.35">
      <c r="A350" s="53"/>
      <c r="B350" s="54"/>
      <c r="C350" s="54"/>
      <c r="D350" s="54"/>
      <c r="E350" s="54"/>
      <c r="F350" s="55"/>
      <c r="G350" s="51" t="s">
        <v>532</v>
      </c>
      <c r="H350" s="63"/>
      <c r="I350" s="47" t="s">
        <v>503</v>
      </c>
      <c r="J350" s="48"/>
      <c r="K350" s="49">
        <f t="shared" si="49"/>
        <v>0</v>
      </c>
      <c r="L350" s="49">
        <f t="shared" si="49"/>
        <v>0</v>
      </c>
      <c r="M350" s="241">
        <f t="shared" si="49"/>
        <v>0</v>
      </c>
      <c r="N350" s="49"/>
      <c r="O350" s="221"/>
      <c r="P350" s="227"/>
      <c r="Q350" s="227"/>
    </row>
    <row r="351" spans="1:17" s="56" customFormat="1" ht="39.75" hidden="1" customHeight="1" x14ac:dyDescent="0.35">
      <c r="A351" s="53"/>
      <c r="B351" s="54"/>
      <c r="C351" s="54"/>
      <c r="D351" s="54"/>
      <c r="E351" s="54"/>
      <c r="F351" s="55"/>
      <c r="G351" s="51" t="s">
        <v>4</v>
      </c>
      <c r="H351" s="63"/>
      <c r="I351" s="47"/>
      <c r="J351" s="48">
        <v>600</v>
      </c>
      <c r="K351" s="49"/>
      <c r="L351" s="49">
        <v>0</v>
      </c>
      <c r="M351" s="241">
        <f>K351+L351</f>
        <v>0</v>
      </c>
      <c r="N351" s="49"/>
      <c r="O351" s="221"/>
      <c r="P351" s="227"/>
      <c r="Q351" s="227"/>
    </row>
    <row r="352" spans="1:17" s="56" customFormat="1" ht="46.5" x14ac:dyDescent="0.35">
      <c r="A352" s="53"/>
      <c r="B352" s="54"/>
      <c r="C352" s="54"/>
      <c r="D352" s="54"/>
      <c r="E352" s="54"/>
      <c r="F352" s="55"/>
      <c r="G352" s="143" t="s">
        <v>591</v>
      </c>
      <c r="H352" s="63"/>
      <c r="I352" s="47" t="s">
        <v>543</v>
      </c>
      <c r="J352" s="48"/>
      <c r="K352" s="49">
        <f>K353</f>
        <v>10000</v>
      </c>
      <c r="L352" s="49"/>
      <c r="M352" s="241"/>
      <c r="N352" s="49">
        <f t="shared" ref="N352:O354" si="50">N353</f>
        <v>0</v>
      </c>
      <c r="O352" s="221">
        <f t="shared" si="50"/>
        <v>10000</v>
      </c>
      <c r="P352" s="227"/>
      <c r="Q352" s="227">
        <v>10000</v>
      </c>
    </row>
    <row r="353" spans="1:17" s="56" customFormat="1" ht="46.5" x14ac:dyDescent="0.35">
      <c r="A353" s="53"/>
      <c r="B353" s="54"/>
      <c r="C353" s="54"/>
      <c r="D353" s="54"/>
      <c r="E353" s="54"/>
      <c r="F353" s="55"/>
      <c r="G353" s="147" t="s">
        <v>546</v>
      </c>
      <c r="H353" s="63"/>
      <c r="I353" s="64" t="s">
        <v>544</v>
      </c>
      <c r="J353" s="48"/>
      <c r="K353" s="49">
        <f>K354</f>
        <v>10000</v>
      </c>
      <c r="L353" s="49"/>
      <c r="M353" s="241"/>
      <c r="N353" s="49">
        <f t="shared" si="50"/>
        <v>0</v>
      </c>
      <c r="O353" s="221">
        <f t="shared" si="50"/>
        <v>10000</v>
      </c>
      <c r="P353" s="227"/>
      <c r="Q353" s="227">
        <v>10000</v>
      </c>
    </row>
    <row r="354" spans="1:17" s="56" customFormat="1" ht="62" x14ac:dyDescent="0.35">
      <c r="A354" s="53"/>
      <c r="B354" s="54"/>
      <c r="C354" s="54"/>
      <c r="D354" s="54"/>
      <c r="E354" s="54"/>
      <c r="F354" s="55"/>
      <c r="G354" s="143" t="s">
        <v>590</v>
      </c>
      <c r="H354" s="63"/>
      <c r="I354" s="47" t="s">
        <v>545</v>
      </c>
      <c r="J354" s="48"/>
      <c r="K354" s="49">
        <f>K355</f>
        <v>10000</v>
      </c>
      <c r="L354" s="49"/>
      <c r="M354" s="241"/>
      <c r="N354" s="49">
        <f t="shared" si="50"/>
        <v>0</v>
      </c>
      <c r="O354" s="221">
        <f t="shared" si="50"/>
        <v>10000</v>
      </c>
      <c r="P354" s="227"/>
      <c r="Q354" s="227">
        <v>10000</v>
      </c>
    </row>
    <row r="355" spans="1:17" s="56" customFormat="1" ht="31" x14ac:dyDescent="0.35">
      <c r="A355" s="53"/>
      <c r="B355" s="54"/>
      <c r="C355" s="54"/>
      <c r="D355" s="54"/>
      <c r="E355" s="54"/>
      <c r="F355" s="55"/>
      <c r="G355" s="51" t="s">
        <v>2</v>
      </c>
      <c r="H355" s="63"/>
      <c r="I355" s="60"/>
      <c r="J355" s="48">
        <v>200</v>
      </c>
      <c r="K355" s="49">
        <v>10000</v>
      </c>
      <c r="L355" s="49"/>
      <c r="M355" s="241"/>
      <c r="N355" s="49"/>
      <c r="O355" s="221">
        <f>N355+K355</f>
        <v>10000</v>
      </c>
      <c r="P355" s="227"/>
      <c r="Q355" s="227">
        <v>10000</v>
      </c>
    </row>
    <row r="356" spans="1:17" s="56" customFormat="1" ht="30" x14ac:dyDescent="0.35">
      <c r="A356" s="53"/>
      <c r="B356" s="54"/>
      <c r="C356" s="54"/>
      <c r="D356" s="54"/>
      <c r="E356" s="54"/>
      <c r="F356" s="55"/>
      <c r="G356" s="114" t="s">
        <v>460</v>
      </c>
      <c r="H356" s="114"/>
      <c r="I356" s="60" t="s">
        <v>225</v>
      </c>
      <c r="J356" s="118"/>
      <c r="K356" s="116">
        <f>K357</f>
        <v>73000</v>
      </c>
      <c r="L356" s="119"/>
      <c r="M356" s="238">
        <f t="shared" ref="M356:O357" si="51">M357</f>
        <v>79000</v>
      </c>
      <c r="N356" s="116">
        <f t="shared" si="51"/>
        <v>0</v>
      </c>
      <c r="O356" s="221">
        <f t="shared" si="51"/>
        <v>73000</v>
      </c>
      <c r="P356" s="227"/>
      <c r="Q356" s="227">
        <v>73000</v>
      </c>
    </row>
    <row r="357" spans="1:17" s="56" customFormat="1" ht="31" x14ac:dyDescent="0.35">
      <c r="A357" s="53"/>
      <c r="B357" s="54"/>
      <c r="C357" s="54"/>
      <c r="D357" s="54"/>
      <c r="E357" s="54"/>
      <c r="F357" s="55"/>
      <c r="G357" s="117" t="s">
        <v>461</v>
      </c>
      <c r="H357" s="117"/>
      <c r="I357" s="47" t="s">
        <v>226</v>
      </c>
      <c r="J357" s="118"/>
      <c r="K357" s="119">
        <f>K358</f>
        <v>73000</v>
      </c>
      <c r="L357" s="119"/>
      <c r="M357" s="239">
        <f t="shared" si="51"/>
        <v>79000</v>
      </c>
      <c r="N357" s="119">
        <f t="shared" si="51"/>
        <v>0</v>
      </c>
      <c r="O357" s="221">
        <f t="shared" si="51"/>
        <v>73000</v>
      </c>
      <c r="P357" s="227"/>
      <c r="Q357" s="227">
        <v>73000</v>
      </c>
    </row>
    <row r="358" spans="1:17" s="56" customFormat="1" ht="46.5" x14ac:dyDescent="0.35">
      <c r="A358" s="53"/>
      <c r="B358" s="54"/>
      <c r="C358" s="54"/>
      <c r="D358" s="54"/>
      <c r="E358" s="54"/>
      <c r="F358" s="55"/>
      <c r="G358" s="134" t="s">
        <v>228</v>
      </c>
      <c r="H358" s="134"/>
      <c r="I358" s="64" t="s">
        <v>227</v>
      </c>
      <c r="J358" s="132"/>
      <c r="K358" s="133">
        <f>K359+K363</f>
        <v>73000</v>
      </c>
      <c r="L358" s="133"/>
      <c r="M358" s="243">
        <f>M359+M363</f>
        <v>79000</v>
      </c>
      <c r="N358" s="119">
        <f>N359+N363</f>
        <v>0</v>
      </c>
      <c r="O358" s="221">
        <f>O359+O363</f>
        <v>73000</v>
      </c>
      <c r="P358" s="227"/>
      <c r="Q358" s="227">
        <v>73000</v>
      </c>
    </row>
    <row r="359" spans="1:17" s="56" customFormat="1" ht="31" x14ac:dyDescent="0.35">
      <c r="A359" s="53"/>
      <c r="B359" s="54"/>
      <c r="C359" s="54"/>
      <c r="D359" s="54"/>
      <c r="E359" s="54"/>
      <c r="F359" s="55"/>
      <c r="G359" s="131" t="s">
        <v>462</v>
      </c>
      <c r="H359" s="131"/>
      <c r="I359" s="47" t="s">
        <v>229</v>
      </c>
      <c r="J359" s="132"/>
      <c r="K359" s="133">
        <f>K360+K361+K362</f>
        <v>73000</v>
      </c>
      <c r="L359" s="133"/>
      <c r="M359" s="243">
        <f>M360+M361+M362</f>
        <v>79000</v>
      </c>
      <c r="N359" s="119">
        <f>N360+N361+N362</f>
        <v>0</v>
      </c>
      <c r="O359" s="221">
        <f>O360+O361+O362</f>
        <v>73000</v>
      </c>
      <c r="P359" s="227"/>
      <c r="Q359" s="227">
        <v>73000</v>
      </c>
    </row>
    <row r="360" spans="1:17" ht="31" x14ac:dyDescent="0.35">
      <c r="A360" s="4"/>
      <c r="B360" s="17"/>
      <c r="C360" s="17"/>
      <c r="D360" s="17"/>
      <c r="E360" s="17"/>
      <c r="F360" s="18"/>
      <c r="G360" s="117" t="s">
        <v>2</v>
      </c>
      <c r="H360" s="117"/>
      <c r="I360" s="118"/>
      <c r="J360" s="118">
        <v>200</v>
      </c>
      <c r="K360" s="119">
        <v>73000</v>
      </c>
      <c r="L360" s="119"/>
      <c r="M360" s="239">
        <v>79000</v>
      </c>
      <c r="N360" s="119"/>
      <c r="O360" s="221">
        <f>N360+K360</f>
        <v>73000</v>
      </c>
      <c r="P360" s="227"/>
      <c r="Q360" s="227">
        <v>73000</v>
      </c>
    </row>
    <row r="361" spans="1:17" ht="21.75" hidden="1" customHeight="1" x14ac:dyDescent="0.35">
      <c r="A361" s="4"/>
      <c r="B361" s="17"/>
      <c r="C361" s="17"/>
      <c r="D361" s="17"/>
      <c r="E361" s="17"/>
      <c r="F361" s="18"/>
      <c r="G361" s="117" t="s">
        <v>5</v>
      </c>
      <c r="H361" s="117"/>
      <c r="I361" s="118"/>
      <c r="J361" s="118">
        <v>300</v>
      </c>
      <c r="K361" s="119"/>
      <c r="L361" s="119"/>
      <c r="M361" s="239"/>
      <c r="N361" s="119"/>
      <c r="O361" s="221"/>
      <c r="P361" s="227"/>
      <c r="Q361" s="227"/>
    </row>
    <row r="362" spans="1:17" ht="42.75" hidden="1" customHeight="1" x14ac:dyDescent="0.35">
      <c r="A362" s="4"/>
      <c r="B362" s="17"/>
      <c r="C362" s="17"/>
      <c r="D362" s="17"/>
      <c r="E362" s="17"/>
      <c r="F362" s="18"/>
      <c r="G362" s="117" t="s">
        <v>4</v>
      </c>
      <c r="H362" s="117"/>
      <c r="I362" s="118"/>
      <c r="J362" s="118">
        <v>600</v>
      </c>
      <c r="K362" s="119">
        <v>0</v>
      </c>
      <c r="L362" s="119"/>
      <c r="M362" s="239">
        <v>0</v>
      </c>
      <c r="N362" s="119"/>
      <c r="O362" s="221"/>
      <c r="P362" s="227"/>
      <c r="Q362" s="227"/>
    </row>
    <row r="363" spans="1:17" ht="40.5" hidden="1" customHeight="1" x14ac:dyDescent="0.35">
      <c r="A363" s="4"/>
      <c r="B363" s="17"/>
      <c r="C363" s="17"/>
      <c r="D363" s="17"/>
      <c r="E363" s="17"/>
      <c r="F363" s="18"/>
      <c r="G363" s="117" t="s">
        <v>96</v>
      </c>
      <c r="H363" s="117"/>
      <c r="I363" s="47" t="s">
        <v>230</v>
      </c>
      <c r="J363" s="118"/>
      <c r="K363" s="119">
        <f>K364</f>
        <v>0</v>
      </c>
      <c r="L363" s="119"/>
      <c r="M363" s="239">
        <f>M364</f>
        <v>0</v>
      </c>
      <c r="N363" s="119"/>
      <c r="O363" s="221"/>
      <c r="P363" s="227"/>
      <c r="Q363" s="227"/>
    </row>
    <row r="364" spans="1:17" s="56" customFormat="1" ht="34.5" hidden="1" customHeight="1" x14ac:dyDescent="0.35">
      <c r="A364" s="53"/>
      <c r="B364" s="323" t="s">
        <v>19</v>
      </c>
      <c r="C364" s="323"/>
      <c r="D364" s="323"/>
      <c r="E364" s="323"/>
      <c r="F364" s="324"/>
      <c r="G364" s="117" t="s">
        <v>2</v>
      </c>
      <c r="H364" s="117"/>
      <c r="I364" s="118"/>
      <c r="J364" s="118">
        <v>200</v>
      </c>
      <c r="K364" s="119"/>
      <c r="L364" s="119"/>
      <c r="M364" s="239"/>
      <c r="N364" s="119"/>
      <c r="O364" s="221"/>
      <c r="P364" s="227"/>
      <c r="Q364" s="227"/>
    </row>
    <row r="365" spans="1:17" s="56" customFormat="1" ht="60" x14ac:dyDescent="0.35">
      <c r="A365" s="53"/>
      <c r="B365" s="73"/>
      <c r="C365" s="73"/>
      <c r="D365" s="73"/>
      <c r="E365" s="73"/>
      <c r="F365" s="74"/>
      <c r="G365" s="157" t="s">
        <v>583</v>
      </c>
      <c r="H365" s="65"/>
      <c r="I365" s="60" t="s">
        <v>289</v>
      </c>
      <c r="J365" s="122" t="s">
        <v>0</v>
      </c>
      <c r="K365" s="127">
        <f>K366</f>
        <v>9113</v>
      </c>
      <c r="L365" s="127"/>
      <c r="M365" s="242">
        <f t="shared" ref="M365:O368" si="52">M366</f>
        <v>14000</v>
      </c>
      <c r="N365" s="127">
        <f t="shared" si="52"/>
        <v>0</v>
      </c>
      <c r="O365" s="254">
        <f t="shared" si="52"/>
        <v>19000</v>
      </c>
      <c r="P365" s="227">
        <f t="shared" ref="P365:Q368" si="53">P366</f>
        <v>0</v>
      </c>
      <c r="Q365" s="227">
        <f t="shared" si="53"/>
        <v>19000</v>
      </c>
    </row>
    <row r="366" spans="1:17" s="56" customFormat="1" ht="93" x14ac:dyDescent="0.35">
      <c r="A366" s="53"/>
      <c r="B366" s="73"/>
      <c r="C366" s="73"/>
      <c r="D366" s="73"/>
      <c r="E366" s="73"/>
      <c r="F366" s="74"/>
      <c r="G366" s="66" t="s">
        <v>592</v>
      </c>
      <c r="H366" s="65"/>
      <c r="I366" s="47" t="s">
        <v>294</v>
      </c>
      <c r="J366" s="48" t="s">
        <v>0</v>
      </c>
      <c r="K366" s="49">
        <f>K367</f>
        <v>9113</v>
      </c>
      <c r="L366" s="49"/>
      <c r="M366" s="241">
        <f t="shared" si="52"/>
        <v>14000</v>
      </c>
      <c r="N366" s="49">
        <f t="shared" si="52"/>
        <v>0</v>
      </c>
      <c r="O366" s="221">
        <f t="shared" si="52"/>
        <v>19000</v>
      </c>
      <c r="P366" s="227">
        <f t="shared" si="53"/>
        <v>0</v>
      </c>
      <c r="Q366" s="227">
        <f t="shared" si="53"/>
        <v>19000</v>
      </c>
    </row>
    <row r="367" spans="1:17" s="56" customFormat="1" ht="46.5" x14ac:dyDescent="0.35">
      <c r="A367" s="53"/>
      <c r="B367" s="329" t="s">
        <v>18</v>
      </c>
      <c r="C367" s="329"/>
      <c r="D367" s="329"/>
      <c r="E367" s="329"/>
      <c r="F367" s="330"/>
      <c r="G367" s="63" t="s">
        <v>299</v>
      </c>
      <c r="H367" s="63"/>
      <c r="I367" s="64" t="s">
        <v>298</v>
      </c>
      <c r="J367" s="48"/>
      <c r="K367" s="49">
        <f>K368</f>
        <v>9113</v>
      </c>
      <c r="L367" s="49"/>
      <c r="M367" s="241">
        <f t="shared" si="52"/>
        <v>14000</v>
      </c>
      <c r="N367" s="49">
        <f t="shared" si="52"/>
        <v>0</v>
      </c>
      <c r="O367" s="221">
        <f t="shared" si="52"/>
        <v>19000</v>
      </c>
      <c r="P367" s="227">
        <f t="shared" si="53"/>
        <v>0</v>
      </c>
      <c r="Q367" s="227">
        <f t="shared" si="53"/>
        <v>19000</v>
      </c>
    </row>
    <row r="368" spans="1:17" s="87" customFormat="1" ht="62" x14ac:dyDescent="0.35">
      <c r="A368" s="84"/>
      <c r="B368" s="319">
        <v>200</v>
      </c>
      <c r="C368" s="319"/>
      <c r="D368" s="319"/>
      <c r="E368" s="319"/>
      <c r="F368" s="320"/>
      <c r="G368" s="117" t="s">
        <v>98</v>
      </c>
      <c r="H368" s="117"/>
      <c r="I368" s="47" t="s">
        <v>301</v>
      </c>
      <c r="J368" s="48" t="s">
        <v>0</v>
      </c>
      <c r="K368" s="49">
        <f>K369</f>
        <v>9113</v>
      </c>
      <c r="L368" s="49"/>
      <c r="M368" s="241">
        <f t="shared" si="52"/>
        <v>14000</v>
      </c>
      <c r="N368" s="49">
        <f t="shared" si="52"/>
        <v>0</v>
      </c>
      <c r="O368" s="221">
        <f t="shared" si="52"/>
        <v>19000</v>
      </c>
      <c r="P368" s="227">
        <f t="shared" si="53"/>
        <v>0</v>
      </c>
      <c r="Q368" s="227">
        <f t="shared" si="53"/>
        <v>19000</v>
      </c>
    </row>
    <row r="369" spans="1:17" s="87" customFormat="1" ht="31" x14ac:dyDescent="0.35">
      <c r="A369" s="84"/>
      <c r="B369" s="88"/>
      <c r="C369" s="88"/>
      <c r="D369" s="88"/>
      <c r="E369" s="88"/>
      <c r="F369" s="89"/>
      <c r="G369" s="51" t="s">
        <v>5</v>
      </c>
      <c r="H369" s="139"/>
      <c r="I369" s="137" t="s">
        <v>0</v>
      </c>
      <c r="J369" s="140">
        <v>300</v>
      </c>
      <c r="K369" s="141">
        <v>9113</v>
      </c>
      <c r="L369" s="141"/>
      <c r="M369" s="244">
        <v>14000</v>
      </c>
      <c r="N369" s="49"/>
      <c r="O369" s="221">
        <v>19000</v>
      </c>
      <c r="P369" s="227">
        <v>0</v>
      </c>
      <c r="Q369" s="227">
        <f>P369+O369</f>
        <v>19000</v>
      </c>
    </row>
    <row r="370" spans="1:17" x14ac:dyDescent="0.35">
      <c r="A370" s="4"/>
      <c r="B370" s="17"/>
      <c r="C370" s="17"/>
      <c r="D370" s="17"/>
      <c r="E370" s="17"/>
      <c r="F370" s="18"/>
      <c r="G370" s="114" t="s">
        <v>8</v>
      </c>
      <c r="H370" s="117"/>
      <c r="I370" s="60" t="s">
        <v>310</v>
      </c>
      <c r="J370" s="118"/>
      <c r="K370" s="116">
        <f>K371</f>
        <v>7194292</v>
      </c>
      <c r="L370" s="119"/>
      <c r="M370" s="238">
        <f>M371</f>
        <v>6686000</v>
      </c>
      <c r="N370" s="116">
        <f>N371</f>
        <v>0</v>
      </c>
      <c r="O370" s="221">
        <f>O371</f>
        <v>7194292</v>
      </c>
      <c r="P370" s="227"/>
      <c r="Q370" s="227">
        <v>7194292</v>
      </c>
    </row>
    <row r="371" spans="1:17" s="87" customFormat="1" ht="46.5" x14ac:dyDescent="0.35">
      <c r="A371" s="84"/>
      <c r="B371" s="333" t="s">
        <v>17</v>
      </c>
      <c r="C371" s="333"/>
      <c r="D371" s="333"/>
      <c r="E371" s="333"/>
      <c r="F371" s="316"/>
      <c r="G371" s="51" t="s">
        <v>77</v>
      </c>
      <c r="H371" s="51"/>
      <c r="I371" s="47" t="s">
        <v>325</v>
      </c>
      <c r="J371" s="48" t="s">
        <v>0</v>
      </c>
      <c r="K371" s="49">
        <f>K372+K373+K374</f>
        <v>7194292</v>
      </c>
      <c r="L371" s="49"/>
      <c r="M371" s="241">
        <f>M372+M373+M374</f>
        <v>6686000</v>
      </c>
      <c r="N371" s="49">
        <f>N372+N373+N374</f>
        <v>0</v>
      </c>
      <c r="O371" s="221">
        <f>O372+O373+O374</f>
        <v>7194292</v>
      </c>
      <c r="P371" s="227"/>
      <c r="Q371" s="227">
        <v>7194292</v>
      </c>
    </row>
    <row r="372" spans="1:17" s="87" customFormat="1" ht="77.5" x14ac:dyDescent="0.35">
      <c r="A372" s="84"/>
      <c r="B372" s="90"/>
      <c r="C372" s="90"/>
      <c r="D372" s="90"/>
      <c r="E372" s="90"/>
      <c r="F372" s="91"/>
      <c r="G372" s="51" t="s">
        <v>3</v>
      </c>
      <c r="H372" s="51"/>
      <c r="I372" s="47" t="s">
        <v>78</v>
      </c>
      <c r="J372" s="48">
        <v>100</v>
      </c>
      <c r="K372" s="49">
        <v>5696705</v>
      </c>
      <c r="L372" s="49"/>
      <c r="M372" s="241">
        <v>5477600</v>
      </c>
      <c r="N372" s="49"/>
      <c r="O372" s="221">
        <f>N372+K372</f>
        <v>5696705</v>
      </c>
      <c r="P372" s="227"/>
      <c r="Q372" s="227">
        <v>5696705</v>
      </c>
    </row>
    <row r="373" spans="1:17" s="87" customFormat="1" ht="31" x14ac:dyDescent="0.35">
      <c r="A373" s="84"/>
      <c r="B373" s="319" t="s">
        <v>16</v>
      </c>
      <c r="C373" s="319"/>
      <c r="D373" s="319"/>
      <c r="E373" s="319"/>
      <c r="F373" s="320"/>
      <c r="G373" s="51" t="s">
        <v>2</v>
      </c>
      <c r="H373" s="51"/>
      <c r="I373" s="47"/>
      <c r="J373" s="48">
        <v>200</v>
      </c>
      <c r="K373" s="49">
        <v>1496087</v>
      </c>
      <c r="L373" s="49"/>
      <c r="M373" s="241">
        <v>1206400</v>
      </c>
      <c r="N373" s="49"/>
      <c r="O373" s="221">
        <f>N373+K373</f>
        <v>1496087</v>
      </c>
      <c r="P373" s="227"/>
      <c r="Q373" s="227">
        <v>1496087</v>
      </c>
    </row>
    <row r="374" spans="1:17" s="87" customFormat="1" x14ac:dyDescent="0.35">
      <c r="A374" s="84"/>
      <c r="B374" s="94"/>
      <c r="C374" s="94"/>
      <c r="D374" s="94"/>
      <c r="E374" s="94"/>
      <c r="F374" s="95"/>
      <c r="G374" s="51" t="s">
        <v>1</v>
      </c>
      <c r="H374" s="51"/>
      <c r="I374" s="47"/>
      <c r="J374" s="48">
        <v>800</v>
      </c>
      <c r="K374" s="49">
        <v>1500</v>
      </c>
      <c r="L374" s="49"/>
      <c r="M374" s="241">
        <v>2000</v>
      </c>
      <c r="N374" s="49"/>
      <c r="O374" s="221">
        <f>N374+K374</f>
        <v>1500</v>
      </c>
      <c r="P374" s="227"/>
      <c r="Q374" s="227">
        <v>1500</v>
      </c>
    </row>
    <row r="375" spans="1:17" s="56" customFormat="1" ht="38.15" customHeight="1" x14ac:dyDescent="0.35">
      <c r="A375" s="53"/>
      <c r="B375" s="57"/>
      <c r="C375" s="57"/>
      <c r="D375" s="57"/>
      <c r="E375" s="57"/>
      <c r="F375" s="58"/>
      <c r="G375" s="114" t="s">
        <v>361</v>
      </c>
      <c r="H375" s="142">
        <v>807</v>
      </c>
      <c r="I375" s="118"/>
      <c r="J375" s="118"/>
      <c r="K375" s="116">
        <f>K391+K396+K414+K427+K441+K453+K462+K491+K514+K519+K537+K565+K376+K560+K506+K381+K476</f>
        <v>106217653</v>
      </c>
      <c r="L375" s="116">
        <f>L391+L396+L414+L427+L441+L453+L462+L491+L514+L519+L537+L565+L376+L560+L506+L381</f>
        <v>309969</v>
      </c>
      <c r="M375" s="238">
        <f>M391+M396+M414+M427+M441+M453+M462+M491+M514+M519+M537+M565+M376+M560+M506+M381</f>
        <v>81970931</v>
      </c>
      <c r="N375" s="116">
        <f>N391+N396+N414+N427+N441+N453+N462+N491+N514+N519+N537+N565+N376+N560+N506+N381+N476</f>
        <v>94450</v>
      </c>
      <c r="O375" s="254">
        <f>O391+O396+O414+O427+O441+O453+O462+O491+O514+O519+O537+O565+O376+O560+O506+O381+O476+O422+O469</f>
        <v>106259627</v>
      </c>
      <c r="P375" s="268">
        <f>P391+P396+P414+P427+P441+P453+P462+P491+P514+P519+P537+P565+P376+P560+P506+P381+P476+P422+P469</f>
        <v>-1472842</v>
      </c>
      <c r="Q375" s="268">
        <f>Q391+Q396+Q414+Q427+Q441+Q453+Q462+Q491+Q514+Q519+Q537+Q565+Q376+Q560+Q506+Q381+Q476+Q422+Q469</f>
        <v>104786785</v>
      </c>
    </row>
    <row r="376" spans="1:17" ht="45" x14ac:dyDescent="0.35">
      <c r="A376" s="4"/>
      <c r="B376" s="294" t="s">
        <v>15</v>
      </c>
      <c r="C376" s="294"/>
      <c r="D376" s="294"/>
      <c r="E376" s="294"/>
      <c r="F376" s="295"/>
      <c r="G376" s="121" t="s">
        <v>593</v>
      </c>
      <c r="H376" s="121"/>
      <c r="I376" s="60" t="s">
        <v>198</v>
      </c>
      <c r="J376" s="48" t="s">
        <v>0</v>
      </c>
      <c r="K376" s="127">
        <f t="shared" ref="K376:O379" si="54">K377</f>
        <v>173000</v>
      </c>
      <c r="L376" s="49">
        <f t="shared" si="54"/>
        <v>0</v>
      </c>
      <c r="M376" s="242">
        <f t="shared" si="54"/>
        <v>173000</v>
      </c>
      <c r="N376" s="127">
        <f t="shared" si="54"/>
        <v>0</v>
      </c>
      <c r="O376" s="254">
        <f t="shared" si="54"/>
        <v>173000</v>
      </c>
      <c r="P376" s="268"/>
      <c r="Q376" s="268">
        <v>173000</v>
      </c>
    </row>
    <row r="377" spans="1:17" ht="62" x14ac:dyDescent="0.35">
      <c r="A377" s="4"/>
      <c r="B377" s="288">
        <v>200</v>
      </c>
      <c r="C377" s="288"/>
      <c r="D377" s="288"/>
      <c r="E377" s="288"/>
      <c r="F377" s="289"/>
      <c r="G377" s="51" t="s">
        <v>594</v>
      </c>
      <c r="H377" s="121"/>
      <c r="I377" s="47" t="s">
        <v>215</v>
      </c>
      <c r="J377" s="48" t="s">
        <v>0</v>
      </c>
      <c r="K377" s="49">
        <f t="shared" si="54"/>
        <v>173000</v>
      </c>
      <c r="L377" s="49">
        <f t="shared" si="54"/>
        <v>0</v>
      </c>
      <c r="M377" s="241">
        <f t="shared" si="54"/>
        <v>173000</v>
      </c>
      <c r="N377" s="49">
        <f t="shared" si="54"/>
        <v>0</v>
      </c>
      <c r="O377" s="221">
        <f t="shared" si="54"/>
        <v>173000</v>
      </c>
      <c r="P377" s="227"/>
      <c r="Q377" s="227">
        <v>173000</v>
      </c>
    </row>
    <row r="378" spans="1:17" ht="31" x14ac:dyDescent="0.35">
      <c r="A378" s="4"/>
      <c r="B378" s="331" t="s">
        <v>14</v>
      </c>
      <c r="C378" s="331"/>
      <c r="D378" s="331"/>
      <c r="E378" s="331"/>
      <c r="F378" s="332"/>
      <c r="G378" s="63" t="s">
        <v>384</v>
      </c>
      <c r="H378" s="63"/>
      <c r="I378" s="64" t="s">
        <v>216</v>
      </c>
      <c r="J378" s="48"/>
      <c r="K378" s="49">
        <f t="shared" si="54"/>
        <v>173000</v>
      </c>
      <c r="L378" s="49">
        <f t="shared" si="54"/>
        <v>0</v>
      </c>
      <c r="M378" s="241">
        <f t="shared" si="54"/>
        <v>173000</v>
      </c>
      <c r="N378" s="49">
        <f t="shared" si="54"/>
        <v>0</v>
      </c>
      <c r="O378" s="221">
        <f t="shared" si="54"/>
        <v>173000</v>
      </c>
      <c r="P378" s="227"/>
      <c r="Q378" s="227">
        <v>173000</v>
      </c>
    </row>
    <row r="379" spans="1:17" ht="62" x14ac:dyDescent="0.35">
      <c r="A379" s="4"/>
      <c r="B379" s="304" t="s">
        <v>13</v>
      </c>
      <c r="C379" s="304"/>
      <c r="D379" s="304"/>
      <c r="E379" s="304"/>
      <c r="F379" s="305"/>
      <c r="G379" s="66" t="s">
        <v>650</v>
      </c>
      <c r="H379" s="66"/>
      <c r="I379" s="47" t="s">
        <v>217</v>
      </c>
      <c r="J379" s="48"/>
      <c r="K379" s="49">
        <f t="shared" si="54"/>
        <v>173000</v>
      </c>
      <c r="L379" s="49">
        <f t="shared" si="54"/>
        <v>0</v>
      </c>
      <c r="M379" s="241">
        <f t="shared" si="54"/>
        <v>173000</v>
      </c>
      <c r="N379" s="49">
        <f t="shared" si="54"/>
        <v>0</v>
      </c>
      <c r="O379" s="221">
        <f t="shared" si="54"/>
        <v>173000</v>
      </c>
      <c r="P379" s="227"/>
      <c r="Q379" s="227">
        <v>173000</v>
      </c>
    </row>
    <row r="380" spans="1:17" ht="46.5" x14ac:dyDescent="0.35">
      <c r="A380" s="4"/>
      <c r="B380" s="12"/>
      <c r="C380" s="12"/>
      <c r="D380" s="12"/>
      <c r="E380" s="12"/>
      <c r="F380" s="13"/>
      <c r="G380" s="51" t="s">
        <v>4</v>
      </c>
      <c r="H380" s="51"/>
      <c r="I380" s="79"/>
      <c r="J380" s="48">
        <v>600</v>
      </c>
      <c r="K380" s="49">
        <v>173000</v>
      </c>
      <c r="L380" s="49"/>
      <c r="M380" s="241">
        <f>L380+K380</f>
        <v>173000</v>
      </c>
      <c r="N380" s="49"/>
      <c r="O380" s="221">
        <f>N380+K380</f>
        <v>173000</v>
      </c>
      <c r="P380" s="227"/>
      <c r="Q380" s="227">
        <v>173000</v>
      </c>
    </row>
    <row r="381" spans="1:17" ht="60" x14ac:dyDescent="0.35">
      <c r="A381" s="4"/>
      <c r="B381" s="12"/>
      <c r="C381" s="12"/>
      <c r="D381" s="12"/>
      <c r="E381" s="12"/>
      <c r="F381" s="13"/>
      <c r="G381" s="170" t="s">
        <v>595</v>
      </c>
      <c r="H381" s="51"/>
      <c r="I381" s="60" t="s">
        <v>475</v>
      </c>
      <c r="J381" s="48"/>
      <c r="K381" s="127">
        <f t="shared" ref="K381:O384" si="55">K382</f>
        <v>637500</v>
      </c>
      <c r="L381" s="127">
        <f t="shared" si="55"/>
        <v>0</v>
      </c>
      <c r="M381" s="242">
        <f t="shared" si="55"/>
        <v>637500</v>
      </c>
      <c r="N381" s="127">
        <f t="shared" si="55"/>
        <v>0</v>
      </c>
      <c r="O381" s="254">
        <f t="shared" si="55"/>
        <v>637500</v>
      </c>
      <c r="P381" s="227"/>
      <c r="Q381" s="227">
        <v>637500</v>
      </c>
    </row>
    <row r="382" spans="1:17" ht="62" x14ac:dyDescent="0.35">
      <c r="A382" s="4"/>
      <c r="B382" s="12"/>
      <c r="C382" s="12"/>
      <c r="D382" s="12"/>
      <c r="E382" s="12"/>
      <c r="F382" s="13"/>
      <c r="G382" s="143" t="s">
        <v>596</v>
      </c>
      <c r="H382" s="51"/>
      <c r="I382" s="47" t="s">
        <v>476</v>
      </c>
      <c r="J382" s="48"/>
      <c r="K382" s="49">
        <f>K383+K386</f>
        <v>637500</v>
      </c>
      <c r="L382" s="49">
        <f>L383+L386</f>
        <v>0</v>
      </c>
      <c r="M382" s="241">
        <f>M383+M386</f>
        <v>637500</v>
      </c>
      <c r="N382" s="49">
        <f>N383+N386</f>
        <v>0</v>
      </c>
      <c r="O382" s="221">
        <f>O383+O386</f>
        <v>637500</v>
      </c>
      <c r="P382" s="227"/>
      <c r="Q382" s="227">
        <v>637500</v>
      </c>
    </row>
    <row r="383" spans="1:17" ht="77.5" x14ac:dyDescent="0.35">
      <c r="A383" s="4"/>
      <c r="B383" s="12"/>
      <c r="C383" s="12"/>
      <c r="D383" s="12"/>
      <c r="E383" s="12"/>
      <c r="F383" s="13"/>
      <c r="G383" s="147" t="s">
        <v>478</v>
      </c>
      <c r="H383" s="51"/>
      <c r="I383" s="64" t="s">
        <v>477</v>
      </c>
      <c r="J383" s="48"/>
      <c r="K383" s="176">
        <f t="shared" si="55"/>
        <v>0</v>
      </c>
      <c r="L383" s="176">
        <f t="shared" si="55"/>
        <v>0</v>
      </c>
      <c r="M383" s="245">
        <f t="shared" si="55"/>
        <v>0</v>
      </c>
      <c r="N383" s="176">
        <f t="shared" si="55"/>
        <v>0</v>
      </c>
      <c r="O383" s="221">
        <f t="shared" si="55"/>
        <v>0</v>
      </c>
      <c r="P383" s="227"/>
      <c r="Q383" s="227">
        <v>0</v>
      </c>
    </row>
    <row r="384" spans="1:17" ht="62" x14ac:dyDescent="0.35">
      <c r="A384" s="4"/>
      <c r="B384" s="12"/>
      <c r="C384" s="12"/>
      <c r="D384" s="12"/>
      <c r="E384" s="12"/>
      <c r="F384" s="13"/>
      <c r="G384" s="143" t="s">
        <v>597</v>
      </c>
      <c r="H384" s="51"/>
      <c r="I384" s="47" t="s">
        <v>663</v>
      </c>
      <c r="J384" s="48"/>
      <c r="K384" s="49">
        <f t="shared" si="55"/>
        <v>0</v>
      </c>
      <c r="L384" s="49">
        <f t="shared" si="55"/>
        <v>0</v>
      </c>
      <c r="M384" s="241">
        <f t="shared" si="55"/>
        <v>0</v>
      </c>
      <c r="N384" s="49">
        <f t="shared" si="55"/>
        <v>0</v>
      </c>
      <c r="O384" s="221">
        <f t="shared" si="55"/>
        <v>0</v>
      </c>
      <c r="P384" s="227"/>
      <c r="Q384" s="227">
        <v>0</v>
      </c>
    </row>
    <row r="385" spans="1:17" ht="31" x14ac:dyDescent="0.35">
      <c r="A385" s="4"/>
      <c r="B385" s="12"/>
      <c r="C385" s="12"/>
      <c r="D385" s="12"/>
      <c r="E385" s="12"/>
      <c r="F385" s="13"/>
      <c r="G385" s="117" t="s">
        <v>2</v>
      </c>
      <c r="H385" s="51"/>
      <c r="I385" s="79"/>
      <c r="J385" s="48">
        <v>200</v>
      </c>
      <c r="K385" s="49"/>
      <c r="L385" s="49"/>
      <c r="M385" s="241">
        <f>K385+L385</f>
        <v>0</v>
      </c>
      <c r="N385" s="49"/>
      <c r="O385" s="221">
        <f>N385+K385</f>
        <v>0</v>
      </c>
      <c r="P385" s="227"/>
      <c r="Q385" s="227">
        <v>0</v>
      </c>
    </row>
    <row r="386" spans="1:17" ht="46.5" x14ac:dyDescent="0.35">
      <c r="A386" s="4"/>
      <c r="B386" s="12"/>
      <c r="C386" s="12"/>
      <c r="D386" s="12"/>
      <c r="E386" s="12"/>
      <c r="F386" s="13"/>
      <c r="G386" s="120" t="s">
        <v>528</v>
      </c>
      <c r="H386" s="201"/>
      <c r="I386" s="64" t="s">
        <v>529</v>
      </c>
      <c r="J386" s="145"/>
      <c r="K386" s="176">
        <f>K387+K389</f>
        <v>637500</v>
      </c>
      <c r="L386" s="176">
        <f>L387+L389</f>
        <v>0</v>
      </c>
      <c r="M386" s="245">
        <f>M387+M389</f>
        <v>637500</v>
      </c>
      <c r="N386" s="176">
        <f>N387+N389</f>
        <v>0</v>
      </c>
      <c r="O386" s="221">
        <f>O387+O389</f>
        <v>637500</v>
      </c>
      <c r="P386" s="227"/>
      <c r="Q386" s="227">
        <v>637500</v>
      </c>
    </row>
    <row r="387" spans="1:17" ht="46.5" x14ac:dyDescent="0.35">
      <c r="A387" s="4"/>
      <c r="B387" s="12"/>
      <c r="C387" s="12"/>
      <c r="D387" s="12"/>
      <c r="E387" s="12"/>
      <c r="F387" s="13"/>
      <c r="G387" s="117" t="s">
        <v>665</v>
      </c>
      <c r="H387" s="201"/>
      <c r="I387" s="47" t="s">
        <v>664</v>
      </c>
      <c r="J387" s="145"/>
      <c r="K387" s="49">
        <f>K388</f>
        <v>637500</v>
      </c>
      <c r="L387" s="49">
        <f>L388</f>
        <v>0</v>
      </c>
      <c r="M387" s="241">
        <f>M388</f>
        <v>637500</v>
      </c>
      <c r="N387" s="49">
        <f>N388</f>
        <v>0</v>
      </c>
      <c r="O387" s="221">
        <f>O388</f>
        <v>637500</v>
      </c>
      <c r="P387" s="227"/>
      <c r="Q387" s="227">
        <v>637500</v>
      </c>
    </row>
    <row r="388" spans="1:17" ht="31" x14ac:dyDescent="0.35">
      <c r="A388" s="4"/>
      <c r="B388" s="12"/>
      <c r="C388" s="12"/>
      <c r="D388" s="12"/>
      <c r="E388" s="12"/>
      <c r="F388" s="13"/>
      <c r="G388" s="117" t="s">
        <v>2</v>
      </c>
      <c r="H388" s="201"/>
      <c r="I388" s="144"/>
      <c r="J388" s="145">
        <v>200</v>
      </c>
      <c r="K388" s="49">
        <v>637500</v>
      </c>
      <c r="L388" s="49">
        <v>0</v>
      </c>
      <c r="M388" s="241">
        <f>K388+L388</f>
        <v>637500</v>
      </c>
      <c r="N388" s="49"/>
      <c r="O388" s="221">
        <f>N388+K388</f>
        <v>637500</v>
      </c>
      <c r="P388" s="227"/>
      <c r="Q388" s="227">
        <v>637500</v>
      </c>
    </row>
    <row r="389" spans="1:17" ht="66" hidden="1" customHeight="1" x14ac:dyDescent="0.35">
      <c r="A389" s="4"/>
      <c r="B389" s="12"/>
      <c r="C389" s="12"/>
      <c r="D389" s="12"/>
      <c r="E389" s="12"/>
      <c r="F389" s="13"/>
      <c r="G389" s="117" t="s">
        <v>530</v>
      </c>
      <c r="H389" s="201"/>
      <c r="I389" s="144" t="s">
        <v>531</v>
      </c>
      <c r="J389" s="145"/>
      <c r="K389" s="49">
        <f>K390</f>
        <v>0</v>
      </c>
      <c r="L389" s="49">
        <f>L390</f>
        <v>0</v>
      </c>
      <c r="M389" s="241">
        <f>M390</f>
        <v>0</v>
      </c>
      <c r="N389" s="49"/>
      <c r="O389" s="221"/>
      <c r="P389" s="227"/>
      <c r="Q389" s="227"/>
    </row>
    <row r="390" spans="1:17" ht="35.15" hidden="1" customHeight="1" x14ac:dyDescent="0.35">
      <c r="A390" s="4"/>
      <c r="B390" s="12"/>
      <c r="C390" s="12"/>
      <c r="D390" s="12"/>
      <c r="E390" s="12"/>
      <c r="F390" s="13"/>
      <c r="G390" s="117" t="s">
        <v>2</v>
      </c>
      <c r="H390" s="201"/>
      <c r="I390" s="144"/>
      <c r="J390" s="145">
        <v>200</v>
      </c>
      <c r="K390" s="49"/>
      <c r="L390" s="49"/>
      <c r="M390" s="241">
        <f>K390+L390</f>
        <v>0</v>
      </c>
      <c r="N390" s="49"/>
      <c r="O390" s="221"/>
      <c r="P390" s="227"/>
      <c r="Q390" s="227"/>
    </row>
    <row r="391" spans="1:17" ht="30" x14ac:dyDescent="0.35">
      <c r="A391" s="4"/>
      <c r="B391" s="294" t="s">
        <v>12</v>
      </c>
      <c r="C391" s="294"/>
      <c r="D391" s="294"/>
      <c r="E391" s="294"/>
      <c r="F391" s="295"/>
      <c r="G391" s="114" t="s">
        <v>460</v>
      </c>
      <c r="H391" s="114"/>
      <c r="I391" s="60" t="s">
        <v>225</v>
      </c>
      <c r="J391" s="118"/>
      <c r="K391" s="119">
        <f>K392</f>
        <v>28500</v>
      </c>
      <c r="L391" s="119"/>
      <c r="M391" s="239">
        <f t="shared" ref="M391:O394" si="56">M392</f>
        <v>28500</v>
      </c>
      <c r="N391" s="119">
        <f t="shared" si="56"/>
        <v>0</v>
      </c>
      <c r="O391" s="221">
        <f t="shared" si="56"/>
        <v>28500</v>
      </c>
      <c r="P391" s="227"/>
      <c r="Q391" s="227">
        <v>28500</v>
      </c>
    </row>
    <row r="392" spans="1:17" ht="31" x14ac:dyDescent="0.35">
      <c r="A392" s="4"/>
      <c r="B392" s="294">
        <v>200</v>
      </c>
      <c r="C392" s="294"/>
      <c r="D392" s="294"/>
      <c r="E392" s="294"/>
      <c r="F392" s="295"/>
      <c r="G392" s="117" t="s">
        <v>461</v>
      </c>
      <c r="H392" s="117"/>
      <c r="I392" s="47" t="s">
        <v>226</v>
      </c>
      <c r="J392" s="118"/>
      <c r="K392" s="119">
        <f>K393</f>
        <v>28500</v>
      </c>
      <c r="L392" s="119"/>
      <c r="M392" s="239">
        <f t="shared" si="56"/>
        <v>28500</v>
      </c>
      <c r="N392" s="119">
        <f t="shared" si="56"/>
        <v>0</v>
      </c>
      <c r="O392" s="221">
        <f t="shared" si="56"/>
        <v>28500</v>
      </c>
      <c r="P392" s="227"/>
      <c r="Q392" s="227">
        <v>28500</v>
      </c>
    </row>
    <row r="393" spans="1:17" ht="46.5" x14ac:dyDescent="0.35">
      <c r="A393" s="4"/>
      <c r="B393" s="292" t="s">
        <v>11</v>
      </c>
      <c r="C393" s="292"/>
      <c r="D393" s="292"/>
      <c r="E393" s="292"/>
      <c r="F393" s="293"/>
      <c r="G393" s="134" t="s">
        <v>228</v>
      </c>
      <c r="H393" s="134"/>
      <c r="I393" s="64" t="s">
        <v>227</v>
      </c>
      <c r="J393" s="132"/>
      <c r="K393" s="133">
        <f>K394</f>
        <v>28500</v>
      </c>
      <c r="L393" s="133"/>
      <c r="M393" s="243">
        <f t="shared" si="56"/>
        <v>28500</v>
      </c>
      <c r="N393" s="119">
        <f t="shared" si="56"/>
        <v>0</v>
      </c>
      <c r="O393" s="221">
        <f t="shared" si="56"/>
        <v>28500</v>
      </c>
      <c r="P393" s="227"/>
      <c r="Q393" s="227">
        <v>28500</v>
      </c>
    </row>
    <row r="394" spans="1:17" ht="31" x14ac:dyDescent="0.35">
      <c r="A394" s="4"/>
      <c r="B394" s="17"/>
      <c r="C394" s="17"/>
      <c r="D394" s="17"/>
      <c r="E394" s="17"/>
      <c r="F394" s="18"/>
      <c r="G394" s="131" t="s">
        <v>462</v>
      </c>
      <c r="H394" s="131"/>
      <c r="I394" s="47" t="s">
        <v>229</v>
      </c>
      <c r="J394" s="132"/>
      <c r="K394" s="133">
        <f>K395</f>
        <v>28500</v>
      </c>
      <c r="L394" s="133"/>
      <c r="M394" s="243">
        <f t="shared" si="56"/>
        <v>28500</v>
      </c>
      <c r="N394" s="119">
        <f t="shared" si="56"/>
        <v>0</v>
      </c>
      <c r="O394" s="221">
        <f t="shared" si="56"/>
        <v>28500</v>
      </c>
      <c r="P394" s="227"/>
      <c r="Q394" s="227">
        <v>28500</v>
      </c>
    </row>
    <row r="395" spans="1:17" ht="31" x14ac:dyDescent="0.35">
      <c r="A395" s="4"/>
      <c r="B395" s="17"/>
      <c r="C395" s="17"/>
      <c r="D395" s="17"/>
      <c r="E395" s="17"/>
      <c r="F395" s="18"/>
      <c r="G395" s="117" t="s">
        <v>2</v>
      </c>
      <c r="H395" s="117"/>
      <c r="I395" s="118"/>
      <c r="J395" s="118">
        <v>200</v>
      </c>
      <c r="K395" s="119">
        <v>28500</v>
      </c>
      <c r="L395" s="119"/>
      <c r="M395" s="239">
        <v>28500</v>
      </c>
      <c r="N395" s="119"/>
      <c r="O395" s="221">
        <f>N395+K395</f>
        <v>28500</v>
      </c>
      <c r="P395" s="227"/>
      <c r="Q395" s="227">
        <v>28500</v>
      </c>
    </row>
    <row r="396" spans="1:17" ht="60" x14ac:dyDescent="0.35">
      <c r="A396" s="4"/>
      <c r="B396" s="17"/>
      <c r="C396" s="17"/>
      <c r="D396" s="17"/>
      <c r="E396" s="17"/>
      <c r="F396" s="18"/>
      <c r="G396" s="59" t="s">
        <v>598</v>
      </c>
      <c r="H396" s="59"/>
      <c r="I396" s="60" t="s">
        <v>231</v>
      </c>
      <c r="J396" s="61" t="s">
        <v>0</v>
      </c>
      <c r="K396" s="62">
        <f>K397+K402+K406+K410</f>
        <v>114000</v>
      </c>
      <c r="L396" s="62"/>
      <c r="M396" s="240">
        <f>M397+M402</f>
        <v>56000</v>
      </c>
      <c r="N396" s="127">
        <f>N397+N402+N406+N410</f>
        <v>0</v>
      </c>
      <c r="O396" s="221">
        <f>O397+O402+O406+O410</f>
        <v>114000</v>
      </c>
      <c r="P396" s="227">
        <f>P397</f>
        <v>-12000</v>
      </c>
      <c r="Q396" s="227">
        <f>Q397+Q402+Q406+Q410</f>
        <v>102000</v>
      </c>
    </row>
    <row r="397" spans="1:17" ht="62" x14ac:dyDescent="0.35">
      <c r="A397" s="4"/>
      <c r="B397" s="17"/>
      <c r="C397" s="17"/>
      <c r="D397" s="17"/>
      <c r="E397" s="17"/>
      <c r="F397" s="18"/>
      <c r="G397" s="51" t="s">
        <v>572</v>
      </c>
      <c r="H397" s="121"/>
      <c r="I397" s="47" t="s">
        <v>232</v>
      </c>
      <c r="J397" s="48" t="s">
        <v>0</v>
      </c>
      <c r="K397" s="49">
        <f>K398</f>
        <v>75000</v>
      </c>
      <c r="L397" s="49"/>
      <c r="M397" s="241">
        <f t="shared" ref="M397:O398" si="57">M398</f>
        <v>46000</v>
      </c>
      <c r="N397" s="49">
        <f t="shared" si="57"/>
        <v>0</v>
      </c>
      <c r="O397" s="221">
        <f t="shared" si="57"/>
        <v>75000</v>
      </c>
      <c r="P397" s="227">
        <f>P398</f>
        <v>-12000</v>
      </c>
      <c r="Q397" s="227">
        <f>Q398</f>
        <v>63000</v>
      </c>
    </row>
    <row r="398" spans="1:17" ht="46.5" x14ac:dyDescent="0.35">
      <c r="A398" s="4"/>
      <c r="B398" s="17"/>
      <c r="C398" s="17"/>
      <c r="D398" s="17"/>
      <c r="E398" s="17"/>
      <c r="F398" s="18"/>
      <c r="G398" s="63" t="s">
        <v>234</v>
      </c>
      <c r="H398" s="63"/>
      <c r="I398" s="64" t="s">
        <v>233</v>
      </c>
      <c r="J398" s="48"/>
      <c r="K398" s="49">
        <f>K399</f>
        <v>75000</v>
      </c>
      <c r="L398" s="49"/>
      <c r="M398" s="241">
        <f t="shared" si="57"/>
        <v>46000</v>
      </c>
      <c r="N398" s="49">
        <f t="shared" si="57"/>
        <v>0</v>
      </c>
      <c r="O398" s="221">
        <f t="shared" si="57"/>
        <v>75000</v>
      </c>
      <c r="P398" s="227">
        <f>P399</f>
        <v>-12000</v>
      </c>
      <c r="Q398" s="227">
        <f>Q399</f>
        <v>63000</v>
      </c>
    </row>
    <row r="399" spans="1:17" ht="93" x14ac:dyDescent="0.35">
      <c r="A399" s="4"/>
      <c r="B399" s="17"/>
      <c r="C399" s="17"/>
      <c r="D399" s="17"/>
      <c r="E399" s="17"/>
      <c r="F399" s="18"/>
      <c r="G399" s="51" t="s">
        <v>599</v>
      </c>
      <c r="H399" s="51"/>
      <c r="I399" s="47" t="s">
        <v>235</v>
      </c>
      <c r="J399" s="48"/>
      <c r="K399" s="49">
        <f>K400+K401</f>
        <v>75000</v>
      </c>
      <c r="L399" s="49"/>
      <c r="M399" s="241">
        <f>M400+M401</f>
        <v>46000</v>
      </c>
      <c r="N399" s="49">
        <f>N400+N401</f>
        <v>0</v>
      </c>
      <c r="O399" s="221">
        <f>O400+O401</f>
        <v>75000</v>
      </c>
      <c r="P399" s="227">
        <f>P400</f>
        <v>-12000</v>
      </c>
      <c r="Q399" s="227">
        <f>Q400</f>
        <v>63000</v>
      </c>
    </row>
    <row r="400" spans="1:17" ht="31" x14ac:dyDescent="0.35">
      <c r="A400" s="4"/>
      <c r="B400" s="17"/>
      <c r="C400" s="17"/>
      <c r="D400" s="17"/>
      <c r="E400" s="17"/>
      <c r="F400" s="18"/>
      <c r="G400" s="51" t="s">
        <v>2</v>
      </c>
      <c r="H400" s="51"/>
      <c r="I400" s="79"/>
      <c r="J400" s="48">
        <v>200</v>
      </c>
      <c r="K400" s="49">
        <v>75000</v>
      </c>
      <c r="L400" s="49"/>
      <c r="M400" s="241">
        <v>46000</v>
      </c>
      <c r="N400" s="49"/>
      <c r="O400" s="221">
        <f>N400+K400</f>
        <v>75000</v>
      </c>
      <c r="P400" s="227">
        <v>-12000</v>
      </c>
      <c r="Q400" s="227">
        <f>P400+O400</f>
        <v>63000</v>
      </c>
    </row>
    <row r="401" spans="1:17" ht="46.5" hidden="1" x14ac:dyDescent="0.35">
      <c r="A401" s="4"/>
      <c r="B401" s="19"/>
      <c r="C401" s="19"/>
      <c r="D401" s="19"/>
      <c r="E401" s="19"/>
      <c r="F401" s="20"/>
      <c r="G401" s="51" t="s">
        <v>4</v>
      </c>
      <c r="H401" s="51"/>
      <c r="I401" s="79"/>
      <c r="J401" s="48">
        <v>600</v>
      </c>
      <c r="K401" s="49">
        <v>0</v>
      </c>
      <c r="L401" s="49"/>
      <c r="M401" s="241">
        <v>0</v>
      </c>
      <c r="N401" s="49"/>
      <c r="O401" s="221"/>
      <c r="P401" s="227"/>
      <c r="Q401" s="227"/>
    </row>
    <row r="402" spans="1:17" ht="46.5" x14ac:dyDescent="0.35">
      <c r="A402" s="4"/>
      <c r="B402" s="19"/>
      <c r="C402" s="19"/>
      <c r="D402" s="19"/>
      <c r="E402" s="19"/>
      <c r="F402" s="20"/>
      <c r="G402" s="51" t="s">
        <v>600</v>
      </c>
      <c r="H402" s="51"/>
      <c r="I402" s="47" t="s">
        <v>365</v>
      </c>
      <c r="J402" s="48"/>
      <c r="K402" s="49">
        <f>K403</f>
        <v>10000</v>
      </c>
      <c r="L402" s="49"/>
      <c r="M402" s="241">
        <f t="shared" ref="M402:O404" si="58">M403</f>
        <v>10000</v>
      </c>
      <c r="N402" s="49">
        <f t="shared" si="58"/>
        <v>0</v>
      </c>
      <c r="O402" s="221">
        <f t="shared" si="58"/>
        <v>10000</v>
      </c>
      <c r="P402" s="227"/>
      <c r="Q402" s="227">
        <v>10000</v>
      </c>
    </row>
    <row r="403" spans="1:17" ht="46.5" x14ac:dyDescent="0.35">
      <c r="A403" s="4"/>
      <c r="B403" s="19"/>
      <c r="C403" s="19"/>
      <c r="D403" s="19"/>
      <c r="E403" s="19"/>
      <c r="F403" s="20"/>
      <c r="G403" s="63" t="s">
        <v>366</v>
      </c>
      <c r="H403" s="51"/>
      <c r="I403" s="64" t="s">
        <v>368</v>
      </c>
      <c r="J403" s="48"/>
      <c r="K403" s="49">
        <f>K404</f>
        <v>10000</v>
      </c>
      <c r="L403" s="49"/>
      <c r="M403" s="241">
        <f t="shared" si="58"/>
        <v>10000</v>
      </c>
      <c r="N403" s="49">
        <f t="shared" si="58"/>
        <v>0</v>
      </c>
      <c r="O403" s="221">
        <f t="shared" si="58"/>
        <v>10000</v>
      </c>
      <c r="P403" s="227"/>
      <c r="Q403" s="227">
        <v>10000</v>
      </c>
    </row>
    <row r="404" spans="1:17" ht="46.5" x14ac:dyDescent="0.35">
      <c r="A404" s="4"/>
      <c r="B404" s="19"/>
      <c r="C404" s="19"/>
      <c r="D404" s="19"/>
      <c r="E404" s="19"/>
      <c r="F404" s="20"/>
      <c r="G404" s="51" t="s">
        <v>367</v>
      </c>
      <c r="H404" s="51"/>
      <c r="I404" s="47" t="s">
        <v>369</v>
      </c>
      <c r="J404" s="48"/>
      <c r="K404" s="49">
        <f>K405</f>
        <v>10000</v>
      </c>
      <c r="L404" s="49"/>
      <c r="M404" s="241">
        <f t="shared" si="58"/>
        <v>10000</v>
      </c>
      <c r="N404" s="49">
        <f t="shared" si="58"/>
        <v>0</v>
      </c>
      <c r="O404" s="221">
        <f t="shared" si="58"/>
        <v>10000</v>
      </c>
      <c r="P404" s="227"/>
      <c r="Q404" s="227">
        <v>10000</v>
      </c>
    </row>
    <row r="405" spans="1:17" ht="31" x14ac:dyDescent="0.35">
      <c r="A405" s="4"/>
      <c r="B405" s="19"/>
      <c r="C405" s="19"/>
      <c r="D405" s="19"/>
      <c r="E405" s="19"/>
      <c r="F405" s="20"/>
      <c r="G405" s="51" t="s">
        <v>2</v>
      </c>
      <c r="H405" s="51"/>
      <c r="I405" s="79"/>
      <c r="J405" s="48">
        <v>200</v>
      </c>
      <c r="K405" s="49">
        <v>10000</v>
      </c>
      <c r="L405" s="49"/>
      <c r="M405" s="241">
        <v>10000</v>
      </c>
      <c r="N405" s="49"/>
      <c r="O405" s="221">
        <f>N405+K405</f>
        <v>10000</v>
      </c>
      <c r="P405" s="227"/>
      <c r="Q405" s="227">
        <v>10000</v>
      </c>
    </row>
    <row r="406" spans="1:17" ht="45" x14ac:dyDescent="0.35">
      <c r="A406" s="4"/>
      <c r="B406" s="19"/>
      <c r="C406" s="19"/>
      <c r="D406" s="19"/>
      <c r="E406" s="19"/>
      <c r="F406" s="20"/>
      <c r="G406" s="121" t="s">
        <v>636</v>
      </c>
      <c r="H406" s="51"/>
      <c r="I406" s="60" t="s">
        <v>630</v>
      </c>
      <c r="J406" s="48"/>
      <c r="K406" s="49">
        <f>K407</f>
        <v>19000</v>
      </c>
      <c r="L406" s="49"/>
      <c r="M406" s="241"/>
      <c r="N406" s="49">
        <f t="shared" ref="N406:O408" si="59">N407</f>
        <v>0</v>
      </c>
      <c r="O406" s="221">
        <f t="shared" si="59"/>
        <v>19000</v>
      </c>
      <c r="P406" s="227"/>
      <c r="Q406" s="227">
        <v>19000</v>
      </c>
    </row>
    <row r="407" spans="1:17" ht="31" x14ac:dyDescent="0.35">
      <c r="A407" s="4"/>
      <c r="B407" s="19"/>
      <c r="C407" s="19"/>
      <c r="D407" s="19"/>
      <c r="E407" s="19"/>
      <c r="F407" s="20"/>
      <c r="G407" s="63" t="s">
        <v>637</v>
      </c>
      <c r="H407" s="51"/>
      <c r="I407" s="64" t="s">
        <v>631</v>
      </c>
      <c r="J407" s="48"/>
      <c r="K407" s="49">
        <f>K408</f>
        <v>19000</v>
      </c>
      <c r="L407" s="49"/>
      <c r="M407" s="241"/>
      <c r="N407" s="49">
        <f t="shared" si="59"/>
        <v>0</v>
      </c>
      <c r="O407" s="221">
        <f t="shared" si="59"/>
        <v>19000</v>
      </c>
      <c r="P407" s="227"/>
      <c r="Q407" s="227">
        <v>19000</v>
      </c>
    </row>
    <row r="408" spans="1:17" ht="46.5" x14ac:dyDescent="0.35">
      <c r="A408" s="4"/>
      <c r="B408" s="19"/>
      <c r="C408" s="19"/>
      <c r="D408" s="19"/>
      <c r="E408" s="19"/>
      <c r="F408" s="20"/>
      <c r="G408" s="51" t="s">
        <v>647</v>
      </c>
      <c r="H408" s="51"/>
      <c r="I408" s="47" t="s">
        <v>632</v>
      </c>
      <c r="J408" s="48"/>
      <c r="K408" s="49">
        <f>K409</f>
        <v>19000</v>
      </c>
      <c r="L408" s="49"/>
      <c r="M408" s="241"/>
      <c r="N408" s="49">
        <f t="shared" si="59"/>
        <v>0</v>
      </c>
      <c r="O408" s="221">
        <f t="shared" si="59"/>
        <v>19000</v>
      </c>
      <c r="P408" s="227"/>
      <c r="Q408" s="227">
        <v>19000</v>
      </c>
    </row>
    <row r="409" spans="1:17" ht="31" x14ac:dyDescent="0.35">
      <c r="A409" s="4"/>
      <c r="B409" s="19"/>
      <c r="C409" s="19"/>
      <c r="D409" s="19"/>
      <c r="E409" s="19"/>
      <c r="F409" s="20"/>
      <c r="G409" s="51" t="s">
        <v>2</v>
      </c>
      <c r="H409" s="51"/>
      <c r="I409" s="79"/>
      <c r="J409" s="48">
        <v>200</v>
      </c>
      <c r="K409" s="49">
        <v>19000</v>
      </c>
      <c r="L409" s="49"/>
      <c r="M409" s="241"/>
      <c r="N409" s="49"/>
      <c r="O409" s="221">
        <f>N409+K409</f>
        <v>19000</v>
      </c>
      <c r="P409" s="227"/>
      <c r="Q409" s="227">
        <v>19000</v>
      </c>
    </row>
    <row r="410" spans="1:17" ht="45" x14ac:dyDescent="0.35">
      <c r="A410" s="4"/>
      <c r="B410" s="19"/>
      <c r="C410" s="19"/>
      <c r="D410" s="19"/>
      <c r="E410" s="19"/>
      <c r="F410" s="20"/>
      <c r="G410" s="121" t="s">
        <v>638</v>
      </c>
      <c r="H410" s="51"/>
      <c r="I410" s="60" t="s">
        <v>633</v>
      </c>
      <c r="J410" s="48"/>
      <c r="K410" s="49">
        <f>K411</f>
        <v>10000</v>
      </c>
      <c r="L410" s="49"/>
      <c r="M410" s="241"/>
      <c r="N410" s="49">
        <f t="shared" ref="N410:O412" si="60">N411</f>
        <v>0</v>
      </c>
      <c r="O410" s="221">
        <f t="shared" si="60"/>
        <v>10000</v>
      </c>
      <c r="P410" s="227"/>
      <c r="Q410" s="227">
        <v>10000</v>
      </c>
    </row>
    <row r="411" spans="1:17" ht="31" x14ac:dyDescent="0.35">
      <c r="A411" s="4"/>
      <c r="B411" s="19"/>
      <c r="C411" s="19"/>
      <c r="D411" s="19"/>
      <c r="E411" s="19"/>
      <c r="F411" s="20"/>
      <c r="G411" s="63" t="s">
        <v>648</v>
      </c>
      <c r="H411" s="51"/>
      <c r="I411" s="64" t="s">
        <v>634</v>
      </c>
      <c r="J411" s="48"/>
      <c r="K411" s="49">
        <f>K412</f>
        <v>10000</v>
      </c>
      <c r="L411" s="49"/>
      <c r="M411" s="241"/>
      <c r="N411" s="49">
        <f t="shared" si="60"/>
        <v>0</v>
      </c>
      <c r="O411" s="221">
        <f t="shared" si="60"/>
        <v>10000</v>
      </c>
      <c r="P411" s="227"/>
      <c r="Q411" s="227">
        <v>10000</v>
      </c>
    </row>
    <row r="412" spans="1:17" ht="46.5" x14ac:dyDescent="0.35">
      <c r="A412" s="4"/>
      <c r="B412" s="19"/>
      <c r="C412" s="19"/>
      <c r="D412" s="19"/>
      <c r="E412" s="19"/>
      <c r="F412" s="20"/>
      <c r="G412" s="51" t="s">
        <v>649</v>
      </c>
      <c r="H412" s="51"/>
      <c r="I412" s="47" t="s">
        <v>635</v>
      </c>
      <c r="J412" s="48"/>
      <c r="K412" s="49">
        <f>K413</f>
        <v>10000</v>
      </c>
      <c r="L412" s="49"/>
      <c r="M412" s="241"/>
      <c r="N412" s="49">
        <f t="shared" si="60"/>
        <v>0</v>
      </c>
      <c r="O412" s="221">
        <f t="shared" si="60"/>
        <v>10000</v>
      </c>
      <c r="P412" s="227"/>
      <c r="Q412" s="227">
        <v>10000</v>
      </c>
    </row>
    <row r="413" spans="1:17" ht="31" x14ac:dyDescent="0.35">
      <c r="A413" s="4"/>
      <c r="B413" s="19"/>
      <c r="C413" s="19"/>
      <c r="D413" s="19"/>
      <c r="E413" s="19"/>
      <c r="F413" s="20"/>
      <c r="G413" s="51" t="s">
        <v>2</v>
      </c>
      <c r="H413" s="51"/>
      <c r="I413" s="79"/>
      <c r="J413" s="48">
        <v>200</v>
      </c>
      <c r="K413" s="49">
        <v>10000</v>
      </c>
      <c r="L413" s="49"/>
      <c r="M413" s="241"/>
      <c r="N413" s="49"/>
      <c r="O413" s="221">
        <f>N413+K413</f>
        <v>10000</v>
      </c>
      <c r="P413" s="227"/>
      <c r="Q413" s="227">
        <v>10000</v>
      </c>
    </row>
    <row r="414" spans="1:17" ht="60" x14ac:dyDescent="0.35">
      <c r="A414" s="4"/>
      <c r="B414" s="19"/>
      <c r="C414" s="19"/>
      <c r="D414" s="19"/>
      <c r="E414" s="19"/>
      <c r="F414" s="20"/>
      <c r="G414" s="121" t="s">
        <v>463</v>
      </c>
      <c r="H414" s="121"/>
      <c r="I414" s="60" t="s">
        <v>241</v>
      </c>
      <c r="J414" s="122" t="s">
        <v>0</v>
      </c>
      <c r="K414" s="127">
        <f>K415</f>
        <v>752154</v>
      </c>
      <c r="L414" s="127"/>
      <c r="M414" s="242">
        <f>M415</f>
        <v>150000</v>
      </c>
      <c r="N414" s="127">
        <f>N415</f>
        <v>0</v>
      </c>
      <c r="O414" s="221">
        <f>O415</f>
        <v>810661</v>
      </c>
      <c r="P414" s="227">
        <f>P415</f>
        <v>0</v>
      </c>
      <c r="Q414" s="227">
        <f>Q415</f>
        <v>810661</v>
      </c>
    </row>
    <row r="415" spans="1:17" ht="62" x14ac:dyDescent="0.35">
      <c r="A415" s="4"/>
      <c r="B415" s="19"/>
      <c r="C415" s="19"/>
      <c r="D415" s="19"/>
      <c r="E415" s="19"/>
      <c r="F415" s="20"/>
      <c r="G415" s="51" t="s">
        <v>464</v>
      </c>
      <c r="H415" s="51"/>
      <c r="I415" s="47" t="s">
        <v>242</v>
      </c>
      <c r="J415" s="48" t="s">
        <v>0</v>
      </c>
      <c r="K415" s="49">
        <f>K416+K419</f>
        <v>752154</v>
      </c>
      <c r="L415" s="49"/>
      <c r="M415" s="241">
        <f>M416+M419</f>
        <v>150000</v>
      </c>
      <c r="N415" s="49">
        <f>N416+N419</f>
        <v>0</v>
      </c>
      <c r="O415" s="221">
        <f>O416+O419</f>
        <v>810661</v>
      </c>
      <c r="P415" s="227">
        <f t="shared" ref="P415:Q417" si="61">P416</f>
        <v>0</v>
      </c>
      <c r="Q415" s="227">
        <f t="shared" si="61"/>
        <v>810661</v>
      </c>
    </row>
    <row r="416" spans="1:17" ht="56" x14ac:dyDescent="0.35">
      <c r="A416" s="4"/>
      <c r="B416" s="19"/>
      <c r="C416" s="19"/>
      <c r="D416" s="19"/>
      <c r="E416" s="19"/>
      <c r="F416" s="20"/>
      <c r="G416" s="215" t="s">
        <v>562</v>
      </c>
      <c r="H416" s="63"/>
      <c r="I416" s="64" t="s">
        <v>564</v>
      </c>
      <c r="J416" s="48"/>
      <c r="K416" s="49">
        <f>K417</f>
        <v>752154</v>
      </c>
      <c r="L416" s="49"/>
      <c r="M416" s="241">
        <f t="shared" ref="M416:O417" si="62">M417</f>
        <v>110000</v>
      </c>
      <c r="N416" s="49">
        <f t="shared" si="62"/>
        <v>0</v>
      </c>
      <c r="O416" s="221">
        <f t="shared" si="62"/>
        <v>810661</v>
      </c>
      <c r="P416" s="227">
        <f t="shared" si="61"/>
        <v>0</v>
      </c>
      <c r="Q416" s="227">
        <f t="shared" si="61"/>
        <v>810661</v>
      </c>
    </row>
    <row r="417" spans="1:17" ht="46.5" x14ac:dyDescent="0.35">
      <c r="A417" s="4"/>
      <c r="B417" s="19"/>
      <c r="C417" s="19"/>
      <c r="D417" s="19"/>
      <c r="E417" s="19"/>
      <c r="F417" s="20"/>
      <c r="G417" s="14" t="s">
        <v>563</v>
      </c>
      <c r="H417" s="51"/>
      <c r="I417" s="47" t="s">
        <v>565</v>
      </c>
      <c r="J417" s="48"/>
      <c r="K417" s="49">
        <f>K418</f>
        <v>752154</v>
      </c>
      <c r="L417" s="49"/>
      <c r="M417" s="241">
        <f t="shared" si="62"/>
        <v>110000</v>
      </c>
      <c r="N417" s="49">
        <f t="shared" si="62"/>
        <v>0</v>
      </c>
      <c r="O417" s="221">
        <f t="shared" si="62"/>
        <v>810661</v>
      </c>
      <c r="P417" s="227">
        <f t="shared" si="61"/>
        <v>0</v>
      </c>
      <c r="Q417" s="227">
        <f t="shared" si="61"/>
        <v>810661</v>
      </c>
    </row>
    <row r="418" spans="1:17" ht="31" x14ac:dyDescent="0.35">
      <c r="A418" s="4"/>
      <c r="B418" s="19"/>
      <c r="C418" s="19"/>
      <c r="D418" s="19"/>
      <c r="E418" s="19"/>
      <c r="F418" s="20"/>
      <c r="G418" s="51" t="s">
        <v>2</v>
      </c>
      <c r="H418" s="51"/>
      <c r="I418" s="47" t="s">
        <v>0</v>
      </c>
      <c r="J418" s="48">
        <v>200</v>
      </c>
      <c r="K418" s="49">
        <v>752154</v>
      </c>
      <c r="L418" s="49"/>
      <c r="M418" s="241">
        <v>110000</v>
      </c>
      <c r="N418" s="49"/>
      <c r="O418" s="221">
        <v>810661</v>
      </c>
      <c r="P418" s="227">
        <v>0</v>
      </c>
      <c r="Q418" s="227">
        <f>P418+O418</f>
        <v>810661</v>
      </c>
    </row>
    <row r="419" spans="1:17" ht="15.65" hidden="1" x14ac:dyDescent="0.35">
      <c r="A419" s="4"/>
      <c r="B419" s="19"/>
      <c r="C419" s="19"/>
      <c r="D419" s="19"/>
      <c r="E419" s="19"/>
      <c r="F419" s="20"/>
      <c r="G419" s="171" t="s">
        <v>481</v>
      </c>
      <c r="H419" s="51"/>
      <c r="I419" s="64" t="s">
        <v>479</v>
      </c>
      <c r="J419" s="48"/>
      <c r="K419" s="49">
        <f>K420</f>
        <v>0</v>
      </c>
      <c r="L419" s="49"/>
      <c r="M419" s="241">
        <f>M420</f>
        <v>40000</v>
      </c>
      <c r="N419" s="49"/>
      <c r="O419" s="221"/>
      <c r="P419" s="227"/>
      <c r="Q419" s="227"/>
    </row>
    <row r="420" spans="1:17" ht="31" hidden="1" x14ac:dyDescent="0.35">
      <c r="A420" s="4"/>
      <c r="B420" s="19"/>
      <c r="C420" s="19"/>
      <c r="D420" s="19"/>
      <c r="E420" s="19"/>
      <c r="F420" s="20"/>
      <c r="G420" s="51" t="s">
        <v>482</v>
      </c>
      <c r="H420" s="51"/>
      <c r="I420" s="47" t="s">
        <v>480</v>
      </c>
      <c r="J420" s="48"/>
      <c r="K420" s="49">
        <f>K421</f>
        <v>0</v>
      </c>
      <c r="L420" s="49"/>
      <c r="M420" s="241">
        <f>M421</f>
        <v>40000</v>
      </c>
      <c r="N420" s="49"/>
      <c r="O420" s="221"/>
      <c r="P420" s="227"/>
      <c r="Q420" s="227"/>
    </row>
    <row r="421" spans="1:17" ht="31" hidden="1" x14ac:dyDescent="0.35">
      <c r="A421" s="4"/>
      <c r="B421" s="19"/>
      <c r="C421" s="19"/>
      <c r="D421" s="19"/>
      <c r="E421" s="19"/>
      <c r="F421" s="20"/>
      <c r="G421" s="51" t="s">
        <v>2</v>
      </c>
      <c r="H421" s="51"/>
      <c r="I421" s="47"/>
      <c r="J421" s="48">
        <v>200</v>
      </c>
      <c r="K421" s="49"/>
      <c r="L421" s="49"/>
      <c r="M421" s="241">
        <v>40000</v>
      </c>
      <c r="N421" s="49"/>
      <c r="O421" s="221"/>
      <c r="P421" s="227"/>
      <c r="Q421" s="227"/>
    </row>
    <row r="422" spans="1:17" ht="45.65" customHeight="1" x14ac:dyDescent="0.35">
      <c r="A422" s="4"/>
      <c r="B422" s="265"/>
      <c r="C422" s="265"/>
      <c r="D422" s="265"/>
      <c r="E422" s="265"/>
      <c r="F422" s="266"/>
      <c r="G422" s="121" t="s">
        <v>675</v>
      </c>
      <c r="H422" s="121"/>
      <c r="I422" s="60" t="s">
        <v>243</v>
      </c>
      <c r="J422" s="122"/>
      <c r="K422" s="127"/>
      <c r="L422" s="127"/>
      <c r="M422" s="242"/>
      <c r="N422" s="127"/>
      <c r="O422" s="254">
        <f t="shared" ref="O422:Q425" si="63">O423</f>
        <v>2347942</v>
      </c>
      <c r="P422" s="268">
        <f t="shared" si="63"/>
        <v>-2347942</v>
      </c>
      <c r="Q422" s="268">
        <f t="shared" si="63"/>
        <v>0</v>
      </c>
    </row>
    <row r="423" spans="1:17" ht="60" x14ac:dyDescent="0.35">
      <c r="A423" s="4"/>
      <c r="B423" s="265"/>
      <c r="C423" s="265"/>
      <c r="D423" s="265"/>
      <c r="E423" s="265"/>
      <c r="F423" s="266"/>
      <c r="G423" s="121" t="s">
        <v>676</v>
      </c>
      <c r="H423" s="51"/>
      <c r="I423" s="125" t="s">
        <v>255</v>
      </c>
      <c r="J423" s="122"/>
      <c r="K423" s="49"/>
      <c r="L423" s="49"/>
      <c r="M423" s="241"/>
      <c r="N423" s="49"/>
      <c r="O423" s="271">
        <f t="shared" si="63"/>
        <v>2347942</v>
      </c>
      <c r="P423" s="227">
        <f t="shared" si="63"/>
        <v>-2347942</v>
      </c>
      <c r="Q423" s="227">
        <f t="shared" si="63"/>
        <v>0</v>
      </c>
    </row>
    <row r="424" spans="1:17" ht="37.5" customHeight="1" x14ac:dyDescent="0.35">
      <c r="A424" s="4"/>
      <c r="B424" s="265"/>
      <c r="C424" s="265"/>
      <c r="D424" s="265"/>
      <c r="E424" s="265"/>
      <c r="F424" s="266"/>
      <c r="G424" s="63" t="s">
        <v>677</v>
      </c>
      <c r="H424" s="51"/>
      <c r="I424" s="123" t="s">
        <v>679</v>
      </c>
      <c r="J424" s="124"/>
      <c r="K424" s="49"/>
      <c r="L424" s="49"/>
      <c r="M424" s="241"/>
      <c r="N424" s="49"/>
      <c r="O424" s="272">
        <f t="shared" si="63"/>
        <v>2347942</v>
      </c>
      <c r="P424" s="227">
        <f t="shared" si="63"/>
        <v>-2347942</v>
      </c>
      <c r="Q424" s="227">
        <f t="shared" si="63"/>
        <v>0</v>
      </c>
    </row>
    <row r="425" spans="1:17" ht="31" x14ac:dyDescent="0.35">
      <c r="A425" s="4"/>
      <c r="B425" s="265"/>
      <c r="C425" s="265"/>
      <c r="D425" s="265"/>
      <c r="E425" s="265"/>
      <c r="F425" s="266"/>
      <c r="G425" s="51" t="s">
        <v>678</v>
      </c>
      <c r="H425" s="51"/>
      <c r="I425" s="52" t="s">
        <v>680</v>
      </c>
      <c r="J425" s="48"/>
      <c r="K425" s="49"/>
      <c r="L425" s="49"/>
      <c r="M425" s="241"/>
      <c r="N425" s="49"/>
      <c r="O425" s="273">
        <f t="shared" si="63"/>
        <v>2347942</v>
      </c>
      <c r="P425" s="227">
        <f t="shared" si="63"/>
        <v>-2347942</v>
      </c>
      <c r="Q425" s="227">
        <f t="shared" si="63"/>
        <v>0</v>
      </c>
    </row>
    <row r="426" spans="1:17" ht="46.5" x14ac:dyDescent="0.35">
      <c r="A426" s="4"/>
      <c r="B426" s="265"/>
      <c r="C426" s="265"/>
      <c r="D426" s="265"/>
      <c r="E426" s="265"/>
      <c r="F426" s="266"/>
      <c r="G426" s="51" t="s">
        <v>10</v>
      </c>
      <c r="H426" s="51"/>
      <c r="I426" s="47"/>
      <c r="J426" s="198">
        <v>400</v>
      </c>
      <c r="K426" s="49"/>
      <c r="L426" s="49"/>
      <c r="M426" s="241"/>
      <c r="N426" s="49"/>
      <c r="O426" s="273">
        <v>2347942</v>
      </c>
      <c r="P426" s="227">
        <v>-2347942</v>
      </c>
      <c r="Q426" s="227">
        <f>O426+P426</f>
        <v>0</v>
      </c>
    </row>
    <row r="427" spans="1:17" ht="60" x14ac:dyDescent="0.35">
      <c r="A427" s="4"/>
      <c r="B427" s="19"/>
      <c r="C427" s="19"/>
      <c r="D427" s="19"/>
      <c r="E427" s="19"/>
      <c r="F427" s="20"/>
      <c r="G427" s="121" t="s">
        <v>601</v>
      </c>
      <c r="H427" s="121"/>
      <c r="I427" s="60" t="s">
        <v>263</v>
      </c>
      <c r="J427" s="122" t="s">
        <v>0</v>
      </c>
      <c r="K427" s="127">
        <f>K433+K437</f>
        <v>21628423</v>
      </c>
      <c r="L427" s="127">
        <f>L428+L437</f>
        <v>0</v>
      </c>
      <c r="M427" s="242">
        <f>M428+M437</f>
        <v>11628423</v>
      </c>
      <c r="N427" s="127">
        <f t="shared" ref="N427:Q427" si="64">N433+N437</f>
        <v>94450</v>
      </c>
      <c r="O427" s="254">
        <f t="shared" si="64"/>
        <v>21722873</v>
      </c>
      <c r="P427" s="268">
        <f t="shared" si="64"/>
        <v>547100</v>
      </c>
      <c r="Q427" s="268">
        <f t="shared" si="64"/>
        <v>22269973</v>
      </c>
    </row>
    <row r="428" spans="1:17" ht="46.5" hidden="1" x14ac:dyDescent="0.35">
      <c r="A428" s="4"/>
      <c r="B428" s="19"/>
      <c r="C428" s="19"/>
      <c r="D428" s="19"/>
      <c r="E428" s="19"/>
      <c r="F428" s="20"/>
      <c r="G428" s="51" t="s">
        <v>602</v>
      </c>
      <c r="H428" s="121"/>
      <c r="I428" s="47" t="s">
        <v>264</v>
      </c>
      <c r="J428" s="48" t="s">
        <v>0</v>
      </c>
      <c r="K428" s="49">
        <f t="shared" ref="K428:M429" si="65">K429</f>
        <v>0</v>
      </c>
      <c r="L428" s="49">
        <f t="shared" si="65"/>
        <v>0</v>
      </c>
      <c r="M428" s="241">
        <f t="shared" si="65"/>
        <v>0</v>
      </c>
      <c r="N428" s="49"/>
      <c r="O428" s="221"/>
      <c r="P428" s="227"/>
      <c r="Q428" s="227"/>
    </row>
    <row r="429" spans="1:17" ht="52.5" hidden="1" customHeight="1" x14ac:dyDescent="0.35">
      <c r="A429" s="4"/>
      <c r="B429" s="19"/>
      <c r="C429" s="19"/>
      <c r="D429" s="19"/>
      <c r="E429" s="19"/>
      <c r="F429" s="20"/>
      <c r="G429" s="63" t="s">
        <v>326</v>
      </c>
      <c r="H429" s="63"/>
      <c r="I429" s="64" t="s">
        <v>265</v>
      </c>
      <c r="J429" s="48"/>
      <c r="K429" s="49">
        <f t="shared" si="65"/>
        <v>0</v>
      </c>
      <c r="L429" s="49">
        <f t="shared" si="65"/>
        <v>0</v>
      </c>
      <c r="M429" s="241">
        <f t="shared" si="65"/>
        <v>0</v>
      </c>
      <c r="N429" s="49"/>
      <c r="O429" s="221"/>
      <c r="P429" s="227"/>
      <c r="Q429" s="227"/>
    </row>
    <row r="430" spans="1:17" ht="49.15" hidden="1" customHeight="1" x14ac:dyDescent="0.35">
      <c r="A430" s="4"/>
      <c r="B430" s="19"/>
      <c r="C430" s="19"/>
      <c r="D430" s="19"/>
      <c r="E430" s="19"/>
      <c r="F430" s="20"/>
      <c r="G430" s="51" t="s">
        <v>603</v>
      </c>
      <c r="H430" s="51"/>
      <c r="I430" s="47" t="s">
        <v>266</v>
      </c>
      <c r="J430" s="48"/>
      <c r="K430" s="49">
        <f>K431+K432</f>
        <v>0</v>
      </c>
      <c r="L430" s="49">
        <f>L431+L432</f>
        <v>0</v>
      </c>
      <c r="M430" s="241">
        <f>M431+M432</f>
        <v>0</v>
      </c>
      <c r="N430" s="49"/>
      <c r="O430" s="221"/>
      <c r="P430" s="227"/>
      <c r="Q430" s="227"/>
    </row>
    <row r="431" spans="1:17" ht="42" hidden="1" customHeight="1" x14ac:dyDescent="0.35">
      <c r="A431" s="4"/>
      <c r="B431" s="19"/>
      <c r="C431" s="19"/>
      <c r="D431" s="19"/>
      <c r="E431" s="19"/>
      <c r="F431" s="20"/>
      <c r="G431" s="51" t="s">
        <v>4</v>
      </c>
      <c r="H431" s="51"/>
      <c r="I431" s="52"/>
      <c r="J431" s="48">
        <v>400</v>
      </c>
      <c r="K431" s="49"/>
      <c r="L431" s="49"/>
      <c r="M431" s="241"/>
      <c r="N431" s="49"/>
      <c r="O431" s="221"/>
      <c r="P431" s="227"/>
      <c r="Q431" s="227"/>
    </row>
    <row r="432" spans="1:17" ht="34.9" hidden="1" customHeight="1" x14ac:dyDescent="0.35">
      <c r="A432" s="4"/>
      <c r="B432" s="19"/>
      <c r="C432" s="19"/>
      <c r="D432" s="19"/>
      <c r="E432" s="19"/>
      <c r="F432" s="20"/>
      <c r="G432" s="51" t="s">
        <v>10</v>
      </c>
      <c r="H432" s="51"/>
      <c r="I432" s="52"/>
      <c r="J432" s="48">
        <v>400</v>
      </c>
      <c r="K432" s="49"/>
      <c r="L432" s="49"/>
      <c r="M432" s="241">
        <f>K432+L432</f>
        <v>0</v>
      </c>
      <c r="N432" s="49"/>
      <c r="O432" s="221"/>
      <c r="P432" s="227"/>
      <c r="Q432" s="227"/>
    </row>
    <row r="433" spans="1:17" ht="34.9" customHeight="1" x14ac:dyDescent="0.35">
      <c r="A433" s="4"/>
      <c r="B433" s="259"/>
      <c r="C433" s="259"/>
      <c r="D433" s="259"/>
      <c r="E433" s="259"/>
      <c r="F433" s="260"/>
      <c r="G433" s="121" t="s">
        <v>602</v>
      </c>
      <c r="H433" s="201"/>
      <c r="I433" s="60" t="s">
        <v>264</v>
      </c>
      <c r="J433" s="48"/>
      <c r="K433" s="127">
        <f>K434</f>
        <v>10000000</v>
      </c>
      <c r="L433" s="127"/>
      <c r="M433" s="242"/>
      <c r="N433" s="127">
        <f t="shared" ref="N433:O433" si="66">N434</f>
        <v>0</v>
      </c>
      <c r="O433" s="254">
        <f t="shared" si="66"/>
        <v>10000000</v>
      </c>
      <c r="P433" s="227"/>
      <c r="Q433" s="227">
        <v>10000000</v>
      </c>
    </row>
    <row r="434" spans="1:17" ht="34.9" customHeight="1" x14ac:dyDescent="0.35">
      <c r="A434" s="4"/>
      <c r="B434" s="259"/>
      <c r="C434" s="259"/>
      <c r="D434" s="259"/>
      <c r="E434" s="259"/>
      <c r="F434" s="260"/>
      <c r="G434" s="63" t="s">
        <v>326</v>
      </c>
      <c r="H434" s="201"/>
      <c r="I434" s="64" t="s">
        <v>265</v>
      </c>
      <c r="J434" s="48"/>
      <c r="K434" s="176">
        <f>K435</f>
        <v>10000000</v>
      </c>
      <c r="L434" s="176"/>
      <c r="M434" s="245"/>
      <c r="N434" s="176">
        <f t="shared" ref="N434:O434" si="67">N435</f>
        <v>0</v>
      </c>
      <c r="O434" s="219">
        <f t="shared" si="67"/>
        <v>10000000</v>
      </c>
      <c r="P434" s="227"/>
      <c r="Q434" s="227">
        <v>10000000</v>
      </c>
    </row>
    <row r="435" spans="1:17" ht="112.5" customHeight="1" x14ac:dyDescent="0.35">
      <c r="A435" s="4"/>
      <c r="B435" s="259"/>
      <c r="C435" s="259"/>
      <c r="D435" s="259"/>
      <c r="E435" s="259"/>
      <c r="F435" s="260"/>
      <c r="G435" s="143" t="s">
        <v>670</v>
      </c>
      <c r="H435" s="201"/>
      <c r="I435" s="47" t="s">
        <v>671</v>
      </c>
      <c r="J435" s="48"/>
      <c r="K435" s="49">
        <f>K436</f>
        <v>10000000</v>
      </c>
      <c r="L435" s="49"/>
      <c r="M435" s="241"/>
      <c r="N435" s="49">
        <f t="shared" ref="N435:O435" si="68">N436</f>
        <v>0</v>
      </c>
      <c r="O435" s="221">
        <f t="shared" si="68"/>
        <v>10000000</v>
      </c>
      <c r="P435" s="227"/>
      <c r="Q435" s="227">
        <v>10000000</v>
      </c>
    </row>
    <row r="436" spans="1:17" ht="26.5" customHeight="1" x14ac:dyDescent="0.35">
      <c r="A436" s="4"/>
      <c r="B436" s="259"/>
      <c r="C436" s="259"/>
      <c r="D436" s="259"/>
      <c r="E436" s="259"/>
      <c r="F436" s="260"/>
      <c r="G436" s="143" t="s">
        <v>6</v>
      </c>
      <c r="H436" s="201"/>
      <c r="I436" s="47"/>
      <c r="J436" s="48">
        <v>500</v>
      </c>
      <c r="K436" s="49">
        <v>10000000</v>
      </c>
      <c r="L436" s="49"/>
      <c r="M436" s="241"/>
      <c r="N436" s="49">
        <v>0</v>
      </c>
      <c r="O436" s="221">
        <f>K436+N436</f>
        <v>10000000</v>
      </c>
      <c r="P436" s="227"/>
      <c r="Q436" s="227">
        <v>10000000</v>
      </c>
    </row>
    <row r="437" spans="1:17" ht="86.15" customHeight="1" x14ac:dyDescent="0.35">
      <c r="A437" s="4"/>
      <c r="B437" s="19"/>
      <c r="C437" s="19"/>
      <c r="D437" s="19"/>
      <c r="E437" s="19"/>
      <c r="F437" s="20"/>
      <c r="G437" s="121" t="s">
        <v>604</v>
      </c>
      <c r="H437" s="121"/>
      <c r="I437" s="60" t="s">
        <v>267</v>
      </c>
      <c r="J437" s="122"/>
      <c r="K437" s="127">
        <f t="shared" ref="K437:O439" si="69">K438</f>
        <v>11628423</v>
      </c>
      <c r="L437" s="127">
        <f t="shared" si="69"/>
        <v>0</v>
      </c>
      <c r="M437" s="242">
        <f t="shared" si="69"/>
        <v>11628423</v>
      </c>
      <c r="N437" s="127">
        <f t="shared" si="69"/>
        <v>94450</v>
      </c>
      <c r="O437" s="254">
        <f t="shared" si="69"/>
        <v>11722873</v>
      </c>
      <c r="P437" s="227">
        <f t="shared" ref="P437:Q439" si="70">P438</f>
        <v>547100</v>
      </c>
      <c r="Q437" s="227">
        <f t="shared" si="70"/>
        <v>12269973</v>
      </c>
    </row>
    <row r="438" spans="1:17" ht="62" x14ac:dyDescent="0.35">
      <c r="A438" s="4"/>
      <c r="B438" s="19"/>
      <c r="C438" s="19"/>
      <c r="D438" s="19"/>
      <c r="E438" s="19"/>
      <c r="F438" s="20"/>
      <c r="G438" s="63" t="s">
        <v>391</v>
      </c>
      <c r="H438" s="63"/>
      <c r="I438" s="64" t="s">
        <v>268</v>
      </c>
      <c r="J438" s="48"/>
      <c r="K438" s="49">
        <f t="shared" si="69"/>
        <v>11628423</v>
      </c>
      <c r="L438" s="49">
        <f t="shared" si="69"/>
        <v>0</v>
      </c>
      <c r="M438" s="241">
        <f t="shared" si="69"/>
        <v>11628423</v>
      </c>
      <c r="N438" s="49">
        <f t="shared" si="69"/>
        <v>94450</v>
      </c>
      <c r="O438" s="221">
        <f t="shared" si="69"/>
        <v>11722873</v>
      </c>
      <c r="P438" s="227">
        <f t="shared" si="70"/>
        <v>547100</v>
      </c>
      <c r="Q438" s="227">
        <f t="shared" si="70"/>
        <v>12269973</v>
      </c>
    </row>
    <row r="439" spans="1:17" ht="77.5" x14ac:dyDescent="0.35">
      <c r="A439" s="4"/>
      <c r="B439" s="19"/>
      <c r="C439" s="19"/>
      <c r="D439" s="19"/>
      <c r="E439" s="19"/>
      <c r="F439" s="20"/>
      <c r="G439" s="51" t="s">
        <v>605</v>
      </c>
      <c r="H439" s="51"/>
      <c r="I439" s="47" t="s">
        <v>269</v>
      </c>
      <c r="J439" s="48"/>
      <c r="K439" s="49">
        <f t="shared" si="69"/>
        <v>11628423</v>
      </c>
      <c r="L439" s="49">
        <f t="shared" si="69"/>
        <v>0</v>
      </c>
      <c r="M439" s="241">
        <f t="shared" si="69"/>
        <v>11628423</v>
      </c>
      <c r="N439" s="49">
        <f t="shared" si="69"/>
        <v>94450</v>
      </c>
      <c r="O439" s="221">
        <f>O440</f>
        <v>11722873</v>
      </c>
      <c r="P439" s="227">
        <f t="shared" si="70"/>
        <v>547100</v>
      </c>
      <c r="Q439" s="227">
        <f t="shared" si="70"/>
        <v>12269973</v>
      </c>
    </row>
    <row r="440" spans="1:17" ht="46.5" x14ac:dyDescent="0.35">
      <c r="A440" s="4"/>
      <c r="B440" s="19"/>
      <c r="C440" s="19"/>
      <c r="D440" s="19"/>
      <c r="E440" s="19"/>
      <c r="F440" s="20"/>
      <c r="G440" s="51" t="s">
        <v>4</v>
      </c>
      <c r="H440" s="51"/>
      <c r="I440" s="52"/>
      <c r="J440" s="48">
        <v>600</v>
      </c>
      <c r="K440" s="49">
        <v>11628423</v>
      </c>
      <c r="L440" s="49"/>
      <c r="M440" s="241">
        <f>K440+L440</f>
        <v>11628423</v>
      </c>
      <c r="N440" s="49">
        <v>94450</v>
      </c>
      <c r="O440" s="221">
        <f>N440+K440</f>
        <v>11722873</v>
      </c>
      <c r="P440" s="227">
        <v>547100</v>
      </c>
      <c r="Q440" s="227">
        <f>P440+O440</f>
        <v>12269973</v>
      </c>
    </row>
    <row r="441" spans="1:17" ht="66" hidden="1" customHeight="1" x14ac:dyDescent="0.35">
      <c r="A441" s="4"/>
      <c r="B441" s="19"/>
      <c r="C441" s="19"/>
      <c r="D441" s="19"/>
      <c r="E441" s="19"/>
      <c r="F441" s="20"/>
      <c r="G441" s="205" t="s">
        <v>465</v>
      </c>
      <c r="H441" s="121"/>
      <c r="I441" s="60" t="s">
        <v>270</v>
      </c>
      <c r="J441" s="122" t="s">
        <v>0</v>
      </c>
      <c r="K441" s="127">
        <f>K442</f>
        <v>0</v>
      </c>
      <c r="L441" s="127">
        <v>0</v>
      </c>
      <c r="M441" s="242">
        <f>M442</f>
        <v>0</v>
      </c>
      <c r="N441" s="127"/>
      <c r="O441" s="221"/>
      <c r="P441" s="227"/>
      <c r="Q441" s="227"/>
    </row>
    <row r="442" spans="1:17" ht="77.5" hidden="1" x14ac:dyDescent="0.35">
      <c r="A442" s="4"/>
      <c r="B442" s="19"/>
      <c r="C442" s="19"/>
      <c r="D442" s="19"/>
      <c r="E442" s="19"/>
      <c r="F442" s="20"/>
      <c r="G442" s="168" t="s">
        <v>466</v>
      </c>
      <c r="H442" s="51"/>
      <c r="I442" s="47" t="s">
        <v>271</v>
      </c>
      <c r="J442" s="48" t="s">
        <v>0</v>
      </c>
      <c r="K442" s="49">
        <f>SUM(K443+K448)</f>
        <v>0</v>
      </c>
      <c r="L442" s="49">
        <f>SUM(L443+L448)</f>
        <v>0</v>
      </c>
      <c r="M442" s="241">
        <f>SUM(M443+M448)</f>
        <v>0</v>
      </c>
      <c r="N442" s="49"/>
      <c r="O442" s="221"/>
      <c r="P442" s="227"/>
      <c r="Q442" s="227"/>
    </row>
    <row r="443" spans="1:17" ht="31" hidden="1" x14ac:dyDescent="0.35">
      <c r="A443" s="4"/>
      <c r="B443" s="304" t="s">
        <v>9</v>
      </c>
      <c r="C443" s="304"/>
      <c r="D443" s="304"/>
      <c r="E443" s="304"/>
      <c r="F443" s="305"/>
      <c r="G443" s="169" t="s">
        <v>467</v>
      </c>
      <c r="H443" s="63"/>
      <c r="I443" s="64" t="s">
        <v>272</v>
      </c>
      <c r="J443" s="48"/>
      <c r="K443" s="49">
        <f>K444+K446</f>
        <v>0</v>
      </c>
      <c r="L443" s="49">
        <f>L444+L446</f>
        <v>0</v>
      </c>
      <c r="M443" s="241">
        <f>M444+M446</f>
        <v>0</v>
      </c>
      <c r="N443" s="49"/>
      <c r="O443" s="221"/>
      <c r="P443" s="227"/>
      <c r="Q443" s="227"/>
    </row>
    <row r="444" spans="1:17" ht="62.15" hidden="1" x14ac:dyDescent="0.35">
      <c r="A444" s="4"/>
      <c r="B444" s="294" t="s">
        <v>7</v>
      </c>
      <c r="C444" s="294"/>
      <c r="D444" s="294"/>
      <c r="E444" s="294"/>
      <c r="F444" s="295"/>
      <c r="G444" s="51" t="s">
        <v>495</v>
      </c>
      <c r="I444" s="47" t="s">
        <v>496</v>
      </c>
      <c r="J444" s="48"/>
      <c r="K444" s="49">
        <f>K445</f>
        <v>0</v>
      </c>
      <c r="L444" s="49">
        <f>L445</f>
        <v>0</v>
      </c>
      <c r="M444" s="241">
        <f>M445</f>
        <v>0</v>
      </c>
      <c r="N444" s="49"/>
      <c r="O444" s="221"/>
      <c r="P444" s="227"/>
      <c r="Q444" s="227"/>
    </row>
    <row r="445" spans="1:17" ht="31.5" hidden="1" customHeight="1" x14ac:dyDescent="0.35">
      <c r="A445" s="4"/>
      <c r="B445" s="17"/>
      <c r="C445" s="17"/>
      <c r="D445" s="17"/>
      <c r="E445" s="17"/>
      <c r="F445" s="18"/>
      <c r="G445" s="51" t="s">
        <v>10</v>
      </c>
      <c r="H445" s="51"/>
      <c r="I445" s="47"/>
      <c r="J445" s="48">
        <v>400</v>
      </c>
      <c r="K445" s="49">
        <v>0</v>
      </c>
      <c r="L445" s="49">
        <v>0</v>
      </c>
      <c r="M445" s="241">
        <f>K445+L445</f>
        <v>0</v>
      </c>
      <c r="N445" s="49"/>
      <c r="O445" s="221"/>
      <c r="P445" s="227"/>
      <c r="Q445" s="227"/>
    </row>
    <row r="446" spans="1:17" ht="31" hidden="1" x14ac:dyDescent="0.35">
      <c r="A446" s="4"/>
      <c r="B446" s="17"/>
      <c r="C446" s="17"/>
      <c r="D446" s="17"/>
      <c r="E446" s="17"/>
      <c r="F446" s="18"/>
      <c r="G446" s="51" t="s">
        <v>415</v>
      </c>
      <c r="H446" s="51"/>
      <c r="I446" s="47" t="s">
        <v>416</v>
      </c>
      <c r="J446" s="48"/>
      <c r="K446" s="49">
        <f>SUM(K447)</f>
        <v>0</v>
      </c>
      <c r="L446" s="49"/>
      <c r="M446" s="241">
        <f>SUM(M447)</f>
        <v>0</v>
      </c>
      <c r="N446" s="49"/>
      <c r="O446" s="221"/>
      <c r="P446" s="227"/>
      <c r="Q446" s="227"/>
    </row>
    <row r="447" spans="1:17" ht="46.5" hidden="1" x14ac:dyDescent="0.35">
      <c r="A447" s="4"/>
      <c r="B447" s="17"/>
      <c r="C447" s="17"/>
      <c r="D447" s="17"/>
      <c r="E447" s="17"/>
      <c r="F447" s="18"/>
      <c r="G447" s="51" t="s">
        <v>10</v>
      </c>
      <c r="H447" s="51"/>
      <c r="I447" s="47"/>
      <c r="J447" s="48">
        <v>400</v>
      </c>
      <c r="K447" s="49"/>
      <c r="L447" s="49"/>
      <c r="M447" s="241"/>
      <c r="N447" s="49"/>
      <c r="O447" s="221"/>
      <c r="P447" s="227"/>
      <c r="Q447" s="227"/>
    </row>
    <row r="448" spans="1:17" s="100" customFormat="1" ht="31" hidden="1" x14ac:dyDescent="0.35">
      <c r="A448" s="97"/>
      <c r="B448" s="98"/>
      <c r="C448" s="98"/>
      <c r="D448" s="98"/>
      <c r="E448" s="98"/>
      <c r="F448" s="99"/>
      <c r="G448" s="63" t="s">
        <v>423</v>
      </c>
      <c r="H448" s="51"/>
      <c r="I448" s="47" t="s">
        <v>425</v>
      </c>
      <c r="J448" s="48"/>
      <c r="K448" s="49">
        <f>SUM(K449+K451)</f>
        <v>0</v>
      </c>
      <c r="L448" s="49"/>
      <c r="M448" s="241">
        <f>SUM(M449+M451)</f>
        <v>0</v>
      </c>
      <c r="N448" s="49"/>
      <c r="O448" s="221"/>
      <c r="P448" s="227"/>
      <c r="Q448" s="227"/>
    </row>
    <row r="449" spans="1:17" s="100" customFormat="1" ht="46.5" hidden="1" x14ac:dyDescent="0.35">
      <c r="A449" s="97"/>
      <c r="B449" s="98"/>
      <c r="C449" s="98"/>
      <c r="D449" s="98"/>
      <c r="E449" s="98"/>
      <c r="F449" s="99"/>
      <c r="G449" s="51" t="s">
        <v>424</v>
      </c>
      <c r="H449" s="51"/>
      <c r="I449" s="47" t="s">
        <v>426</v>
      </c>
      <c r="J449" s="48"/>
      <c r="K449" s="49">
        <f>SUM(K450)</f>
        <v>0</v>
      </c>
      <c r="L449" s="49"/>
      <c r="M449" s="241">
        <f>SUM(M450)</f>
        <v>0</v>
      </c>
      <c r="N449" s="49"/>
      <c r="O449" s="221"/>
      <c r="P449" s="227"/>
      <c r="Q449" s="227"/>
    </row>
    <row r="450" spans="1:17" s="100" customFormat="1" ht="46.5" hidden="1" x14ac:dyDescent="0.35">
      <c r="A450" s="97"/>
      <c r="B450" s="98"/>
      <c r="C450" s="98"/>
      <c r="D450" s="98"/>
      <c r="E450" s="98"/>
      <c r="F450" s="99"/>
      <c r="G450" s="51" t="s">
        <v>10</v>
      </c>
      <c r="H450" s="51"/>
      <c r="I450" s="47"/>
      <c r="J450" s="48">
        <v>400</v>
      </c>
      <c r="K450" s="49">
        <v>0</v>
      </c>
      <c r="L450" s="49"/>
      <c r="M450" s="241">
        <v>0</v>
      </c>
      <c r="N450" s="49"/>
      <c r="O450" s="221"/>
      <c r="P450" s="227"/>
      <c r="Q450" s="227"/>
    </row>
    <row r="451" spans="1:17" s="100" customFormat="1" ht="46.5" hidden="1" x14ac:dyDescent="0.35">
      <c r="A451" s="97"/>
      <c r="B451" s="98"/>
      <c r="C451" s="98"/>
      <c r="D451" s="98"/>
      <c r="E451" s="98"/>
      <c r="F451" s="99"/>
      <c r="G451" s="51" t="s">
        <v>414</v>
      </c>
      <c r="H451" s="51"/>
      <c r="I451" s="47" t="s">
        <v>427</v>
      </c>
      <c r="J451" s="48"/>
      <c r="K451" s="49">
        <f>SUM(K452)</f>
        <v>0</v>
      </c>
      <c r="L451" s="49"/>
      <c r="M451" s="241">
        <f>SUM(M452)</f>
        <v>0</v>
      </c>
      <c r="N451" s="49"/>
      <c r="O451" s="221"/>
      <c r="P451" s="227"/>
      <c r="Q451" s="227"/>
    </row>
    <row r="452" spans="1:17" s="100" customFormat="1" ht="46.5" hidden="1" x14ac:dyDescent="0.35">
      <c r="A452" s="97"/>
      <c r="B452" s="98"/>
      <c r="C452" s="98"/>
      <c r="D452" s="98"/>
      <c r="E452" s="98"/>
      <c r="F452" s="99"/>
      <c r="G452" s="51" t="s">
        <v>10</v>
      </c>
      <c r="H452" s="51"/>
      <c r="I452" s="47"/>
      <c r="J452" s="48">
        <v>400</v>
      </c>
      <c r="K452" s="49">
        <v>0</v>
      </c>
      <c r="L452" s="49"/>
      <c r="M452" s="241">
        <v>0</v>
      </c>
      <c r="N452" s="49"/>
      <c r="O452" s="221"/>
      <c r="P452" s="227"/>
      <c r="Q452" s="227"/>
    </row>
    <row r="453" spans="1:17" ht="60" x14ac:dyDescent="0.35">
      <c r="A453" s="4"/>
      <c r="B453" s="17"/>
      <c r="C453" s="17"/>
      <c r="D453" s="17"/>
      <c r="E453" s="17"/>
      <c r="F453" s="18"/>
      <c r="G453" s="121" t="s">
        <v>468</v>
      </c>
      <c r="H453" s="121"/>
      <c r="I453" s="60" t="s">
        <v>273</v>
      </c>
      <c r="J453" s="122" t="s">
        <v>184</v>
      </c>
      <c r="K453" s="127">
        <f>K454</f>
        <v>50000</v>
      </c>
      <c r="L453" s="127"/>
      <c r="M453" s="242">
        <f>M454</f>
        <v>50000</v>
      </c>
      <c r="N453" s="127">
        <f>N454</f>
        <v>0</v>
      </c>
      <c r="O453" s="221">
        <f>O454</f>
        <v>50000</v>
      </c>
      <c r="P453" s="227"/>
      <c r="Q453" s="227">
        <v>50000</v>
      </c>
    </row>
    <row r="454" spans="1:17" ht="66.650000000000006" customHeight="1" x14ac:dyDescent="0.35">
      <c r="A454" s="4"/>
      <c r="B454" s="17"/>
      <c r="C454" s="17"/>
      <c r="D454" s="17"/>
      <c r="E454" s="17"/>
      <c r="F454" s="18"/>
      <c r="G454" s="51" t="s">
        <v>469</v>
      </c>
      <c r="H454" s="51"/>
      <c r="I454" s="47" t="s">
        <v>274</v>
      </c>
      <c r="J454" s="48" t="s">
        <v>0</v>
      </c>
      <c r="K454" s="49">
        <f>K455+K459</f>
        <v>50000</v>
      </c>
      <c r="L454" s="49"/>
      <c r="M454" s="241">
        <f>M455+M459</f>
        <v>50000</v>
      </c>
      <c r="N454" s="49">
        <f>N455+N459</f>
        <v>0</v>
      </c>
      <c r="O454" s="221">
        <f>O455+O459</f>
        <v>50000</v>
      </c>
      <c r="P454" s="227"/>
      <c r="Q454" s="227">
        <v>50000</v>
      </c>
    </row>
    <row r="455" spans="1:17" ht="46.5" x14ac:dyDescent="0.35">
      <c r="A455" s="4"/>
      <c r="B455" s="17"/>
      <c r="C455" s="17"/>
      <c r="D455" s="17"/>
      <c r="E455" s="17"/>
      <c r="F455" s="18"/>
      <c r="G455" s="63" t="s">
        <v>483</v>
      </c>
      <c r="H455" s="63"/>
      <c r="I455" s="64" t="s">
        <v>275</v>
      </c>
      <c r="J455" s="48"/>
      <c r="K455" s="49">
        <f>K456</f>
        <v>50000</v>
      </c>
      <c r="L455" s="49"/>
      <c r="M455" s="241">
        <f>M456</f>
        <v>50000</v>
      </c>
      <c r="N455" s="49">
        <f>N456</f>
        <v>0</v>
      </c>
      <c r="O455" s="221">
        <f>O456</f>
        <v>50000</v>
      </c>
      <c r="P455" s="227"/>
      <c r="Q455" s="227">
        <v>50000</v>
      </c>
    </row>
    <row r="456" spans="1:17" ht="77.5" x14ac:dyDescent="0.35">
      <c r="A456" s="4"/>
      <c r="B456" s="17"/>
      <c r="C456" s="17"/>
      <c r="D456" s="17"/>
      <c r="E456" s="17"/>
      <c r="F456" s="18"/>
      <c r="G456" s="51" t="s">
        <v>470</v>
      </c>
      <c r="H456" s="51"/>
      <c r="I456" s="47" t="s">
        <v>276</v>
      </c>
      <c r="J456" s="48"/>
      <c r="K456" s="49">
        <f>K457+K458</f>
        <v>50000</v>
      </c>
      <c r="L456" s="49"/>
      <c r="M456" s="241">
        <f>M457+M458</f>
        <v>50000</v>
      </c>
      <c r="N456" s="49">
        <f>N457+N458</f>
        <v>0</v>
      </c>
      <c r="O456" s="221">
        <f>O457+O458</f>
        <v>50000</v>
      </c>
      <c r="P456" s="227"/>
      <c r="Q456" s="227">
        <v>50000</v>
      </c>
    </row>
    <row r="457" spans="1:17" ht="40.5" customHeight="1" x14ac:dyDescent="0.35">
      <c r="A457" s="4"/>
      <c r="B457" s="17"/>
      <c r="C457" s="17"/>
      <c r="D457" s="17"/>
      <c r="E457" s="17"/>
      <c r="F457" s="18"/>
      <c r="G457" s="51" t="s">
        <v>2</v>
      </c>
      <c r="H457" s="51"/>
      <c r="I457" s="144"/>
      <c r="J457" s="48">
        <v>200</v>
      </c>
      <c r="K457" s="49">
        <v>50000</v>
      </c>
      <c r="L457" s="146"/>
      <c r="M457" s="246">
        <v>50000</v>
      </c>
      <c r="N457" s="49"/>
      <c r="O457" s="221">
        <f>N457+K457</f>
        <v>50000</v>
      </c>
      <c r="P457" s="227"/>
      <c r="Q457" s="227">
        <v>50000</v>
      </c>
    </row>
    <row r="458" spans="1:17" s="104" customFormat="1" ht="24.75" hidden="1" customHeight="1" x14ac:dyDescent="0.35">
      <c r="A458" s="101"/>
      <c r="B458" s="102"/>
      <c r="C458" s="102"/>
      <c r="D458" s="102"/>
      <c r="E458" s="102"/>
      <c r="F458" s="103"/>
      <c r="G458" s="143" t="s">
        <v>1</v>
      </c>
      <c r="H458" s="143"/>
      <c r="I458" s="144"/>
      <c r="J458" s="145">
        <v>800</v>
      </c>
      <c r="K458" s="146"/>
      <c r="L458" s="146"/>
      <c r="M458" s="246"/>
      <c r="N458" s="49"/>
      <c r="O458" s="221"/>
      <c r="P458" s="227"/>
      <c r="Q458" s="227"/>
    </row>
    <row r="459" spans="1:17" ht="37.5" hidden="1" customHeight="1" x14ac:dyDescent="0.35">
      <c r="A459" s="4"/>
      <c r="B459" s="17"/>
      <c r="C459" s="17"/>
      <c r="D459" s="17"/>
      <c r="E459" s="17"/>
      <c r="F459" s="18"/>
      <c r="G459" s="147" t="s">
        <v>370</v>
      </c>
      <c r="H459" s="143"/>
      <c r="I459" s="64" t="s">
        <v>372</v>
      </c>
      <c r="J459" s="145"/>
      <c r="K459" s="146">
        <f>K460</f>
        <v>0</v>
      </c>
      <c r="L459" s="146"/>
      <c r="M459" s="246">
        <f>M460</f>
        <v>0</v>
      </c>
      <c r="N459" s="49"/>
      <c r="O459" s="221"/>
      <c r="P459" s="227"/>
      <c r="Q459" s="227"/>
    </row>
    <row r="460" spans="1:17" ht="39.75" hidden="1" customHeight="1" x14ac:dyDescent="0.35">
      <c r="A460" s="4"/>
      <c r="B460" s="17"/>
      <c r="C460" s="17"/>
      <c r="D460" s="17"/>
      <c r="E460" s="17"/>
      <c r="F460" s="18"/>
      <c r="G460" s="143" t="s">
        <v>371</v>
      </c>
      <c r="H460" s="143"/>
      <c r="I460" s="47" t="s">
        <v>373</v>
      </c>
      <c r="J460" s="145"/>
      <c r="K460" s="146">
        <f>K461</f>
        <v>0</v>
      </c>
      <c r="L460" s="146"/>
      <c r="M460" s="246">
        <f>M461</f>
        <v>0</v>
      </c>
      <c r="N460" s="49"/>
      <c r="O460" s="221"/>
      <c r="P460" s="227"/>
      <c r="Q460" s="227"/>
    </row>
    <row r="461" spans="1:17" ht="33.75" hidden="1" customHeight="1" x14ac:dyDescent="0.35">
      <c r="A461" s="4"/>
      <c r="B461" s="17"/>
      <c r="C461" s="17"/>
      <c r="D461" s="17"/>
      <c r="E461" s="17"/>
      <c r="F461" s="18"/>
      <c r="G461" s="143" t="s">
        <v>2</v>
      </c>
      <c r="H461" s="143"/>
      <c r="I461" s="144"/>
      <c r="J461" s="145">
        <v>200</v>
      </c>
      <c r="K461" s="146">
        <v>0</v>
      </c>
      <c r="L461" s="146"/>
      <c r="M461" s="246">
        <v>0</v>
      </c>
      <c r="N461" s="49"/>
      <c r="O461" s="221"/>
      <c r="P461" s="227"/>
      <c r="Q461" s="227"/>
    </row>
    <row r="462" spans="1:17" ht="36.75" hidden="1" customHeight="1" x14ac:dyDescent="0.35">
      <c r="A462" s="4"/>
      <c r="B462" s="17"/>
      <c r="C462" s="17"/>
      <c r="D462" s="17"/>
      <c r="E462" s="17"/>
      <c r="F462" s="18"/>
      <c r="G462" s="114" t="s">
        <v>553</v>
      </c>
      <c r="H462" s="114"/>
      <c r="I462" s="60" t="s">
        <v>337</v>
      </c>
      <c r="J462" s="115"/>
      <c r="K462" s="116">
        <f t="shared" ref="K462:M463" si="71">K463</f>
        <v>0</v>
      </c>
      <c r="L462" s="116">
        <f t="shared" si="71"/>
        <v>0</v>
      </c>
      <c r="M462" s="238">
        <f t="shared" si="71"/>
        <v>24000</v>
      </c>
      <c r="N462" s="116"/>
      <c r="O462" s="221"/>
      <c r="P462" s="227"/>
      <c r="Q462" s="227"/>
    </row>
    <row r="463" spans="1:17" ht="46.5" hidden="1" x14ac:dyDescent="0.35">
      <c r="A463" s="4"/>
      <c r="B463" s="17"/>
      <c r="C463" s="17"/>
      <c r="D463" s="17"/>
      <c r="E463" s="17"/>
      <c r="F463" s="18"/>
      <c r="G463" s="117" t="s">
        <v>554</v>
      </c>
      <c r="H463" s="117"/>
      <c r="I463" s="47" t="s">
        <v>338</v>
      </c>
      <c r="J463" s="118"/>
      <c r="K463" s="119">
        <f t="shared" si="71"/>
        <v>0</v>
      </c>
      <c r="L463" s="119">
        <f t="shared" si="71"/>
        <v>0</v>
      </c>
      <c r="M463" s="239">
        <f t="shared" si="71"/>
        <v>24000</v>
      </c>
      <c r="N463" s="119"/>
      <c r="O463" s="221"/>
      <c r="P463" s="227"/>
      <c r="Q463" s="227"/>
    </row>
    <row r="464" spans="1:17" ht="53.25" hidden="1" customHeight="1" x14ac:dyDescent="0.35">
      <c r="A464" s="39"/>
      <c r="B464" s="17"/>
      <c r="C464" s="17"/>
      <c r="D464" s="17"/>
      <c r="E464" s="17"/>
      <c r="F464" s="18"/>
      <c r="G464" s="120" t="s">
        <v>484</v>
      </c>
      <c r="H464" s="120"/>
      <c r="I464" s="64" t="s">
        <v>339</v>
      </c>
      <c r="J464" s="118"/>
      <c r="K464" s="119">
        <f>K465+K467</f>
        <v>0</v>
      </c>
      <c r="L464" s="119">
        <f>L465+L467</f>
        <v>0</v>
      </c>
      <c r="M464" s="239">
        <f>M465+M467</f>
        <v>24000</v>
      </c>
      <c r="N464" s="119"/>
      <c r="O464" s="221"/>
      <c r="P464" s="227"/>
      <c r="Q464" s="227"/>
    </row>
    <row r="465" spans="1:17" ht="53.25" hidden="1" customHeight="1" x14ac:dyDescent="0.35">
      <c r="A465" s="39"/>
      <c r="B465" s="17"/>
      <c r="C465" s="17"/>
      <c r="D465" s="17"/>
      <c r="E465" s="17"/>
      <c r="F465" s="18"/>
      <c r="G465" s="117" t="s">
        <v>555</v>
      </c>
      <c r="H465" s="117"/>
      <c r="I465" s="47" t="s">
        <v>340</v>
      </c>
      <c r="J465" s="118"/>
      <c r="K465" s="119">
        <f>K466</f>
        <v>0</v>
      </c>
      <c r="L465" s="119"/>
      <c r="M465" s="239">
        <f>M466</f>
        <v>24000</v>
      </c>
      <c r="N465" s="119"/>
      <c r="O465" s="221"/>
      <c r="P465" s="227"/>
      <c r="Q465" s="227"/>
    </row>
    <row r="466" spans="1:17" ht="24.75" hidden="1" customHeight="1" x14ac:dyDescent="0.35">
      <c r="A466" s="39"/>
      <c r="B466" s="17"/>
      <c r="C466" s="17"/>
      <c r="D466" s="17"/>
      <c r="E466" s="17"/>
      <c r="F466" s="18"/>
      <c r="G466" s="117" t="s">
        <v>1</v>
      </c>
      <c r="H466" s="117"/>
      <c r="I466" s="118"/>
      <c r="J466" s="118">
        <v>800</v>
      </c>
      <c r="K466" s="119"/>
      <c r="L466" s="119"/>
      <c r="M466" s="239">
        <v>24000</v>
      </c>
      <c r="N466" s="119"/>
      <c r="O466" s="221"/>
      <c r="P466" s="227"/>
      <c r="Q466" s="227"/>
    </row>
    <row r="467" spans="1:17" ht="64.150000000000006" hidden="1" customHeight="1" x14ac:dyDescent="0.35">
      <c r="A467" s="39"/>
      <c r="B467" s="17"/>
      <c r="C467" s="17"/>
      <c r="D467" s="17"/>
      <c r="E467" s="17"/>
      <c r="F467" s="18"/>
      <c r="G467" s="197" t="s">
        <v>518</v>
      </c>
      <c r="H467" s="197"/>
      <c r="I467" s="47" t="s">
        <v>519</v>
      </c>
      <c r="J467" s="198"/>
      <c r="K467" s="199">
        <f>K468</f>
        <v>0</v>
      </c>
      <c r="L467" s="199">
        <f>L468</f>
        <v>0</v>
      </c>
      <c r="M467" s="247">
        <f>M468</f>
        <v>0</v>
      </c>
      <c r="N467" s="119"/>
      <c r="O467" s="221"/>
      <c r="P467" s="227"/>
      <c r="Q467" s="227"/>
    </row>
    <row r="468" spans="1:17" ht="24.75" hidden="1" customHeight="1" x14ac:dyDescent="0.35">
      <c r="A468" s="39"/>
      <c r="B468" s="17"/>
      <c r="C468" s="17"/>
      <c r="D468" s="17"/>
      <c r="E468" s="17"/>
      <c r="F468" s="18"/>
      <c r="G468" s="197" t="s">
        <v>1</v>
      </c>
      <c r="H468" s="197"/>
      <c r="I468" s="118"/>
      <c r="J468" s="198">
        <v>800</v>
      </c>
      <c r="K468" s="199"/>
      <c r="L468" s="199"/>
      <c r="M468" s="247">
        <f>K468+L468</f>
        <v>0</v>
      </c>
      <c r="N468" s="119"/>
      <c r="O468" s="221"/>
      <c r="P468" s="227"/>
      <c r="Q468" s="227"/>
    </row>
    <row r="469" spans="1:17" ht="45" x14ac:dyDescent="0.35">
      <c r="A469" s="39"/>
      <c r="B469" s="263"/>
      <c r="C469" s="263"/>
      <c r="D469" s="263"/>
      <c r="E469" s="263"/>
      <c r="F469" s="264"/>
      <c r="G469" s="114" t="s">
        <v>553</v>
      </c>
      <c r="H469" s="197"/>
      <c r="I469" s="60" t="s">
        <v>337</v>
      </c>
      <c r="J469" s="115"/>
      <c r="K469" s="199"/>
      <c r="L469" s="199"/>
      <c r="M469" s="247"/>
      <c r="N469" s="119"/>
      <c r="O469" s="254">
        <f t="shared" ref="O469:Q470" si="72">O470</f>
        <v>143552</v>
      </c>
      <c r="P469" s="268">
        <f t="shared" si="72"/>
        <v>0</v>
      </c>
      <c r="Q469" s="268">
        <f t="shared" si="72"/>
        <v>143552</v>
      </c>
    </row>
    <row r="470" spans="1:17" ht="46.5" x14ac:dyDescent="0.35">
      <c r="A470" s="39"/>
      <c r="B470" s="263"/>
      <c r="C470" s="263"/>
      <c r="D470" s="263"/>
      <c r="E470" s="263"/>
      <c r="F470" s="264"/>
      <c r="G470" s="117" t="s">
        <v>554</v>
      </c>
      <c r="H470" s="197"/>
      <c r="I470" s="47" t="s">
        <v>338</v>
      </c>
      <c r="J470" s="118"/>
      <c r="K470" s="199"/>
      <c r="L470" s="199"/>
      <c r="M470" s="247"/>
      <c r="N470" s="119"/>
      <c r="O470" s="221">
        <f t="shared" si="72"/>
        <v>143552</v>
      </c>
      <c r="P470" s="227">
        <f t="shared" si="72"/>
        <v>0</v>
      </c>
      <c r="Q470" s="227">
        <f t="shared" si="72"/>
        <v>143552</v>
      </c>
    </row>
    <row r="471" spans="1:17" ht="46.5" x14ac:dyDescent="0.35">
      <c r="A471" s="39"/>
      <c r="B471" s="263"/>
      <c r="C471" s="263"/>
      <c r="D471" s="263"/>
      <c r="E471" s="263"/>
      <c r="F471" s="264"/>
      <c r="G471" s="120" t="s">
        <v>484</v>
      </c>
      <c r="H471" s="197"/>
      <c r="I471" s="64" t="s">
        <v>339</v>
      </c>
      <c r="J471" s="118"/>
      <c r="K471" s="199"/>
      <c r="L471" s="199"/>
      <c r="M471" s="247"/>
      <c r="N471" s="119"/>
      <c r="O471" s="221">
        <f>O472+O474</f>
        <v>143552</v>
      </c>
      <c r="P471" s="227">
        <f>P472+P474</f>
        <v>0</v>
      </c>
      <c r="Q471" s="227">
        <f>Q472+Q474</f>
        <v>143552</v>
      </c>
    </row>
    <row r="472" spans="1:17" ht="93" x14ac:dyDescent="0.35">
      <c r="A472" s="39"/>
      <c r="B472" s="263"/>
      <c r="C472" s="263"/>
      <c r="D472" s="263"/>
      <c r="E472" s="263"/>
      <c r="F472" s="264"/>
      <c r="G472" s="117" t="s">
        <v>681</v>
      </c>
      <c r="H472" s="197"/>
      <c r="I472" s="47" t="s">
        <v>682</v>
      </c>
      <c r="J472" s="118"/>
      <c r="K472" s="199"/>
      <c r="L472" s="199"/>
      <c r="M472" s="247"/>
      <c r="N472" s="119"/>
      <c r="O472" s="221">
        <f>O473</f>
        <v>10441</v>
      </c>
      <c r="P472" s="227">
        <f>P473</f>
        <v>0</v>
      </c>
      <c r="Q472" s="227">
        <f>Q473</f>
        <v>10441</v>
      </c>
    </row>
    <row r="473" spans="1:17" x14ac:dyDescent="0.35">
      <c r="A473" s="39"/>
      <c r="B473" s="263"/>
      <c r="C473" s="263"/>
      <c r="D473" s="263"/>
      <c r="E473" s="263"/>
      <c r="F473" s="264"/>
      <c r="G473" s="117" t="s">
        <v>1</v>
      </c>
      <c r="H473" s="197"/>
      <c r="I473" s="118"/>
      <c r="J473" s="118">
        <v>800</v>
      </c>
      <c r="K473" s="199"/>
      <c r="L473" s="199"/>
      <c r="M473" s="247"/>
      <c r="N473" s="119"/>
      <c r="O473" s="221">
        <v>10441</v>
      </c>
      <c r="P473" s="227">
        <v>0</v>
      </c>
      <c r="Q473" s="227">
        <f>O473+P473</f>
        <v>10441</v>
      </c>
    </row>
    <row r="474" spans="1:17" ht="77.5" x14ac:dyDescent="0.35">
      <c r="A474" s="39"/>
      <c r="B474" s="263"/>
      <c r="C474" s="263"/>
      <c r="D474" s="263"/>
      <c r="E474" s="263"/>
      <c r="F474" s="264"/>
      <c r="G474" s="139" t="s">
        <v>518</v>
      </c>
      <c r="H474" s="197"/>
      <c r="I474" s="47" t="s">
        <v>519</v>
      </c>
      <c r="J474" s="198"/>
      <c r="K474" s="199"/>
      <c r="L474" s="199"/>
      <c r="M474" s="247"/>
      <c r="N474" s="119"/>
      <c r="O474" s="221">
        <f>O475</f>
        <v>133111</v>
      </c>
      <c r="P474" s="227">
        <f>P475</f>
        <v>0</v>
      </c>
      <c r="Q474" s="227">
        <f>Q475</f>
        <v>133111</v>
      </c>
    </row>
    <row r="475" spans="1:17" x14ac:dyDescent="0.35">
      <c r="A475" s="39"/>
      <c r="B475" s="263"/>
      <c r="C475" s="263"/>
      <c r="D475" s="263"/>
      <c r="E475" s="263"/>
      <c r="F475" s="264"/>
      <c r="G475" s="117" t="s">
        <v>1</v>
      </c>
      <c r="H475" s="197"/>
      <c r="I475" s="118"/>
      <c r="J475" s="198">
        <v>800</v>
      </c>
      <c r="K475" s="199"/>
      <c r="L475" s="199"/>
      <c r="M475" s="247"/>
      <c r="N475" s="119"/>
      <c r="O475" s="221">
        <v>133111</v>
      </c>
      <c r="P475" s="227"/>
      <c r="Q475" s="227">
        <f>O475+P475</f>
        <v>133111</v>
      </c>
    </row>
    <row r="476" spans="1:17" ht="60" x14ac:dyDescent="0.35">
      <c r="A476" s="39"/>
      <c r="B476" s="17"/>
      <c r="C476" s="17"/>
      <c r="D476" s="17"/>
      <c r="E476" s="17"/>
      <c r="F476" s="18"/>
      <c r="G476" s="209" t="s">
        <v>606</v>
      </c>
      <c r="H476" s="197"/>
      <c r="I476" s="60" t="s">
        <v>539</v>
      </c>
      <c r="J476" s="198"/>
      <c r="K476" s="210">
        <f>K477</f>
        <v>13139527</v>
      </c>
      <c r="L476" s="199"/>
      <c r="M476" s="247"/>
      <c r="N476" s="119">
        <f>N477</f>
        <v>0</v>
      </c>
      <c r="O476" s="254">
        <f>O477</f>
        <v>5435132</v>
      </c>
      <c r="P476" s="268">
        <f>P477</f>
        <v>0</v>
      </c>
      <c r="Q476" s="268">
        <f>Q477</f>
        <v>5435132</v>
      </c>
    </row>
    <row r="477" spans="1:17" ht="77.5" x14ac:dyDescent="0.35">
      <c r="A477" s="39"/>
      <c r="B477" s="17"/>
      <c r="C477" s="17"/>
      <c r="D477" s="17"/>
      <c r="E477" s="17"/>
      <c r="F477" s="18"/>
      <c r="G477" s="197" t="s">
        <v>607</v>
      </c>
      <c r="H477" s="197"/>
      <c r="I477" s="47" t="s">
        <v>540</v>
      </c>
      <c r="J477" s="198"/>
      <c r="K477" s="199">
        <f>K478+K484</f>
        <v>13139527</v>
      </c>
      <c r="L477" s="199"/>
      <c r="M477" s="247"/>
      <c r="N477" s="119">
        <f>N478+N484</f>
        <v>0</v>
      </c>
      <c r="O477" s="221">
        <f>O478+O484</f>
        <v>5435132</v>
      </c>
      <c r="P477" s="227">
        <f>P478+P484</f>
        <v>0</v>
      </c>
      <c r="Q477" s="227">
        <f>Q478+Q484</f>
        <v>5435132</v>
      </c>
    </row>
    <row r="478" spans="1:17" ht="46.5" x14ac:dyDescent="0.35">
      <c r="A478" s="39"/>
      <c r="B478" s="17"/>
      <c r="C478" s="17"/>
      <c r="D478" s="17"/>
      <c r="E478" s="17"/>
      <c r="F478" s="18"/>
      <c r="G478" s="208" t="s">
        <v>550</v>
      </c>
      <c r="H478" s="197"/>
      <c r="I478" s="64" t="s">
        <v>541</v>
      </c>
      <c r="J478" s="198"/>
      <c r="K478" s="199">
        <f>K482+K479</f>
        <v>9530527</v>
      </c>
      <c r="L478" s="199"/>
      <c r="M478" s="247"/>
      <c r="N478" s="119">
        <f>N482+N479</f>
        <v>0</v>
      </c>
      <c r="O478" s="221">
        <f>O482+O479</f>
        <v>1656900</v>
      </c>
      <c r="P478" s="227">
        <f>P482+P479</f>
        <v>0</v>
      </c>
      <c r="Q478" s="227">
        <f>Q482+Q479</f>
        <v>1656900</v>
      </c>
    </row>
    <row r="479" spans="1:17" ht="46.5" x14ac:dyDescent="0.35">
      <c r="A479" s="39"/>
      <c r="B479" s="17"/>
      <c r="C479" s="17"/>
      <c r="D479" s="17"/>
      <c r="E479" s="17"/>
      <c r="F479" s="18"/>
      <c r="G479" s="51" t="s">
        <v>547</v>
      </c>
      <c r="H479" s="197"/>
      <c r="I479" s="47" t="s">
        <v>548</v>
      </c>
      <c r="J479" s="198"/>
      <c r="K479" s="199">
        <f>K480+K481</f>
        <v>2376527</v>
      </c>
      <c r="L479" s="199"/>
      <c r="M479" s="247"/>
      <c r="N479" s="119">
        <f>N480+N481</f>
        <v>0</v>
      </c>
      <c r="O479" s="221">
        <f>O480+O481</f>
        <v>82900</v>
      </c>
      <c r="P479" s="227">
        <f>P480+P481</f>
        <v>0</v>
      </c>
      <c r="Q479" s="227">
        <f>Q480+Q481</f>
        <v>82900</v>
      </c>
    </row>
    <row r="480" spans="1:17" ht="46.5" x14ac:dyDescent="0.35">
      <c r="A480" s="39"/>
      <c r="B480" s="17"/>
      <c r="C480" s="17"/>
      <c r="D480" s="17"/>
      <c r="E480" s="17"/>
      <c r="F480" s="18"/>
      <c r="G480" s="51" t="s">
        <v>10</v>
      </c>
      <c r="H480" s="197"/>
      <c r="I480" s="64"/>
      <c r="J480" s="198">
        <v>400</v>
      </c>
      <c r="K480" s="199">
        <v>376527</v>
      </c>
      <c r="L480" s="199"/>
      <c r="M480" s="247"/>
      <c r="N480" s="119"/>
      <c r="O480" s="221">
        <v>82900</v>
      </c>
      <c r="P480" s="227"/>
      <c r="Q480" s="227">
        <f>O480+P480</f>
        <v>82900</v>
      </c>
    </row>
    <row r="481" spans="1:17" x14ac:dyDescent="0.35">
      <c r="A481" s="39"/>
      <c r="B481" s="228"/>
      <c r="C481" s="228"/>
      <c r="D481" s="228"/>
      <c r="E481" s="228"/>
      <c r="F481" s="229"/>
      <c r="G481" s="51" t="s">
        <v>1</v>
      </c>
      <c r="H481" s="197"/>
      <c r="I481" s="64"/>
      <c r="J481" s="198">
        <v>800</v>
      </c>
      <c r="K481" s="199">
        <v>2000000</v>
      </c>
      <c r="L481" s="199"/>
      <c r="M481" s="247"/>
      <c r="N481" s="119"/>
      <c r="O481" s="221">
        <v>0</v>
      </c>
      <c r="P481" s="227"/>
      <c r="Q481" s="227">
        <f>O481+P481</f>
        <v>0</v>
      </c>
    </row>
    <row r="482" spans="1:17" ht="31" x14ac:dyDescent="0.35">
      <c r="A482" s="39"/>
      <c r="B482" s="17"/>
      <c r="C482" s="17"/>
      <c r="D482" s="17"/>
      <c r="E482" s="17"/>
      <c r="F482" s="18"/>
      <c r="G482" s="197" t="s">
        <v>549</v>
      </c>
      <c r="H482" s="197"/>
      <c r="I482" s="47" t="s">
        <v>542</v>
      </c>
      <c r="J482" s="198"/>
      <c r="K482" s="199">
        <f>K483</f>
        <v>7154000</v>
      </c>
      <c r="L482" s="199"/>
      <c r="M482" s="247"/>
      <c r="N482" s="119">
        <f>N483</f>
        <v>0</v>
      </c>
      <c r="O482" s="221">
        <f>O483</f>
        <v>1574000</v>
      </c>
      <c r="P482" s="227">
        <f t="shared" ref="P482:Q482" si="73">P483</f>
        <v>0</v>
      </c>
      <c r="Q482" s="227">
        <f t="shared" si="73"/>
        <v>1574000</v>
      </c>
    </row>
    <row r="483" spans="1:17" ht="46.5" x14ac:dyDescent="0.35">
      <c r="A483" s="39"/>
      <c r="B483" s="17"/>
      <c r="C483" s="17"/>
      <c r="D483" s="17"/>
      <c r="E483" s="17"/>
      <c r="F483" s="18"/>
      <c r="G483" s="51" t="s">
        <v>10</v>
      </c>
      <c r="H483" s="197"/>
      <c r="I483" s="118"/>
      <c r="J483" s="198">
        <v>400</v>
      </c>
      <c r="K483" s="199">
        <v>7154000</v>
      </c>
      <c r="L483" s="199"/>
      <c r="M483" s="247"/>
      <c r="N483" s="119"/>
      <c r="O483" s="221">
        <v>1574000</v>
      </c>
      <c r="P483" s="227"/>
      <c r="Q483" s="227">
        <f>O483+P483</f>
        <v>1574000</v>
      </c>
    </row>
    <row r="484" spans="1:17" ht="31" x14ac:dyDescent="0.35">
      <c r="A484" s="39"/>
      <c r="B484" s="228"/>
      <c r="C484" s="228"/>
      <c r="D484" s="228"/>
      <c r="E484" s="228"/>
      <c r="F484" s="229"/>
      <c r="G484" s="278" t="s">
        <v>423</v>
      </c>
      <c r="H484" s="117"/>
      <c r="I484" s="64" t="s">
        <v>641</v>
      </c>
      <c r="J484" s="198"/>
      <c r="K484" s="199">
        <f>K487+K489</f>
        <v>3609000</v>
      </c>
      <c r="L484" s="199"/>
      <c r="M484" s="247"/>
      <c r="N484" s="119">
        <f>N487+N489</f>
        <v>0</v>
      </c>
      <c r="O484" s="221">
        <f>O487+O489+O485</f>
        <v>3778232</v>
      </c>
      <c r="P484" s="227">
        <f>P487+P489+P485</f>
        <v>0</v>
      </c>
      <c r="Q484" s="227">
        <f>Q487+Q489+Q485</f>
        <v>3778232</v>
      </c>
    </row>
    <row r="485" spans="1:17" ht="31" x14ac:dyDescent="0.35">
      <c r="A485" s="39"/>
      <c r="B485" s="276"/>
      <c r="C485" s="276"/>
      <c r="D485" s="276"/>
      <c r="E485" s="276"/>
      <c r="F485" s="277"/>
      <c r="G485" s="279" t="s">
        <v>692</v>
      </c>
      <c r="H485" s="197"/>
      <c r="I485" s="47" t="s">
        <v>691</v>
      </c>
      <c r="J485" s="198"/>
      <c r="K485" s="199"/>
      <c r="L485" s="199"/>
      <c r="M485" s="247"/>
      <c r="N485" s="119"/>
      <c r="O485" s="221">
        <f>O486</f>
        <v>169232</v>
      </c>
      <c r="P485" s="227">
        <f>P486</f>
        <v>0</v>
      </c>
      <c r="Q485" s="227">
        <f>Q486</f>
        <v>169232</v>
      </c>
    </row>
    <row r="486" spans="1:17" ht="46.5" x14ac:dyDescent="0.35">
      <c r="A486" s="39"/>
      <c r="B486" s="276"/>
      <c r="C486" s="276"/>
      <c r="D486" s="276"/>
      <c r="E486" s="276"/>
      <c r="F486" s="277"/>
      <c r="G486" s="51" t="s">
        <v>10</v>
      </c>
      <c r="H486" s="197"/>
      <c r="I486" s="64"/>
      <c r="J486" s="198">
        <v>400</v>
      </c>
      <c r="K486" s="199"/>
      <c r="L486" s="199"/>
      <c r="M486" s="247"/>
      <c r="N486" s="119"/>
      <c r="O486" s="221">
        <v>169232</v>
      </c>
      <c r="P486" s="227">
        <v>0</v>
      </c>
      <c r="Q486" s="227">
        <f>P486+O486</f>
        <v>169232</v>
      </c>
    </row>
    <row r="487" spans="1:17" ht="46.5" x14ac:dyDescent="0.35">
      <c r="A487" s="39"/>
      <c r="B487" s="228"/>
      <c r="C487" s="228"/>
      <c r="D487" s="228"/>
      <c r="E487" s="228"/>
      <c r="F487" s="229"/>
      <c r="G487" s="51" t="s">
        <v>645</v>
      </c>
      <c r="H487" s="197"/>
      <c r="I487" s="47" t="s">
        <v>642</v>
      </c>
      <c r="J487" s="198"/>
      <c r="K487" s="199">
        <f>K488</f>
        <v>181000</v>
      </c>
      <c r="L487" s="199"/>
      <c r="M487" s="247"/>
      <c r="N487" s="119">
        <f>N488</f>
        <v>0</v>
      </c>
      <c r="O487" s="221">
        <f>O488</f>
        <v>181000</v>
      </c>
      <c r="P487" s="227">
        <f t="shared" ref="P487:Q487" si="74">P488</f>
        <v>0</v>
      </c>
      <c r="Q487" s="227">
        <f t="shared" si="74"/>
        <v>181000</v>
      </c>
    </row>
    <row r="488" spans="1:17" ht="46.5" x14ac:dyDescent="0.35">
      <c r="A488" s="39"/>
      <c r="B488" s="228"/>
      <c r="C488" s="228"/>
      <c r="D488" s="228"/>
      <c r="E488" s="228"/>
      <c r="F488" s="229"/>
      <c r="G488" s="51" t="s">
        <v>10</v>
      </c>
      <c r="H488" s="197"/>
      <c r="I488" s="118"/>
      <c r="J488" s="198">
        <v>400</v>
      </c>
      <c r="K488" s="199">
        <v>181000</v>
      </c>
      <c r="L488" s="199"/>
      <c r="M488" s="247"/>
      <c r="N488" s="119"/>
      <c r="O488" s="221">
        <v>181000</v>
      </c>
      <c r="P488" s="227">
        <v>0</v>
      </c>
      <c r="Q488" s="227">
        <f>O488+P488</f>
        <v>181000</v>
      </c>
    </row>
    <row r="489" spans="1:17" ht="46.5" x14ac:dyDescent="0.35">
      <c r="A489" s="39"/>
      <c r="B489" s="228"/>
      <c r="C489" s="228"/>
      <c r="D489" s="228"/>
      <c r="E489" s="228"/>
      <c r="F489" s="229"/>
      <c r="G489" s="139" t="s">
        <v>644</v>
      </c>
      <c r="H489" s="197"/>
      <c r="I489" s="47" t="s">
        <v>643</v>
      </c>
      <c r="J489" s="198"/>
      <c r="K489" s="199">
        <f>K490</f>
        <v>3428000</v>
      </c>
      <c r="L489" s="199"/>
      <c r="M489" s="247"/>
      <c r="N489" s="119">
        <f>N490</f>
        <v>0</v>
      </c>
      <c r="O489" s="221">
        <f>O490</f>
        <v>3428000</v>
      </c>
      <c r="P489" s="227">
        <f t="shared" ref="P489:Q489" si="75">P490</f>
        <v>0</v>
      </c>
      <c r="Q489" s="227">
        <f t="shared" si="75"/>
        <v>3428000</v>
      </c>
    </row>
    <row r="490" spans="1:17" ht="46.5" x14ac:dyDescent="0.35">
      <c r="A490" s="39"/>
      <c r="B490" s="228"/>
      <c r="C490" s="228"/>
      <c r="D490" s="228"/>
      <c r="E490" s="228"/>
      <c r="F490" s="229"/>
      <c r="G490" s="51" t="s">
        <v>10</v>
      </c>
      <c r="H490" s="197"/>
      <c r="I490" s="118"/>
      <c r="J490" s="198">
        <v>400</v>
      </c>
      <c r="K490" s="199">
        <v>3428000</v>
      </c>
      <c r="L490" s="199"/>
      <c r="M490" s="247"/>
      <c r="N490" s="119"/>
      <c r="O490" s="221">
        <v>3428000</v>
      </c>
      <c r="P490" s="227">
        <v>0</v>
      </c>
      <c r="Q490" s="227">
        <f>O490+P490</f>
        <v>3428000</v>
      </c>
    </row>
    <row r="491" spans="1:17" ht="45.5" x14ac:dyDescent="0.35">
      <c r="A491" s="39"/>
      <c r="B491" s="17"/>
      <c r="C491" s="17"/>
      <c r="D491" s="17"/>
      <c r="E491" s="17"/>
      <c r="F491" s="18"/>
      <c r="G491" s="59" t="s">
        <v>608</v>
      </c>
      <c r="H491" s="59"/>
      <c r="I491" s="60" t="s">
        <v>281</v>
      </c>
      <c r="J491" s="61" t="s">
        <v>0</v>
      </c>
      <c r="K491" s="62">
        <f t="shared" ref="K491:P491" si="76">K492+K500</f>
        <v>9479483</v>
      </c>
      <c r="L491" s="62">
        <f t="shared" si="76"/>
        <v>309969</v>
      </c>
      <c r="M491" s="240">
        <f t="shared" si="76"/>
        <v>9739452</v>
      </c>
      <c r="N491" s="127">
        <f t="shared" si="76"/>
        <v>0</v>
      </c>
      <c r="O491" s="254">
        <f t="shared" si="76"/>
        <v>10216336</v>
      </c>
      <c r="P491" s="268">
        <f t="shared" si="76"/>
        <v>340000</v>
      </c>
      <c r="Q491" s="268">
        <f t="shared" ref="Q491" si="77">Q492+Q500</f>
        <v>10556336</v>
      </c>
    </row>
    <row r="492" spans="1:17" ht="46.5" x14ac:dyDescent="0.35">
      <c r="A492" s="39"/>
      <c r="B492" s="17"/>
      <c r="C492" s="17"/>
      <c r="D492" s="17"/>
      <c r="E492" s="17"/>
      <c r="F492" s="18"/>
      <c r="G492" s="51" t="s">
        <v>609</v>
      </c>
      <c r="H492" s="121"/>
      <c r="I492" s="47" t="s">
        <v>282</v>
      </c>
      <c r="J492" s="48" t="s">
        <v>0</v>
      </c>
      <c r="K492" s="49">
        <f>K493</f>
        <v>200000</v>
      </c>
      <c r="L492" s="49"/>
      <c r="M492" s="241">
        <f>M493</f>
        <v>150000</v>
      </c>
      <c r="N492" s="49">
        <f>N493</f>
        <v>0</v>
      </c>
      <c r="O492" s="221">
        <f>O493</f>
        <v>508000</v>
      </c>
      <c r="P492" s="227">
        <f>P493</f>
        <v>0</v>
      </c>
      <c r="Q492" s="227">
        <f>Q493</f>
        <v>508000</v>
      </c>
    </row>
    <row r="493" spans="1:17" ht="62" x14ac:dyDescent="0.35">
      <c r="A493" s="39"/>
      <c r="B493" s="17"/>
      <c r="C493" s="17"/>
      <c r="D493" s="17"/>
      <c r="E493" s="17"/>
      <c r="F493" s="18"/>
      <c r="G493" s="63" t="s">
        <v>284</v>
      </c>
      <c r="H493" s="63"/>
      <c r="I493" s="64" t="s">
        <v>283</v>
      </c>
      <c r="J493" s="48"/>
      <c r="K493" s="49">
        <f>K494+K496</f>
        <v>200000</v>
      </c>
      <c r="L493" s="49"/>
      <c r="M493" s="241">
        <f>M494+M496</f>
        <v>150000</v>
      </c>
      <c r="N493" s="49">
        <f>N494+N496</f>
        <v>0</v>
      </c>
      <c r="O493" s="221">
        <f>O494+O498</f>
        <v>508000</v>
      </c>
      <c r="P493" s="227">
        <f>P494+P498</f>
        <v>0</v>
      </c>
      <c r="Q493" s="227">
        <f>Q494+Q498</f>
        <v>508000</v>
      </c>
    </row>
    <row r="494" spans="1:17" ht="62" x14ac:dyDescent="0.35">
      <c r="A494" s="39"/>
      <c r="B494" s="17"/>
      <c r="C494" s="17"/>
      <c r="D494" s="17"/>
      <c r="E494" s="17"/>
      <c r="F494" s="18"/>
      <c r="G494" s="51" t="s">
        <v>610</v>
      </c>
      <c r="H494" s="51"/>
      <c r="I494" s="47" t="s">
        <v>285</v>
      </c>
      <c r="J494" s="48" t="s">
        <v>0</v>
      </c>
      <c r="K494" s="49">
        <f>K495</f>
        <v>200000</v>
      </c>
      <c r="L494" s="49"/>
      <c r="M494" s="241">
        <f>M495</f>
        <v>150000</v>
      </c>
      <c r="N494" s="49">
        <f>N495</f>
        <v>0</v>
      </c>
      <c r="O494" s="221">
        <f>O495</f>
        <v>200000</v>
      </c>
      <c r="P494" s="227"/>
      <c r="Q494" s="227">
        <v>200000</v>
      </c>
    </row>
    <row r="495" spans="1:17" ht="31" x14ac:dyDescent="0.25">
      <c r="G495" s="51" t="s">
        <v>2</v>
      </c>
      <c r="H495" s="51"/>
      <c r="I495" s="47" t="s">
        <v>0</v>
      </c>
      <c r="J495" s="48">
        <v>200</v>
      </c>
      <c r="K495" s="49">
        <v>200000</v>
      </c>
      <c r="L495" s="49"/>
      <c r="M495" s="241">
        <v>150000</v>
      </c>
      <c r="N495" s="49"/>
      <c r="O495" s="258">
        <f>N495+K495</f>
        <v>200000</v>
      </c>
      <c r="P495" s="227"/>
      <c r="Q495" s="227">
        <v>200000</v>
      </c>
    </row>
    <row r="496" spans="1:17" ht="46.5" hidden="1" x14ac:dyDescent="0.25">
      <c r="G496" s="51" t="s">
        <v>389</v>
      </c>
      <c r="H496" s="51"/>
      <c r="I496" s="47" t="s">
        <v>388</v>
      </c>
      <c r="J496" s="48"/>
      <c r="K496" s="49">
        <f>K497</f>
        <v>0</v>
      </c>
      <c r="L496" s="49"/>
      <c r="M496" s="241">
        <f>M497</f>
        <v>0</v>
      </c>
      <c r="N496" s="49"/>
      <c r="O496" s="258"/>
      <c r="P496" s="227"/>
      <c r="Q496" s="227"/>
    </row>
    <row r="497" spans="7:17" ht="46.5" hidden="1" x14ac:dyDescent="0.25">
      <c r="G497" s="51" t="s">
        <v>4</v>
      </c>
      <c r="H497" s="51"/>
      <c r="I497" s="47"/>
      <c r="J497" s="48">
        <v>200</v>
      </c>
      <c r="K497" s="49">
        <v>0</v>
      </c>
      <c r="L497" s="49"/>
      <c r="M497" s="241">
        <v>0</v>
      </c>
      <c r="N497" s="49"/>
      <c r="O497" s="258"/>
      <c r="P497" s="227"/>
      <c r="Q497" s="227"/>
    </row>
    <row r="498" spans="7:17" ht="62" x14ac:dyDescent="0.25">
      <c r="G498" s="14" t="s">
        <v>698</v>
      </c>
      <c r="H498" s="51"/>
      <c r="I498" s="47" t="s">
        <v>697</v>
      </c>
      <c r="J498" s="48"/>
      <c r="K498" s="49"/>
      <c r="L498" s="49"/>
      <c r="M498" s="241"/>
      <c r="N498" s="49"/>
      <c r="O498" s="258">
        <f>O499</f>
        <v>308000</v>
      </c>
      <c r="P498" s="227">
        <f>P499</f>
        <v>0</v>
      </c>
      <c r="Q498" s="227">
        <f>Q499</f>
        <v>308000</v>
      </c>
    </row>
    <row r="499" spans="7:17" ht="31" x14ac:dyDescent="0.25">
      <c r="G499" s="51" t="s">
        <v>2</v>
      </c>
      <c r="H499" s="51"/>
      <c r="I499" s="47"/>
      <c r="J499" s="48">
        <v>200</v>
      </c>
      <c r="K499" s="49"/>
      <c r="L499" s="49"/>
      <c r="M499" s="241"/>
      <c r="N499" s="49"/>
      <c r="O499" s="258">
        <v>308000</v>
      </c>
      <c r="P499" s="227">
        <v>0</v>
      </c>
      <c r="Q499" s="227">
        <f>P499+O499</f>
        <v>308000</v>
      </c>
    </row>
    <row r="500" spans="7:17" ht="62" x14ac:dyDescent="0.25">
      <c r="G500" s="51" t="s">
        <v>611</v>
      </c>
      <c r="H500" s="121"/>
      <c r="I500" s="47" t="s">
        <v>286</v>
      </c>
      <c r="J500" s="48" t="s">
        <v>0</v>
      </c>
      <c r="K500" s="49">
        <f t="shared" ref="K500:Q501" si="78">K501</f>
        <v>9279483</v>
      </c>
      <c r="L500" s="49">
        <f t="shared" si="78"/>
        <v>309969</v>
      </c>
      <c r="M500" s="241">
        <f t="shared" si="78"/>
        <v>9589452</v>
      </c>
      <c r="N500" s="49">
        <f t="shared" si="78"/>
        <v>0</v>
      </c>
      <c r="O500" s="258">
        <f t="shared" si="78"/>
        <v>9708336</v>
      </c>
      <c r="P500" s="227">
        <f t="shared" si="78"/>
        <v>340000</v>
      </c>
      <c r="Q500" s="227">
        <f t="shared" si="78"/>
        <v>10048336</v>
      </c>
    </row>
    <row r="501" spans="7:17" ht="77.5" x14ac:dyDescent="0.25">
      <c r="G501" s="63" t="s">
        <v>327</v>
      </c>
      <c r="H501" s="63"/>
      <c r="I501" s="64" t="s">
        <v>287</v>
      </c>
      <c r="J501" s="48"/>
      <c r="K501" s="49">
        <f t="shared" si="78"/>
        <v>9279483</v>
      </c>
      <c r="L501" s="49">
        <f t="shared" si="78"/>
        <v>309969</v>
      </c>
      <c r="M501" s="241">
        <f t="shared" si="78"/>
        <v>9589452</v>
      </c>
      <c r="N501" s="49">
        <f t="shared" si="78"/>
        <v>0</v>
      </c>
      <c r="O501" s="258">
        <f t="shared" si="78"/>
        <v>9708336</v>
      </c>
      <c r="P501" s="227">
        <f t="shared" si="78"/>
        <v>340000</v>
      </c>
      <c r="Q501" s="227">
        <f t="shared" si="78"/>
        <v>10048336</v>
      </c>
    </row>
    <row r="502" spans="7:17" ht="77.5" x14ac:dyDescent="0.25">
      <c r="G502" s="51" t="s">
        <v>612</v>
      </c>
      <c r="H502" s="51"/>
      <c r="I502" s="47" t="s">
        <v>288</v>
      </c>
      <c r="J502" s="48" t="s">
        <v>0</v>
      </c>
      <c r="K502" s="49">
        <f>K503+K504+K505</f>
        <v>9279483</v>
      </c>
      <c r="L502" s="49">
        <f>L503+L504+L505</f>
        <v>309969</v>
      </c>
      <c r="M502" s="241">
        <f>M503+M504+M505</f>
        <v>9589452</v>
      </c>
      <c r="N502" s="49">
        <f>N503+N504+N505</f>
        <v>0</v>
      </c>
      <c r="O502" s="258">
        <f>O503+O504+O505</f>
        <v>9708336</v>
      </c>
      <c r="P502" s="227">
        <f t="shared" ref="P502:Q502" si="79">P503+P504+P505</f>
        <v>340000</v>
      </c>
      <c r="Q502" s="227">
        <f t="shared" si="79"/>
        <v>10048336</v>
      </c>
    </row>
    <row r="503" spans="7:17" ht="77.5" x14ac:dyDescent="0.25">
      <c r="G503" s="51" t="s">
        <v>3</v>
      </c>
      <c r="H503" s="51"/>
      <c r="I503" s="52"/>
      <c r="J503" s="48">
        <v>100</v>
      </c>
      <c r="K503" s="49">
        <v>6351047</v>
      </c>
      <c r="L503" s="49">
        <v>309969</v>
      </c>
      <c r="M503" s="241">
        <f>K503+L503</f>
        <v>6661016</v>
      </c>
      <c r="N503" s="49"/>
      <c r="O503" s="258">
        <f>N503+K503</f>
        <v>6351047</v>
      </c>
      <c r="P503" s="227">
        <v>300000</v>
      </c>
      <c r="Q503" s="227">
        <f>P503+O503</f>
        <v>6651047</v>
      </c>
    </row>
    <row r="504" spans="7:17" ht="31" x14ac:dyDescent="0.25">
      <c r="G504" s="51" t="s">
        <v>2</v>
      </c>
      <c r="H504" s="51"/>
      <c r="I504" s="52"/>
      <c r="J504" s="48">
        <v>200</v>
      </c>
      <c r="K504" s="49">
        <v>2702396</v>
      </c>
      <c r="L504" s="49"/>
      <c r="M504" s="241">
        <f>K504+L504</f>
        <v>2702396</v>
      </c>
      <c r="N504" s="49"/>
      <c r="O504" s="258">
        <v>3131249</v>
      </c>
      <c r="P504" s="227">
        <v>40000</v>
      </c>
      <c r="Q504" s="227">
        <f>O504+P504</f>
        <v>3171249</v>
      </c>
    </row>
    <row r="505" spans="7:17" x14ac:dyDescent="0.25">
      <c r="G505" s="51" t="s">
        <v>1</v>
      </c>
      <c r="H505" s="51"/>
      <c r="I505" s="52"/>
      <c r="J505" s="48">
        <v>800</v>
      </c>
      <c r="K505" s="49">
        <v>226040</v>
      </c>
      <c r="L505" s="49"/>
      <c r="M505" s="241">
        <f>K505+L505</f>
        <v>226040</v>
      </c>
      <c r="N505" s="49"/>
      <c r="O505" s="258">
        <f>N505+K505</f>
        <v>226040</v>
      </c>
      <c r="P505" s="227"/>
      <c r="Q505" s="227">
        <v>226040</v>
      </c>
    </row>
    <row r="506" spans="7:17" ht="60" x14ac:dyDescent="0.3">
      <c r="G506" s="65" t="s">
        <v>485</v>
      </c>
      <c r="H506" s="65"/>
      <c r="I506" s="60" t="s">
        <v>471</v>
      </c>
      <c r="J506" s="48"/>
      <c r="K506" s="127">
        <f t="shared" ref="K506:Q506" si="80">K508</f>
        <v>420000</v>
      </c>
      <c r="L506" s="127">
        <f t="shared" si="80"/>
        <v>0</v>
      </c>
      <c r="M506" s="242">
        <f t="shared" si="80"/>
        <v>420000</v>
      </c>
      <c r="N506" s="127">
        <f t="shared" si="80"/>
        <v>0</v>
      </c>
      <c r="O506" s="257">
        <f t="shared" si="80"/>
        <v>4539992</v>
      </c>
      <c r="P506" s="268">
        <f t="shared" si="80"/>
        <v>0</v>
      </c>
      <c r="Q506" s="268">
        <f t="shared" si="80"/>
        <v>4539992</v>
      </c>
    </row>
    <row r="507" spans="7:17" ht="77.5" x14ac:dyDescent="0.3">
      <c r="G507" s="117" t="s">
        <v>486</v>
      </c>
      <c r="H507" s="65"/>
      <c r="I507" s="47" t="s">
        <v>472</v>
      </c>
      <c r="J507" s="48"/>
      <c r="K507" s="49">
        <f t="shared" ref="K507:Q507" si="81">K508</f>
        <v>420000</v>
      </c>
      <c r="L507" s="49">
        <f t="shared" si="81"/>
        <v>0</v>
      </c>
      <c r="M507" s="241">
        <f t="shared" si="81"/>
        <v>420000</v>
      </c>
      <c r="N507" s="49">
        <f t="shared" si="81"/>
        <v>0</v>
      </c>
      <c r="O507" s="258">
        <f t="shared" si="81"/>
        <v>4539992</v>
      </c>
      <c r="P507" s="227">
        <f t="shared" si="81"/>
        <v>0</v>
      </c>
      <c r="Q507" s="227">
        <f t="shared" si="81"/>
        <v>4539992</v>
      </c>
    </row>
    <row r="508" spans="7:17" ht="46.5" x14ac:dyDescent="0.25">
      <c r="G508" s="63" t="s">
        <v>333</v>
      </c>
      <c r="H508" s="63"/>
      <c r="I508" s="64" t="s">
        <v>473</v>
      </c>
      <c r="J508" s="48"/>
      <c r="K508" s="49">
        <f t="shared" ref="K508:Q508" si="82">K509+K511</f>
        <v>420000</v>
      </c>
      <c r="L508" s="49">
        <f t="shared" si="82"/>
        <v>0</v>
      </c>
      <c r="M508" s="241">
        <f t="shared" si="82"/>
        <v>420000</v>
      </c>
      <c r="N508" s="49">
        <f t="shared" si="82"/>
        <v>0</v>
      </c>
      <c r="O508" s="258">
        <f t="shared" si="82"/>
        <v>4539992</v>
      </c>
      <c r="P508" s="227">
        <f t="shared" si="82"/>
        <v>0</v>
      </c>
      <c r="Q508" s="227">
        <f t="shared" si="82"/>
        <v>4539992</v>
      </c>
    </row>
    <row r="509" spans="7:17" ht="95.15" customHeight="1" x14ac:dyDescent="0.35">
      <c r="G509" s="66" t="s">
        <v>422</v>
      </c>
      <c r="H509" s="66"/>
      <c r="I509" s="47" t="s">
        <v>474</v>
      </c>
      <c r="J509" s="48"/>
      <c r="K509" s="49">
        <f t="shared" ref="K509:N509" si="83">K510</f>
        <v>420000</v>
      </c>
      <c r="L509" s="49">
        <f t="shared" si="83"/>
        <v>0</v>
      </c>
      <c r="M509" s="241">
        <f t="shared" si="83"/>
        <v>420000</v>
      </c>
      <c r="N509" s="49">
        <f t="shared" si="83"/>
        <v>0</v>
      </c>
      <c r="O509" s="258">
        <f>O510+O513</f>
        <v>4539992</v>
      </c>
      <c r="P509" s="227">
        <f>P510+P513</f>
        <v>0</v>
      </c>
      <c r="Q509" s="227">
        <f>Q510+Q513</f>
        <v>4539992</v>
      </c>
    </row>
    <row r="510" spans="7:17" ht="31" x14ac:dyDescent="0.25">
      <c r="G510" s="51" t="s">
        <v>2</v>
      </c>
      <c r="H510" s="51"/>
      <c r="I510" s="52"/>
      <c r="J510" s="48">
        <v>200</v>
      </c>
      <c r="K510" s="49">
        <v>420000</v>
      </c>
      <c r="L510" s="49">
        <v>0</v>
      </c>
      <c r="M510" s="241">
        <f>K510+L510</f>
        <v>420000</v>
      </c>
      <c r="N510" s="49"/>
      <c r="O510" s="258">
        <v>3364432</v>
      </c>
      <c r="P510" s="227">
        <v>0</v>
      </c>
      <c r="Q510" s="227">
        <f>O510+P510</f>
        <v>3364432</v>
      </c>
    </row>
    <row r="511" spans="7:17" ht="62.15" hidden="1" x14ac:dyDescent="0.25">
      <c r="G511" s="51" t="s">
        <v>344</v>
      </c>
      <c r="H511" s="51"/>
      <c r="I511" s="47" t="s">
        <v>334</v>
      </c>
      <c r="J511" s="48"/>
      <c r="K511" s="49">
        <f>K512</f>
        <v>0</v>
      </c>
      <c r="L511" s="49"/>
      <c r="M511" s="241">
        <f>M512</f>
        <v>0</v>
      </c>
      <c r="N511" s="49"/>
      <c r="O511" s="258"/>
      <c r="P511" s="227"/>
      <c r="Q511" s="227"/>
    </row>
    <row r="512" spans="7:17" ht="31.4" hidden="1" customHeight="1" x14ac:dyDescent="0.25">
      <c r="G512" s="51" t="s">
        <v>2</v>
      </c>
      <c r="H512" s="51"/>
      <c r="I512" s="47"/>
      <c r="J512" s="48">
        <v>200</v>
      </c>
      <c r="K512" s="49">
        <v>0</v>
      </c>
      <c r="L512" s="49"/>
      <c r="M512" s="241">
        <v>0</v>
      </c>
      <c r="N512" s="49"/>
      <c r="O512" s="258"/>
      <c r="P512" s="227"/>
      <c r="Q512" s="227"/>
    </row>
    <row r="513" spans="7:17" ht="20.25" customHeight="1" x14ac:dyDescent="0.25">
      <c r="G513" s="51" t="s">
        <v>6</v>
      </c>
      <c r="H513" s="51"/>
      <c r="I513" s="47"/>
      <c r="J513" s="48">
        <v>500</v>
      </c>
      <c r="K513" s="49"/>
      <c r="L513" s="49"/>
      <c r="M513" s="241"/>
      <c r="N513" s="49"/>
      <c r="O513" s="258">
        <v>1175560</v>
      </c>
      <c r="P513" s="227">
        <v>0</v>
      </c>
      <c r="Q513" s="227">
        <f>P513+O513</f>
        <v>1175560</v>
      </c>
    </row>
    <row r="514" spans="7:17" ht="45" x14ac:dyDescent="0.25">
      <c r="G514" s="121" t="s">
        <v>651</v>
      </c>
      <c r="H514" s="121"/>
      <c r="I514" s="60" t="s">
        <v>277</v>
      </c>
      <c r="J514" s="122" t="s">
        <v>0</v>
      </c>
      <c r="K514" s="127">
        <f>K515</f>
        <v>1795200</v>
      </c>
      <c r="L514" s="127"/>
      <c r="M514" s="242">
        <f t="shared" ref="M514:O517" si="84">M515</f>
        <v>1669167</v>
      </c>
      <c r="N514" s="127">
        <f t="shared" si="84"/>
        <v>0</v>
      </c>
      <c r="O514" s="258">
        <f t="shared" si="84"/>
        <v>1795200</v>
      </c>
      <c r="P514" s="227"/>
      <c r="Q514" s="227">
        <v>1795200</v>
      </c>
    </row>
    <row r="515" spans="7:17" ht="62" x14ac:dyDescent="0.25">
      <c r="G515" s="51" t="s">
        <v>652</v>
      </c>
      <c r="H515" s="51"/>
      <c r="I515" s="47" t="s">
        <v>278</v>
      </c>
      <c r="J515" s="48" t="s">
        <v>0</v>
      </c>
      <c r="K515" s="49">
        <f>K516</f>
        <v>1795200</v>
      </c>
      <c r="L515" s="49"/>
      <c r="M515" s="241">
        <f t="shared" si="84"/>
        <v>1669167</v>
      </c>
      <c r="N515" s="49">
        <f t="shared" si="84"/>
        <v>0</v>
      </c>
      <c r="O515" s="258">
        <f t="shared" si="84"/>
        <v>1795200</v>
      </c>
      <c r="P515" s="227"/>
      <c r="Q515" s="227">
        <v>1795200</v>
      </c>
    </row>
    <row r="516" spans="7:17" ht="62" x14ac:dyDescent="0.25">
      <c r="G516" s="63" t="s">
        <v>402</v>
      </c>
      <c r="H516" s="63"/>
      <c r="I516" s="64" t="s">
        <v>279</v>
      </c>
      <c r="J516" s="48"/>
      <c r="K516" s="49">
        <f>K517</f>
        <v>1795200</v>
      </c>
      <c r="L516" s="49"/>
      <c r="M516" s="241">
        <f t="shared" si="84"/>
        <v>1669167</v>
      </c>
      <c r="N516" s="49">
        <f t="shared" si="84"/>
        <v>0</v>
      </c>
      <c r="O516" s="258">
        <f t="shared" si="84"/>
        <v>1795200</v>
      </c>
      <c r="P516" s="227"/>
      <c r="Q516" s="227">
        <v>1795200</v>
      </c>
    </row>
    <row r="517" spans="7:17" ht="62" x14ac:dyDescent="0.25">
      <c r="G517" s="51" t="s">
        <v>653</v>
      </c>
      <c r="H517" s="51"/>
      <c r="I517" s="47" t="s">
        <v>280</v>
      </c>
      <c r="J517" s="48" t="s">
        <v>0</v>
      </c>
      <c r="K517" s="49">
        <f>K518</f>
        <v>1795200</v>
      </c>
      <c r="L517" s="49"/>
      <c r="M517" s="241">
        <f t="shared" si="84"/>
        <v>1669167</v>
      </c>
      <c r="N517" s="49">
        <f t="shared" si="84"/>
        <v>0</v>
      </c>
      <c r="O517" s="258">
        <f t="shared" si="84"/>
        <v>1795200</v>
      </c>
      <c r="P517" s="227"/>
      <c r="Q517" s="227">
        <v>1795200</v>
      </c>
    </row>
    <row r="518" spans="7:17" ht="46.5" x14ac:dyDescent="0.25">
      <c r="G518" s="51" t="s">
        <v>4</v>
      </c>
      <c r="H518" s="51"/>
      <c r="I518" s="47" t="s">
        <v>0</v>
      </c>
      <c r="J518" s="48">
        <v>600</v>
      </c>
      <c r="K518" s="49">
        <v>1795200</v>
      </c>
      <c r="L518" s="49"/>
      <c r="M518" s="241">
        <v>1669167</v>
      </c>
      <c r="N518" s="49"/>
      <c r="O518" s="258">
        <f>N518+K518</f>
        <v>1795200</v>
      </c>
      <c r="P518" s="227"/>
      <c r="Q518" s="227">
        <v>1795200</v>
      </c>
    </row>
    <row r="519" spans="7:17" ht="60" x14ac:dyDescent="0.3">
      <c r="G519" s="158" t="s">
        <v>583</v>
      </c>
      <c r="H519" s="65"/>
      <c r="I519" s="60" t="s">
        <v>289</v>
      </c>
      <c r="J519" s="122" t="s">
        <v>0</v>
      </c>
      <c r="K519" s="127">
        <f t="shared" ref="K519:Q519" si="85">K520+K530</f>
        <v>36708514</v>
      </c>
      <c r="L519" s="127">
        <f t="shared" si="85"/>
        <v>0</v>
      </c>
      <c r="M519" s="242">
        <f t="shared" si="85"/>
        <v>36406114</v>
      </c>
      <c r="N519" s="127">
        <f t="shared" si="85"/>
        <v>0</v>
      </c>
      <c r="O519" s="258">
        <f t="shared" si="85"/>
        <v>36716514</v>
      </c>
      <c r="P519" s="227">
        <f t="shared" si="85"/>
        <v>0</v>
      </c>
      <c r="Q519" s="227">
        <f t="shared" si="85"/>
        <v>36716514</v>
      </c>
    </row>
    <row r="520" spans="7:17" ht="62" x14ac:dyDescent="0.35">
      <c r="G520" s="66" t="s">
        <v>584</v>
      </c>
      <c r="H520" s="65"/>
      <c r="I520" s="47" t="s">
        <v>290</v>
      </c>
      <c r="J520" s="48" t="s">
        <v>0</v>
      </c>
      <c r="K520" s="49">
        <f>K521</f>
        <v>28734114</v>
      </c>
      <c r="L520" s="49">
        <f>L521</f>
        <v>0</v>
      </c>
      <c r="M520" s="241">
        <f>M521</f>
        <v>28734114</v>
      </c>
      <c r="N520" s="49">
        <f>N521</f>
        <v>0</v>
      </c>
      <c r="O520" s="258">
        <f>O521</f>
        <v>28734114</v>
      </c>
      <c r="P520" s="227"/>
      <c r="Q520" s="227">
        <v>28734114</v>
      </c>
    </row>
    <row r="521" spans="7:17" ht="46.5" x14ac:dyDescent="0.25">
      <c r="G521" s="120" t="s">
        <v>328</v>
      </c>
      <c r="H521" s="120"/>
      <c r="I521" s="64" t="s">
        <v>291</v>
      </c>
      <c r="J521" s="48"/>
      <c r="K521" s="49">
        <f>K522+K524+K526</f>
        <v>28734114</v>
      </c>
      <c r="L521" s="49">
        <f>L522+L524+L526</f>
        <v>0</v>
      </c>
      <c r="M521" s="241">
        <f>M522+M524+M526</f>
        <v>28734114</v>
      </c>
      <c r="N521" s="49">
        <f>N522+N524+N526</f>
        <v>0</v>
      </c>
      <c r="O521" s="258">
        <f>O522+O524+O526</f>
        <v>28734114</v>
      </c>
      <c r="P521" s="227"/>
      <c r="Q521" s="227">
        <v>28734114</v>
      </c>
    </row>
    <row r="522" spans="7:17" ht="62" x14ac:dyDescent="0.35">
      <c r="G522" s="66" t="s">
        <v>613</v>
      </c>
      <c r="H522" s="66"/>
      <c r="I522" s="47" t="s">
        <v>292</v>
      </c>
      <c r="J522" s="48" t="s">
        <v>0</v>
      </c>
      <c r="K522" s="49">
        <f>K523</f>
        <v>19085723</v>
      </c>
      <c r="L522" s="49">
        <f>L523</f>
        <v>0</v>
      </c>
      <c r="M522" s="241">
        <f>M523</f>
        <v>19085723</v>
      </c>
      <c r="N522" s="49">
        <f>N523</f>
        <v>0</v>
      </c>
      <c r="O522" s="258">
        <f>O523</f>
        <v>19085723</v>
      </c>
      <c r="P522" s="227"/>
      <c r="Q522" s="227">
        <v>19085723</v>
      </c>
    </row>
    <row r="523" spans="7:17" ht="31" x14ac:dyDescent="0.25">
      <c r="G523" s="51" t="s">
        <v>2</v>
      </c>
      <c r="H523" s="51"/>
      <c r="I523" s="47" t="s">
        <v>0</v>
      </c>
      <c r="J523" s="48">
        <v>200</v>
      </c>
      <c r="K523" s="49">
        <v>19085723</v>
      </c>
      <c r="L523" s="49">
        <v>0</v>
      </c>
      <c r="M523" s="241">
        <f>K523+L523</f>
        <v>19085723</v>
      </c>
      <c r="N523" s="49">
        <v>0</v>
      </c>
      <c r="O523" s="258">
        <f>N523+K523</f>
        <v>19085723</v>
      </c>
      <c r="P523" s="227"/>
      <c r="Q523" s="227">
        <v>19085723</v>
      </c>
    </row>
    <row r="524" spans="7:17" ht="46.5" x14ac:dyDescent="0.25">
      <c r="G524" s="51" t="s">
        <v>516</v>
      </c>
      <c r="H524" s="51"/>
      <c r="I524" s="47" t="s">
        <v>517</v>
      </c>
      <c r="J524" s="48"/>
      <c r="K524" s="49">
        <f>K525</f>
        <v>1534322</v>
      </c>
      <c r="L524" s="49">
        <f>L525</f>
        <v>0</v>
      </c>
      <c r="M524" s="241">
        <f>M525</f>
        <v>1534322</v>
      </c>
      <c r="N524" s="49">
        <f>N525</f>
        <v>0</v>
      </c>
      <c r="O524" s="258">
        <f>O525</f>
        <v>1534322</v>
      </c>
      <c r="P524" s="227"/>
      <c r="Q524" s="227">
        <v>1534322</v>
      </c>
    </row>
    <row r="525" spans="7:17" ht="31" x14ac:dyDescent="0.25">
      <c r="G525" s="51" t="s">
        <v>2</v>
      </c>
      <c r="H525" s="51"/>
      <c r="I525" s="47"/>
      <c r="J525" s="48">
        <v>200</v>
      </c>
      <c r="K525" s="49">
        <v>1534322</v>
      </c>
      <c r="L525" s="49">
        <v>0</v>
      </c>
      <c r="M525" s="241">
        <f>K525+L525</f>
        <v>1534322</v>
      </c>
      <c r="N525" s="49">
        <v>0</v>
      </c>
      <c r="O525" s="258">
        <f>N525+K525</f>
        <v>1534322</v>
      </c>
      <c r="P525" s="227"/>
      <c r="Q525" s="227">
        <v>1534322</v>
      </c>
    </row>
    <row r="526" spans="7:17" s="96" customFormat="1" ht="37" customHeight="1" x14ac:dyDescent="0.25">
      <c r="G526" s="51" t="s">
        <v>511</v>
      </c>
      <c r="H526" s="51"/>
      <c r="I526" s="47" t="s">
        <v>293</v>
      </c>
      <c r="J526" s="48" t="s">
        <v>0</v>
      </c>
      <c r="K526" s="49">
        <f>K527</f>
        <v>8114069</v>
      </c>
      <c r="L526" s="49">
        <f>L527</f>
        <v>0</v>
      </c>
      <c r="M526" s="241">
        <f>M527</f>
        <v>8114069</v>
      </c>
      <c r="N526" s="49">
        <f>N527</f>
        <v>0</v>
      </c>
      <c r="O526" s="258">
        <f>O527</f>
        <v>8114069</v>
      </c>
      <c r="P526" s="227"/>
      <c r="Q526" s="227">
        <v>8114069</v>
      </c>
    </row>
    <row r="527" spans="7:17" s="96" customFormat="1" ht="31" x14ac:dyDescent="0.25">
      <c r="G527" s="51" t="s">
        <v>2</v>
      </c>
      <c r="H527" s="51"/>
      <c r="I527" s="47"/>
      <c r="J527" s="48">
        <v>200</v>
      </c>
      <c r="K527" s="49">
        <v>8114069</v>
      </c>
      <c r="L527" s="49">
        <v>0</v>
      </c>
      <c r="M527" s="241">
        <f>K527+L527</f>
        <v>8114069</v>
      </c>
      <c r="N527" s="49"/>
      <c r="O527" s="258">
        <f>N527+K527</f>
        <v>8114069</v>
      </c>
      <c r="P527" s="227"/>
      <c r="Q527" s="227">
        <v>8114069</v>
      </c>
    </row>
    <row r="528" spans="7:17" ht="0.65" customHeight="1" x14ac:dyDescent="0.25">
      <c r="G528" s="51" t="s">
        <v>349</v>
      </c>
      <c r="H528" s="51"/>
      <c r="I528" s="47" t="s">
        <v>348</v>
      </c>
      <c r="J528" s="48"/>
      <c r="K528" s="49">
        <f>K529</f>
        <v>0</v>
      </c>
      <c r="L528" s="49"/>
      <c r="M528" s="241">
        <f>M529</f>
        <v>0</v>
      </c>
      <c r="N528" s="49"/>
      <c r="O528" s="258"/>
      <c r="P528" s="227"/>
      <c r="Q528" s="227"/>
    </row>
    <row r="529" spans="7:17" ht="28.9" hidden="1" customHeight="1" x14ac:dyDescent="0.25">
      <c r="G529" s="51" t="s">
        <v>2</v>
      </c>
      <c r="H529" s="51"/>
      <c r="I529" s="47"/>
      <c r="J529" s="48">
        <v>200</v>
      </c>
      <c r="K529" s="49"/>
      <c r="L529" s="49"/>
      <c r="M529" s="241"/>
      <c r="N529" s="49"/>
      <c r="O529" s="258"/>
      <c r="P529" s="227"/>
      <c r="Q529" s="227"/>
    </row>
    <row r="530" spans="7:17" ht="93" x14ac:dyDescent="0.3">
      <c r="G530" s="117" t="s">
        <v>592</v>
      </c>
      <c r="H530" s="65"/>
      <c r="I530" s="47" t="s">
        <v>294</v>
      </c>
      <c r="J530" s="48"/>
      <c r="K530" s="49">
        <f t="shared" ref="K530:Q530" si="86">K531+K534</f>
        <v>7974400</v>
      </c>
      <c r="L530" s="49">
        <f t="shared" si="86"/>
        <v>0</v>
      </c>
      <c r="M530" s="241">
        <f t="shared" si="86"/>
        <v>7672000</v>
      </c>
      <c r="N530" s="49">
        <f t="shared" si="86"/>
        <v>0</v>
      </c>
      <c r="O530" s="258">
        <f t="shared" si="86"/>
        <v>7982400</v>
      </c>
      <c r="P530" s="227">
        <f t="shared" si="86"/>
        <v>0</v>
      </c>
      <c r="Q530" s="227">
        <f t="shared" si="86"/>
        <v>7982400</v>
      </c>
    </row>
    <row r="531" spans="7:17" ht="46.5" x14ac:dyDescent="0.25">
      <c r="G531" s="120" t="s">
        <v>296</v>
      </c>
      <c r="H531" s="120"/>
      <c r="I531" s="64" t="s">
        <v>295</v>
      </c>
      <c r="J531" s="48"/>
      <c r="K531" s="49">
        <f>K532</f>
        <v>7963000</v>
      </c>
      <c r="L531" s="49"/>
      <c r="M531" s="241">
        <f t="shared" ref="M531:O532" si="87">M532</f>
        <v>7660000</v>
      </c>
      <c r="N531" s="49">
        <f t="shared" si="87"/>
        <v>0</v>
      </c>
      <c r="O531" s="258">
        <f t="shared" si="87"/>
        <v>7963000</v>
      </c>
      <c r="P531" s="227"/>
      <c r="Q531" s="227">
        <v>7963000</v>
      </c>
    </row>
    <row r="532" spans="7:17" ht="62" x14ac:dyDescent="0.35">
      <c r="G532" s="66" t="s">
        <v>84</v>
      </c>
      <c r="H532" s="66"/>
      <c r="I532" s="47" t="s">
        <v>297</v>
      </c>
      <c r="J532" s="48"/>
      <c r="K532" s="49">
        <f>K533</f>
        <v>7963000</v>
      </c>
      <c r="L532" s="49"/>
      <c r="M532" s="241">
        <f t="shared" si="87"/>
        <v>7660000</v>
      </c>
      <c r="N532" s="49">
        <f t="shared" si="87"/>
        <v>0</v>
      </c>
      <c r="O532" s="258">
        <f t="shared" si="87"/>
        <v>7963000</v>
      </c>
      <c r="P532" s="227"/>
      <c r="Q532" s="227">
        <v>7963000</v>
      </c>
    </row>
    <row r="533" spans="7:17" x14ac:dyDescent="0.25">
      <c r="G533" s="51" t="s">
        <v>1</v>
      </c>
      <c r="H533" s="51"/>
      <c r="I533" s="52"/>
      <c r="J533" s="48">
        <v>800</v>
      </c>
      <c r="K533" s="49">
        <v>7963000</v>
      </c>
      <c r="L533" s="49"/>
      <c r="M533" s="241">
        <v>7660000</v>
      </c>
      <c r="N533" s="49"/>
      <c r="O533" s="258">
        <f>N533+K533</f>
        <v>7963000</v>
      </c>
      <c r="P533" s="227"/>
      <c r="Q533" s="227">
        <v>7963000</v>
      </c>
    </row>
    <row r="534" spans="7:17" ht="46.5" x14ac:dyDescent="0.25">
      <c r="G534" s="63" t="s">
        <v>299</v>
      </c>
      <c r="H534" s="63"/>
      <c r="I534" s="64" t="s">
        <v>298</v>
      </c>
      <c r="J534" s="48"/>
      <c r="K534" s="49">
        <f>K535</f>
        <v>11400</v>
      </c>
      <c r="L534" s="49"/>
      <c r="M534" s="241">
        <f t="shared" ref="M534:O535" si="88">M535</f>
        <v>12000</v>
      </c>
      <c r="N534" s="49">
        <f t="shared" si="88"/>
        <v>0</v>
      </c>
      <c r="O534" s="258">
        <f t="shared" si="88"/>
        <v>19400</v>
      </c>
      <c r="P534" s="227">
        <f>P535</f>
        <v>0</v>
      </c>
      <c r="Q534" s="227">
        <f>Q535</f>
        <v>19400</v>
      </c>
    </row>
    <row r="535" spans="7:17" s="96" customFormat="1" ht="62" x14ac:dyDescent="0.25">
      <c r="G535" s="117" t="s">
        <v>97</v>
      </c>
      <c r="H535" s="117"/>
      <c r="I535" s="47" t="s">
        <v>300</v>
      </c>
      <c r="J535" s="48" t="s">
        <v>0</v>
      </c>
      <c r="K535" s="49">
        <f>K536</f>
        <v>11400</v>
      </c>
      <c r="L535" s="49"/>
      <c r="M535" s="241">
        <f t="shared" si="88"/>
        <v>12000</v>
      </c>
      <c r="N535" s="49">
        <f t="shared" si="88"/>
        <v>0</v>
      </c>
      <c r="O535" s="258">
        <f t="shared" si="88"/>
        <v>19400</v>
      </c>
      <c r="P535" s="227">
        <f>P536</f>
        <v>0</v>
      </c>
      <c r="Q535" s="227">
        <f>Q536</f>
        <v>19400</v>
      </c>
    </row>
    <row r="536" spans="7:17" s="96" customFormat="1" ht="31" x14ac:dyDescent="0.25">
      <c r="G536" s="51" t="s">
        <v>5</v>
      </c>
      <c r="H536" s="148"/>
      <c r="I536" s="149" t="s">
        <v>0</v>
      </c>
      <c r="J536" s="150">
        <v>300</v>
      </c>
      <c r="K536" s="151">
        <v>11400</v>
      </c>
      <c r="L536" s="151"/>
      <c r="M536" s="248">
        <v>12000</v>
      </c>
      <c r="N536" s="49"/>
      <c r="O536" s="258">
        <v>19400</v>
      </c>
      <c r="P536" s="227">
        <v>0</v>
      </c>
      <c r="Q536" s="227">
        <f>P536+O536</f>
        <v>19400</v>
      </c>
    </row>
    <row r="537" spans="7:17" ht="45" x14ac:dyDescent="0.25">
      <c r="G537" s="121" t="s">
        <v>614</v>
      </c>
      <c r="H537" s="121"/>
      <c r="I537" s="60" t="s">
        <v>302</v>
      </c>
      <c r="J537" s="122" t="s">
        <v>0</v>
      </c>
      <c r="K537" s="127">
        <f>K538</f>
        <v>46838</v>
      </c>
      <c r="L537" s="127">
        <f>L538</f>
        <v>0</v>
      </c>
      <c r="M537" s="242">
        <f>M538</f>
        <v>69348</v>
      </c>
      <c r="N537" s="127">
        <f>N538</f>
        <v>0</v>
      </c>
      <c r="O537" s="258">
        <f>O538</f>
        <v>46838</v>
      </c>
      <c r="P537" s="227"/>
      <c r="Q537" s="227">
        <v>46838</v>
      </c>
    </row>
    <row r="538" spans="7:17" ht="62" x14ac:dyDescent="0.25">
      <c r="G538" s="51" t="s">
        <v>615</v>
      </c>
      <c r="H538" s="51"/>
      <c r="I538" s="47" t="s">
        <v>303</v>
      </c>
      <c r="J538" s="48" t="s">
        <v>0</v>
      </c>
      <c r="K538" s="49">
        <f>SUM(K544+K549)</f>
        <v>46838</v>
      </c>
      <c r="L538" s="49">
        <f>SUM(L544+L549)</f>
        <v>0</v>
      </c>
      <c r="M538" s="241">
        <f>SUM(M544+M549)</f>
        <v>69348</v>
      </c>
      <c r="N538" s="49">
        <f>SUM(N544+N549)</f>
        <v>0</v>
      </c>
      <c r="O538" s="258">
        <f>SUM(O544+O549)</f>
        <v>46838</v>
      </c>
      <c r="P538" s="227"/>
      <c r="Q538" s="227">
        <v>46838</v>
      </c>
    </row>
    <row r="539" spans="7:17" ht="15.65" hidden="1" x14ac:dyDescent="0.25">
      <c r="G539" s="63" t="s">
        <v>329</v>
      </c>
      <c r="H539" s="63"/>
      <c r="I539" s="64" t="s">
        <v>304</v>
      </c>
      <c r="J539" s="48"/>
      <c r="K539" s="49">
        <f>K540</f>
        <v>0</v>
      </c>
      <c r="L539" s="49"/>
      <c r="M539" s="241">
        <f>M540</f>
        <v>0</v>
      </c>
      <c r="N539" s="49"/>
      <c r="O539" s="258"/>
      <c r="P539" s="227"/>
      <c r="Q539" s="227"/>
    </row>
    <row r="540" spans="7:17" ht="31" hidden="1" x14ac:dyDescent="0.25">
      <c r="G540" s="51" t="s">
        <v>332</v>
      </c>
      <c r="H540" s="51"/>
      <c r="I540" s="47" t="s">
        <v>305</v>
      </c>
      <c r="J540" s="48"/>
      <c r="K540" s="49">
        <f>K541+K543+K542</f>
        <v>0</v>
      </c>
      <c r="L540" s="49"/>
      <c r="M540" s="241">
        <f>M541+M543+M542</f>
        <v>0</v>
      </c>
      <c r="N540" s="49"/>
      <c r="O540" s="258"/>
      <c r="P540" s="227"/>
      <c r="Q540" s="227"/>
    </row>
    <row r="541" spans="7:17" ht="31" hidden="1" x14ac:dyDescent="0.25">
      <c r="G541" s="51" t="s">
        <v>2</v>
      </c>
      <c r="H541" s="51"/>
      <c r="I541" s="79"/>
      <c r="J541" s="48">
        <v>200</v>
      </c>
      <c r="K541" s="49">
        <v>0</v>
      </c>
      <c r="L541" s="49"/>
      <c r="M541" s="241">
        <v>0</v>
      </c>
      <c r="N541" s="49"/>
      <c r="O541" s="258"/>
      <c r="P541" s="227"/>
      <c r="Q541" s="227"/>
    </row>
    <row r="542" spans="7:17" ht="31" hidden="1" x14ac:dyDescent="0.25">
      <c r="G542" s="51" t="s">
        <v>5</v>
      </c>
      <c r="H542" s="51"/>
      <c r="I542" s="79"/>
      <c r="J542" s="48">
        <v>300</v>
      </c>
      <c r="K542" s="49">
        <v>0</v>
      </c>
      <c r="L542" s="49"/>
      <c r="M542" s="241">
        <v>0</v>
      </c>
      <c r="N542" s="49"/>
      <c r="O542" s="258"/>
      <c r="P542" s="227"/>
      <c r="Q542" s="227"/>
    </row>
    <row r="543" spans="7:17" ht="15.65" hidden="1" x14ac:dyDescent="0.25">
      <c r="G543" s="51" t="s">
        <v>1</v>
      </c>
      <c r="H543" s="51"/>
      <c r="I543" s="79"/>
      <c r="J543" s="48">
        <v>800</v>
      </c>
      <c r="K543" s="49"/>
      <c r="L543" s="49"/>
      <c r="M543" s="241"/>
      <c r="N543" s="49"/>
      <c r="O543" s="258"/>
      <c r="P543" s="227"/>
      <c r="Q543" s="227"/>
    </row>
    <row r="544" spans="7:17" x14ac:dyDescent="0.25">
      <c r="G544" s="63" t="s">
        <v>329</v>
      </c>
      <c r="H544" s="63"/>
      <c r="I544" s="64" t="s">
        <v>304</v>
      </c>
      <c r="J544" s="48"/>
      <c r="K544" s="49">
        <f>SUM(K547)</f>
        <v>5580</v>
      </c>
      <c r="L544" s="49">
        <f>SUM(L547)</f>
        <v>0</v>
      </c>
      <c r="M544" s="241">
        <f>SUM(M547)</f>
        <v>5580</v>
      </c>
      <c r="N544" s="49">
        <f>SUM(N547)</f>
        <v>0</v>
      </c>
      <c r="O544" s="258">
        <f>SUM(O547)</f>
        <v>5580</v>
      </c>
      <c r="P544" s="227"/>
      <c r="Q544" s="227">
        <v>5580</v>
      </c>
    </row>
    <row r="545" spans="7:17" ht="46.5" hidden="1" x14ac:dyDescent="0.25">
      <c r="G545" s="51" t="s">
        <v>331</v>
      </c>
      <c r="H545" s="51"/>
      <c r="I545" s="47" t="s">
        <v>330</v>
      </c>
      <c r="J545" s="48"/>
      <c r="K545" s="49">
        <f>K546</f>
        <v>0</v>
      </c>
      <c r="L545" s="49"/>
      <c r="M545" s="241">
        <f>M546</f>
        <v>0</v>
      </c>
      <c r="N545" s="49"/>
      <c r="O545" s="258"/>
      <c r="P545" s="227"/>
      <c r="Q545" s="227"/>
    </row>
    <row r="546" spans="7:17" ht="40.5" hidden="1" customHeight="1" x14ac:dyDescent="0.25">
      <c r="G546" s="51" t="s">
        <v>2</v>
      </c>
      <c r="H546" s="51"/>
      <c r="I546" s="47"/>
      <c r="J546" s="48">
        <v>200</v>
      </c>
      <c r="K546" s="49"/>
      <c r="L546" s="49"/>
      <c r="M546" s="241"/>
      <c r="N546" s="49"/>
      <c r="O546" s="258"/>
      <c r="P546" s="227"/>
      <c r="Q546" s="227"/>
    </row>
    <row r="547" spans="7:17" ht="62" x14ac:dyDescent="0.25">
      <c r="G547" s="51" t="s">
        <v>343</v>
      </c>
      <c r="H547" s="51"/>
      <c r="I547" s="47" t="s">
        <v>390</v>
      </c>
      <c r="J547" s="48"/>
      <c r="K547" s="49">
        <f>K548</f>
        <v>5580</v>
      </c>
      <c r="L547" s="49"/>
      <c r="M547" s="241">
        <f>M548</f>
        <v>5580</v>
      </c>
      <c r="N547" s="49">
        <f>N548</f>
        <v>0</v>
      </c>
      <c r="O547" s="258">
        <f>O548</f>
        <v>5580</v>
      </c>
      <c r="P547" s="227"/>
      <c r="Q547" s="227">
        <v>5580</v>
      </c>
    </row>
    <row r="548" spans="7:17" ht="31" x14ac:dyDescent="0.25">
      <c r="G548" s="51" t="s">
        <v>2</v>
      </c>
      <c r="H548" s="51"/>
      <c r="I548" s="47"/>
      <c r="J548" s="48">
        <v>200</v>
      </c>
      <c r="K548" s="49">
        <v>5580</v>
      </c>
      <c r="L548" s="49"/>
      <c r="M548" s="241">
        <v>5580</v>
      </c>
      <c r="N548" s="49"/>
      <c r="O548" s="258">
        <f>N548+K548</f>
        <v>5580</v>
      </c>
      <c r="P548" s="227"/>
      <c r="Q548" s="227">
        <v>5580</v>
      </c>
    </row>
    <row r="549" spans="7:17" ht="77.5" x14ac:dyDescent="0.25">
      <c r="G549" s="63" t="s">
        <v>393</v>
      </c>
      <c r="H549" s="51"/>
      <c r="I549" s="64" t="s">
        <v>435</v>
      </c>
      <c r="J549" s="48"/>
      <c r="K549" s="49">
        <f>SUM(K552+K554+K556+K550+K558)</f>
        <v>41258</v>
      </c>
      <c r="L549" s="49">
        <f>SUM(L552+L554+L556+L550)</f>
        <v>0</v>
      </c>
      <c r="M549" s="241">
        <f>SUM(M552+M554+M556+M550)</f>
        <v>63768</v>
      </c>
      <c r="N549" s="49">
        <f>SUM(N552+N554+N556+N550+N558)</f>
        <v>0</v>
      </c>
      <c r="O549" s="258">
        <f>SUM(O552+O554+O556+O550+O558)</f>
        <v>41258</v>
      </c>
      <c r="P549" s="227"/>
      <c r="Q549" s="227">
        <v>41258</v>
      </c>
    </row>
    <row r="550" spans="7:17" ht="31" x14ac:dyDescent="0.25">
      <c r="G550" s="51" t="s">
        <v>332</v>
      </c>
      <c r="H550" s="51"/>
      <c r="I550" s="47" t="s">
        <v>525</v>
      </c>
      <c r="J550" s="48"/>
      <c r="K550" s="49">
        <f>K551</f>
        <v>0</v>
      </c>
      <c r="L550" s="49">
        <f>L551</f>
        <v>0</v>
      </c>
      <c r="M550" s="241">
        <f>M551</f>
        <v>0</v>
      </c>
      <c r="N550" s="49">
        <f>N551</f>
        <v>0</v>
      </c>
      <c r="O550" s="258">
        <f>O551</f>
        <v>0</v>
      </c>
      <c r="P550" s="227"/>
      <c r="Q550" s="227">
        <v>0</v>
      </c>
    </row>
    <row r="551" spans="7:17" x14ac:dyDescent="0.25">
      <c r="G551" s="51" t="s">
        <v>1</v>
      </c>
      <c r="H551" s="51"/>
      <c r="I551" s="47"/>
      <c r="J551" s="48">
        <v>800</v>
      </c>
      <c r="K551" s="49"/>
      <c r="L551" s="49">
        <v>0</v>
      </c>
      <c r="M551" s="241">
        <f>K551+L551</f>
        <v>0</v>
      </c>
      <c r="N551" s="49"/>
      <c r="O551" s="258">
        <f>N551+K551</f>
        <v>0</v>
      </c>
      <c r="P551" s="227"/>
      <c r="Q551" s="227">
        <v>0</v>
      </c>
    </row>
    <row r="552" spans="7:17" ht="46.5" x14ac:dyDescent="0.25">
      <c r="G552" s="51" t="s">
        <v>335</v>
      </c>
      <c r="H552" s="51"/>
      <c r="I552" s="47" t="s">
        <v>436</v>
      </c>
      <c r="J552" s="48"/>
      <c r="K552" s="49">
        <f>K553</f>
        <v>0</v>
      </c>
      <c r="L552" s="49"/>
      <c r="M552" s="241">
        <f>M553</f>
        <v>50000</v>
      </c>
      <c r="N552" s="49">
        <f>N553</f>
        <v>0</v>
      </c>
      <c r="O552" s="258">
        <f>O553</f>
        <v>0</v>
      </c>
      <c r="P552" s="227"/>
      <c r="Q552" s="227">
        <v>0</v>
      </c>
    </row>
    <row r="553" spans="7:17" ht="31" x14ac:dyDescent="0.25">
      <c r="G553" s="51" t="s">
        <v>5</v>
      </c>
      <c r="H553" s="51"/>
      <c r="I553" s="47"/>
      <c r="J553" s="48">
        <v>300</v>
      </c>
      <c r="K553" s="49"/>
      <c r="L553" s="49"/>
      <c r="M553" s="241">
        <v>50000</v>
      </c>
      <c r="N553" s="49"/>
      <c r="O553" s="258">
        <f>N553+K553</f>
        <v>0</v>
      </c>
      <c r="P553" s="227"/>
      <c r="Q553" s="227">
        <v>0</v>
      </c>
    </row>
    <row r="554" spans="7:17" s="96" customFormat="1" ht="31" x14ac:dyDescent="0.25">
      <c r="G554" s="51" t="s">
        <v>438</v>
      </c>
      <c r="H554" s="51"/>
      <c r="I554" s="47" t="s">
        <v>437</v>
      </c>
      <c r="J554" s="48"/>
      <c r="K554" s="49">
        <f>K555</f>
        <v>41258</v>
      </c>
      <c r="L554" s="49"/>
      <c r="M554" s="241">
        <f>M555</f>
        <v>13768</v>
      </c>
      <c r="N554" s="49">
        <f>N555</f>
        <v>0</v>
      </c>
      <c r="O554" s="258">
        <f>O555</f>
        <v>41258</v>
      </c>
      <c r="P554" s="227"/>
      <c r="Q554" s="227">
        <v>41258</v>
      </c>
    </row>
    <row r="555" spans="7:17" s="96" customFormat="1" ht="31" x14ac:dyDescent="0.25">
      <c r="G555" s="51" t="s">
        <v>2</v>
      </c>
      <c r="H555" s="51"/>
      <c r="I555" s="47"/>
      <c r="J555" s="48">
        <v>200</v>
      </c>
      <c r="K555" s="49">
        <v>41258</v>
      </c>
      <c r="L555" s="49"/>
      <c r="M555" s="241">
        <v>13768</v>
      </c>
      <c r="N555" s="49"/>
      <c r="O555" s="258">
        <f>N555+K555</f>
        <v>41258</v>
      </c>
      <c r="P555" s="227"/>
      <c r="Q555" s="227">
        <v>41258</v>
      </c>
    </row>
    <row r="556" spans="7:17" s="96" customFormat="1" ht="46.5" hidden="1" x14ac:dyDescent="0.25">
      <c r="G556" s="51" t="s">
        <v>490</v>
      </c>
      <c r="H556" s="51"/>
      <c r="I556" s="47" t="s">
        <v>491</v>
      </c>
      <c r="J556" s="48"/>
      <c r="K556" s="49">
        <f>K557</f>
        <v>0</v>
      </c>
      <c r="L556" s="49">
        <f>L557</f>
        <v>0</v>
      </c>
      <c r="M556" s="241">
        <f>M557</f>
        <v>0</v>
      </c>
      <c r="N556" s="49"/>
      <c r="O556" s="258"/>
      <c r="P556" s="227"/>
      <c r="Q556" s="227"/>
    </row>
    <row r="557" spans="7:17" s="96" customFormat="1" ht="37.9" hidden="1" customHeight="1" x14ac:dyDescent="0.25">
      <c r="G557" s="51" t="s">
        <v>10</v>
      </c>
      <c r="H557" s="51"/>
      <c r="I557" s="47"/>
      <c r="J557" s="48">
        <v>400</v>
      </c>
      <c r="K557" s="49">
        <v>0</v>
      </c>
      <c r="L557" s="49">
        <v>0</v>
      </c>
      <c r="M557" s="241">
        <f>K557+L557</f>
        <v>0</v>
      </c>
      <c r="N557" s="49"/>
      <c r="O557" s="258"/>
      <c r="P557" s="227"/>
      <c r="Q557" s="227"/>
    </row>
    <row r="558" spans="7:17" s="96" customFormat="1" ht="31" x14ac:dyDescent="0.25">
      <c r="G558" s="211" t="s">
        <v>552</v>
      </c>
      <c r="H558" s="51"/>
      <c r="I558" s="47" t="s">
        <v>551</v>
      </c>
      <c r="J558" s="48"/>
      <c r="K558" s="49">
        <f>K559</f>
        <v>0</v>
      </c>
      <c r="L558" s="49"/>
      <c r="M558" s="241"/>
      <c r="N558" s="49">
        <f>N559</f>
        <v>0</v>
      </c>
      <c r="O558" s="258">
        <f>O559</f>
        <v>0</v>
      </c>
      <c r="P558" s="227"/>
      <c r="Q558" s="227">
        <v>0</v>
      </c>
    </row>
    <row r="559" spans="7:17" s="96" customFormat="1" ht="31" x14ac:dyDescent="0.25">
      <c r="G559" s="51" t="s">
        <v>2</v>
      </c>
      <c r="H559" s="51"/>
      <c r="I559" s="47"/>
      <c r="J559" s="48">
        <v>200</v>
      </c>
      <c r="K559" s="49"/>
      <c r="L559" s="49"/>
      <c r="M559" s="241"/>
      <c r="N559" s="49"/>
      <c r="O559" s="258">
        <f>N559+K559</f>
        <v>0</v>
      </c>
      <c r="P559" s="227"/>
      <c r="Q559" s="227">
        <v>0</v>
      </c>
    </row>
    <row r="560" spans="7:17" ht="60" x14ac:dyDescent="0.25">
      <c r="G560" s="114" t="s">
        <v>616</v>
      </c>
      <c r="H560" s="51"/>
      <c r="I560" s="115" t="s">
        <v>396</v>
      </c>
      <c r="J560" s="48"/>
      <c r="K560" s="127">
        <f t="shared" ref="K560:O563" si="89">K561</f>
        <v>200000</v>
      </c>
      <c r="L560" s="49">
        <f t="shared" si="89"/>
        <v>0</v>
      </c>
      <c r="M560" s="241">
        <f t="shared" si="89"/>
        <v>200000</v>
      </c>
      <c r="N560" s="49">
        <f t="shared" si="89"/>
        <v>0</v>
      </c>
      <c r="O560" s="258">
        <f t="shared" si="89"/>
        <v>200000</v>
      </c>
      <c r="P560" s="227"/>
      <c r="Q560" s="227">
        <v>200000</v>
      </c>
    </row>
    <row r="561" spans="7:17" ht="62" x14ac:dyDescent="0.25">
      <c r="G561" s="117" t="s">
        <v>617</v>
      </c>
      <c r="H561" s="51"/>
      <c r="I561" s="118" t="s">
        <v>397</v>
      </c>
      <c r="J561" s="48"/>
      <c r="K561" s="49">
        <f t="shared" si="89"/>
        <v>200000</v>
      </c>
      <c r="L561" s="49">
        <f t="shared" si="89"/>
        <v>0</v>
      </c>
      <c r="M561" s="241">
        <f t="shared" si="89"/>
        <v>200000</v>
      </c>
      <c r="N561" s="49">
        <f t="shared" si="89"/>
        <v>0</v>
      </c>
      <c r="O561" s="258">
        <f t="shared" si="89"/>
        <v>200000</v>
      </c>
      <c r="P561" s="227"/>
      <c r="Q561" s="227">
        <v>200000</v>
      </c>
    </row>
    <row r="562" spans="7:17" ht="62" x14ac:dyDescent="0.25">
      <c r="G562" s="120" t="s">
        <v>403</v>
      </c>
      <c r="H562" s="51"/>
      <c r="I562" s="152" t="s">
        <v>398</v>
      </c>
      <c r="J562" s="48"/>
      <c r="K562" s="49">
        <f t="shared" si="89"/>
        <v>200000</v>
      </c>
      <c r="L562" s="49">
        <f t="shared" si="89"/>
        <v>0</v>
      </c>
      <c r="M562" s="241">
        <f t="shared" si="89"/>
        <v>200000</v>
      </c>
      <c r="N562" s="49">
        <f t="shared" si="89"/>
        <v>0</v>
      </c>
      <c r="O562" s="258">
        <f t="shared" si="89"/>
        <v>200000</v>
      </c>
      <c r="P562" s="227"/>
      <c r="Q562" s="227">
        <v>200000</v>
      </c>
    </row>
    <row r="563" spans="7:17" ht="46.5" x14ac:dyDescent="0.25">
      <c r="G563" s="153" t="s">
        <v>399</v>
      </c>
      <c r="H563" s="51"/>
      <c r="I563" s="118" t="s">
        <v>487</v>
      </c>
      <c r="J563" s="48"/>
      <c r="K563" s="49">
        <f t="shared" si="89"/>
        <v>200000</v>
      </c>
      <c r="L563" s="49">
        <f t="shared" si="89"/>
        <v>0</v>
      </c>
      <c r="M563" s="241">
        <f t="shared" si="89"/>
        <v>200000</v>
      </c>
      <c r="N563" s="49">
        <f t="shared" si="89"/>
        <v>0</v>
      </c>
      <c r="O563" s="258">
        <f t="shared" si="89"/>
        <v>200000</v>
      </c>
      <c r="P563" s="227"/>
      <c r="Q563" s="227">
        <v>200000</v>
      </c>
    </row>
    <row r="564" spans="7:17" ht="31" x14ac:dyDescent="0.25">
      <c r="G564" s="117" t="s">
        <v>2</v>
      </c>
      <c r="H564" s="51"/>
      <c r="I564" s="47"/>
      <c r="J564" s="48">
        <v>200</v>
      </c>
      <c r="K564" s="49">
        <v>200000</v>
      </c>
      <c r="L564" s="49">
        <v>0</v>
      </c>
      <c r="M564" s="241">
        <f>K564+L564</f>
        <v>200000</v>
      </c>
      <c r="N564" s="49"/>
      <c r="O564" s="258">
        <f>N564+K564</f>
        <v>200000</v>
      </c>
      <c r="P564" s="227"/>
      <c r="Q564" s="227">
        <v>200000</v>
      </c>
    </row>
    <row r="565" spans="7:17" x14ac:dyDescent="0.25">
      <c r="G565" s="121" t="s">
        <v>8</v>
      </c>
      <c r="H565" s="51"/>
      <c r="I565" s="60" t="s">
        <v>310</v>
      </c>
      <c r="J565" s="48"/>
      <c r="K565" s="127">
        <f>K566+K570+K573+K575+K579+K587+K590+K568</f>
        <v>21044514</v>
      </c>
      <c r="L565" s="49"/>
      <c r="M565" s="242">
        <f>M566+M570+M573+M575+M579+M587+M590</f>
        <v>20719427</v>
      </c>
      <c r="N565" s="127">
        <f>N566+N570+N573+N575+N579+N587+N590+N568</f>
        <v>0</v>
      </c>
      <c r="O565" s="257">
        <f>O566+O570+O573+O575+O579+O587+O590+O568+O583+O585</f>
        <v>21281587</v>
      </c>
      <c r="P565" s="268">
        <f>P566+P570+P573+P575+P579+P587+P590+P568+P583+P585</f>
        <v>0</v>
      </c>
      <c r="Q565" s="268">
        <f>Q566+Q570+Q573+Q575+Q579+Q587+Q590+Q568+Q583+Q585</f>
        <v>21281587</v>
      </c>
    </row>
    <row r="566" spans="7:17" s="96" customFormat="1" ht="62" x14ac:dyDescent="0.25">
      <c r="G566" s="51" t="s">
        <v>342</v>
      </c>
      <c r="H566" s="51"/>
      <c r="I566" s="47" t="s">
        <v>341</v>
      </c>
      <c r="J566" s="122"/>
      <c r="K566" s="49">
        <f>K567</f>
        <v>1765</v>
      </c>
      <c r="L566" s="127"/>
      <c r="M566" s="241">
        <f>M567</f>
        <v>1645</v>
      </c>
      <c r="N566" s="49">
        <f>N567</f>
        <v>0</v>
      </c>
      <c r="O566" s="258">
        <f>O567</f>
        <v>1765</v>
      </c>
      <c r="P566" s="227"/>
      <c r="Q566" s="227">
        <v>1765</v>
      </c>
    </row>
    <row r="567" spans="7:17" s="96" customFormat="1" ht="31" x14ac:dyDescent="0.25">
      <c r="G567" s="51" t="s">
        <v>2</v>
      </c>
      <c r="H567" s="51"/>
      <c r="I567" s="60"/>
      <c r="J567" s="48">
        <v>200</v>
      </c>
      <c r="K567" s="49">
        <v>1765</v>
      </c>
      <c r="L567" s="49"/>
      <c r="M567" s="241">
        <v>1645</v>
      </c>
      <c r="N567" s="49"/>
      <c r="O567" s="258">
        <f>N567+K567</f>
        <v>1765</v>
      </c>
      <c r="P567" s="227"/>
      <c r="Q567" s="227">
        <v>1765</v>
      </c>
    </row>
    <row r="568" spans="7:17" s="96" customFormat="1" ht="31" x14ac:dyDescent="0.25">
      <c r="G568" s="51" t="s">
        <v>640</v>
      </c>
      <c r="H568" s="51"/>
      <c r="I568" s="47" t="s">
        <v>639</v>
      </c>
      <c r="J568" s="48"/>
      <c r="K568" s="49">
        <f>K569</f>
        <v>413740</v>
      </c>
      <c r="L568" s="49"/>
      <c r="M568" s="241"/>
      <c r="N568" s="49">
        <f>N569</f>
        <v>0</v>
      </c>
      <c r="O568" s="258">
        <f>O569</f>
        <v>413740</v>
      </c>
      <c r="P568" s="227"/>
      <c r="Q568" s="227">
        <v>413740</v>
      </c>
    </row>
    <row r="569" spans="7:17" s="96" customFormat="1" ht="31" x14ac:dyDescent="0.25">
      <c r="G569" s="51" t="s">
        <v>2</v>
      </c>
      <c r="H569" s="51"/>
      <c r="I569" s="60"/>
      <c r="J569" s="48">
        <v>200</v>
      </c>
      <c r="K569" s="49">
        <v>413740</v>
      </c>
      <c r="L569" s="49"/>
      <c r="M569" s="241"/>
      <c r="N569" s="49">
        <v>0</v>
      </c>
      <c r="O569" s="258">
        <f>N569+K569</f>
        <v>413740</v>
      </c>
      <c r="P569" s="227"/>
      <c r="Q569" s="227">
        <v>413740</v>
      </c>
    </row>
    <row r="570" spans="7:17" s="96" customFormat="1" ht="77.5" x14ac:dyDescent="0.25">
      <c r="G570" s="51" t="s">
        <v>73</v>
      </c>
      <c r="H570" s="51"/>
      <c r="I570" s="47" t="s">
        <v>311</v>
      </c>
      <c r="J570" s="48"/>
      <c r="K570" s="49">
        <f>K571+K572</f>
        <v>977978</v>
      </c>
      <c r="L570" s="49"/>
      <c r="M570" s="241">
        <f>M571+M572</f>
        <v>1543588</v>
      </c>
      <c r="N570" s="49">
        <f>N571+N572</f>
        <v>0</v>
      </c>
      <c r="O570" s="258">
        <f>O571+O572</f>
        <v>1055931</v>
      </c>
      <c r="P570" s="227">
        <f>P571+P572</f>
        <v>0</v>
      </c>
      <c r="Q570" s="227">
        <f>Q571+Q572</f>
        <v>1055931</v>
      </c>
    </row>
    <row r="571" spans="7:17" s="96" customFormat="1" ht="77.5" x14ac:dyDescent="0.25">
      <c r="G571" s="51" t="s">
        <v>3</v>
      </c>
      <c r="H571" s="51"/>
      <c r="I571" s="47" t="s">
        <v>0</v>
      </c>
      <c r="J571" s="48">
        <v>100</v>
      </c>
      <c r="K571" s="49">
        <v>743452</v>
      </c>
      <c r="L571" s="49"/>
      <c r="M571" s="241">
        <v>1105241</v>
      </c>
      <c r="N571" s="49"/>
      <c r="O571" s="258">
        <f>N571+K571</f>
        <v>743452</v>
      </c>
      <c r="P571" s="227"/>
      <c r="Q571" s="227">
        <v>743452</v>
      </c>
    </row>
    <row r="572" spans="7:17" s="96" customFormat="1" ht="31" x14ac:dyDescent="0.25">
      <c r="G572" s="51" t="s">
        <v>2</v>
      </c>
      <c r="H572" s="51"/>
      <c r="I572" s="47" t="s">
        <v>0</v>
      </c>
      <c r="J572" s="48">
        <v>200</v>
      </c>
      <c r="K572" s="49">
        <v>234526</v>
      </c>
      <c r="L572" s="49"/>
      <c r="M572" s="241">
        <v>438347</v>
      </c>
      <c r="N572" s="49"/>
      <c r="O572" s="258">
        <v>312479</v>
      </c>
      <c r="P572" s="227">
        <v>0</v>
      </c>
      <c r="Q572" s="227">
        <f>P572+O572</f>
        <v>312479</v>
      </c>
    </row>
    <row r="573" spans="7:17" ht="31" x14ac:dyDescent="0.25">
      <c r="G573" s="51" t="s">
        <v>69</v>
      </c>
      <c r="H573" s="51"/>
      <c r="I573" s="47" t="s">
        <v>312</v>
      </c>
      <c r="J573" s="48" t="s">
        <v>0</v>
      </c>
      <c r="K573" s="49">
        <f>K574</f>
        <v>1556800</v>
      </c>
      <c r="L573" s="49"/>
      <c r="M573" s="241">
        <f>M574</f>
        <v>1565300</v>
      </c>
      <c r="N573" s="49">
        <f>N574</f>
        <v>0</v>
      </c>
      <c r="O573" s="258">
        <f>O574</f>
        <v>1556800</v>
      </c>
      <c r="P573" s="227"/>
      <c r="Q573" s="227">
        <v>1556800</v>
      </c>
    </row>
    <row r="574" spans="7:17" ht="77.5" x14ac:dyDescent="0.25">
      <c r="G574" s="51" t="s">
        <v>3</v>
      </c>
      <c r="H574" s="51"/>
      <c r="I574" s="52"/>
      <c r="J574" s="48">
        <v>100</v>
      </c>
      <c r="K574" s="49">
        <v>1556800</v>
      </c>
      <c r="L574" s="49"/>
      <c r="M574" s="241">
        <v>1565300</v>
      </c>
      <c r="N574" s="49"/>
      <c r="O574" s="258">
        <f>N574+K574</f>
        <v>1556800</v>
      </c>
      <c r="P574" s="227"/>
      <c r="Q574" s="227">
        <v>1556800</v>
      </c>
    </row>
    <row r="575" spans="7:17" ht="46.5" x14ac:dyDescent="0.25">
      <c r="G575" s="51" t="s">
        <v>79</v>
      </c>
      <c r="H575" s="51"/>
      <c r="I575" s="47" t="s">
        <v>315</v>
      </c>
      <c r="J575" s="48"/>
      <c r="K575" s="49">
        <f t="shared" ref="K575:P575" si="90">K576+K577+K578</f>
        <v>16987500</v>
      </c>
      <c r="L575" s="49">
        <f t="shared" si="90"/>
        <v>0</v>
      </c>
      <c r="M575" s="241">
        <f t="shared" si="90"/>
        <v>16987500</v>
      </c>
      <c r="N575" s="49">
        <f t="shared" si="90"/>
        <v>0</v>
      </c>
      <c r="O575" s="258">
        <f t="shared" si="90"/>
        <v>16987500</v>
      </c>
      <c r="P575" s="227">
        <f t="shared" si="90"/>
        <v>0</v>
      </c>
      <c r="Q575" s="227">
        <v>16987500</v>
      </c>
    </row>
    <row r="576" spans="7:17" ht="77.5" x14ac:dyDescent="0.25">
      <c r="G576" s="51" t="s">
        <v>3</v>
      </c>
      <c r="H576" s="51"/>
      <c r="I576" s="47" t="s">
        <v>0</v>
      </c>
      <c r="J576" s="48">
        <v>100</v>
      </c>
      <c r="K576" s="49">
        <v>15080500</v>
      </c>
      <c r="L576" s="49"/>
      <c r="M576" s="241">
        <f>K576+L576</f>
        <v>15080500</v>
      </c>
      <c r="N576" s="49"/>
      <c r="O576" s="258">
        <v>15510500</v>
      </c>
      <c r="P576" s="227">
        <v>0</v>
      </c>
      <c r="Q576" s="227">
        <f>O576+P576</f>
        <v>15510500</v>
      </c>
    </row>
    <row r="577" spans="7:17" ht="31" x14ac:dyDescent="0.25">
      <c r="G577" s="51" t="s">
        <v>2</v>
      </c>
      <c r="H577" s="51"/>
      <c r="I577" s="47" t="s">
        <v>0</v>
      </c>
      <c r="J577" s="48">
        <v>200</v>
      </c>
      <c r="K577" s="49">
        <v>1807000</v>
      </c>
      <c r="L577" s="49">
        <v>0</v>
      </c>
      <c r="M577" s="241">
        <f>K577+L577</f>
        <v>1807000</v>
      </c>
      <c r="N577" s="49"/>
      <c r="O577" s="258">
        <v>1377000</v>
      </c>
      <c r="P577" s="227">
        <v>0</v>
      </c>
      <c r="Q577" s="227">
        <f>O577+P577</f>
        <v>1377000</v>
      </c>
    </row>
    <row r="578" spans="7:17" x14ac:dyDescent="0.25">
      <c r="G578" s="51" t="s">
        <v>1</v>
      </c>
      <c r="H578" s="51"/>
      <c r="I578" s="47" t="s">
        <v>0</v>
      </c>
      <c r="J578" s="48">
        <v>800</v>
      </c>
      <c r="K578" s="49">
        <v>100000</v>
      </c>
      <c r="L578" s="49">
        <v>0</v>
      </c>
      <c r="M578" s="241">
        <f>K578+L578</f>
        <v>100000</v>
      </c>
      <c r="N578" s="49"/>
      <c r="O578" s="258">
        <f>N578+K578</f>
        <v>100000</v>
      </c>
      <c r="P578" s="227"/>
      <c r="Q578" s="227">
        <v>100000</v>
      </c>
    </row>
    <row r="579" spans="7:17" ht="31" x14ac:dyDescent="0.25">
      <c r="G579" s="51" t="s">
        <v>99</v>
      </c>
      <c r="H579" s="51"/>
      <c r="I579" s="47" t="s">
        <v>321</v>
      </c>
      <c r="J579" s="48"/>
      <c r="K579" s="49">
        <f>K580+K582</f>
        <v>200000</v>
      </c>
      <c r="L579" s="49">
        <f>L580+L582</f>
        <v>0</v>
      </c>
      <c r="M579" s="241">
        <f>M580+M582</f>
        <v>200000</v>
      </c>
      <c r="N579" s="49">
        <f>N580+N582</f>
        <v>0</v>
      </c>
      <c r="O579" s="258">
        <f>O581+O582</f>
        <v>250000</v>
      </c>
      <c r="P579" s="227">
        <f>P581+P582</f>
        <v>0</v>
      </c>
      <c r="Q579" s="227">
        <f>Q581+Q582</f>
        <v>250000</v>
      </c>
    </row>
    <row r="580" spans="7:17" ht="31" hidden="1" x14ac:dyDescent="0.25">
      <c r="G580" s="51" t="s">
        <v>5</v>
      </c>
      <c r="H580" s="51"/>
      <c r="I580" s="47"/>
      <c r="J580" s="48">
        <v>300</v>
      </c>
      <c r="K580" s="49"/>
      <c r="L580" s="49"/>
      <c r="M580" s="241">
        <f>K580+L580</f>
        <v>0</v>
      </c>
      <c r="N580" s="49"/>
      <c r="O580" s="258"/>
      <c r="P580" s="227"/>
      <c r="Q580" s="227"/>
    </row>
    <row r="581" spans="7:17" ht="31" x14ac:dyDescent="0.25">
      <c r="G581" s="51" t="s">
        <v>5</v>
      </c>
      <c r="H581" s="51"/>
      <c r="I581" s="47"/>
      <c r="J581" s="48">
        <v>300</v>
      </c>
      <c r="K581" s="49"/>
      <c r="L581" s="49"/>
      <c r="M581" s="241"/>
      <c r="N581" s="49"/>
      <c r="O581" s="258">
        <v>100000</v>
      </c>
      <c r="P581" s="227"/>
      <c r="Q581" s="227">
        <f>P581+O581</f>
        <v>100000</v>
      </c>
    </row>
    <row r="582" spans="7:17" x14ac:dyDescent="0.25">
      <c r="G582" s="51" t="s">
        <v>1</v>
      </c>
      <c r="H582" s="51"/>
      <c r="I582" s="47" t="s">
        <v>0</v>
      </c>
      <c r="J582" s="48">
        <v>800</v>
      </c>
      <c r="K582" s="49">
        <v>200000</v>
      </c>
      <c r="L582" s="49"/>
      <c r="M582" s="241">
        <f>K582+L582</f>
        <v>200000</v>
      </c>
      <c r="N582" s="49"/>
      <c r="O582" s="258">
        <v>150000</v>
      </c>
      <c r="P582" s="227">
        <v>0</v>
      </c>
      <c r="Q582" s="227">
        <f>P582+O582</f>
        <v>150000</v>
      </c>
    </row>
    <row r="583" spans="7:17" ht="46.5" x14ac:dyDescent="0.25">
      <c r="G583" s="51" t="s">
        <v>687</v>
      </c>
      <c r="H583" s="51"/>
      <c r="I583" s="47" t="s">
        <v>688</v>
      </c>
      <c r="J583" s="48"/>
      <c r="K583" s="49"/>
      <c r="L583" s="49"/>
      <c r="M583" s="241"/>
      <c r="N583" s="49"/>
      <c r="O583" s="273">
        <f>O584</f>
        <v>21120</v>
      </c>
      <c r="P583" s="220">
        <f t="shared" ref="P583:Q583" si="91">P584</f>
        <v>0</v>
      </c>
      <c r="Q583" s="273">
        <f t="shared" si="91"/>
        <v>21120</v>
      </c>
    </row>
    <row r="584" spans="7:17" x14ac:dyDescent="0.25">
      <c r="G584" s="51" t="s">
        <v>1</v>
      </c>
      <c r="H584" s="51"/>
      <c r="I584" s="47" t="s">
        <v>0</v>
      </c>
      <c r="J584" s="48">
        <v>800</v>
      </c>
      <c r="K584" s="49"/>
      <c r="L584" s="49"/>
      <c r="M584" s="241"/>
      <c r="N584" s="49"/>
      <c r="O584" s="273">
        <v>21120</v>
      </c>
      <c r="P584" s="220">
        <v>0</v>
      </c>
      <c r="Q584" s="273">
        <f>O584+P584</f>
        <v>21120</v>
      </c>
    </row>
    <row r="585" spans="7:17" ht="46.5" x14ac:dyDescent="0.25">
      <c r="G585" s="51" t="s">
        <v>690</v>
      </c>
      <c r="H585" s="51"/>
      <c r="I585" s="47" t="s">
        <v>689</v>
      </c>
      <c r="J585" s="48"/>
      <c r="K585" s="49"/>
      <c r="L585" s="49"/>
      <c r="M585" s="241"/>
      <c r="N585" s="49"/>
      <c r="O585" s="273">
        <f>O586</f>
        <v>88000</v>
      </c>
      <c r="P585" s="220">
        <f>P586</f>
        <v>0</v>
      </c>
      <c r="Q585" s="273">
        <f>Q586</f>
        <v>88000</v>
      </c>
    </row>
    <row r="586" spans="7:17" ht="31" x14ac:dyDescent="0.25">
      <c r="G586" s="51" t="s">
        <v>5</v>
      </c>
      <c r="H586" s="51"/>
      <c r="I586" s="47"/>
      <c r="J586" s="48">
        <v>300</v>
      </c>
      <c r="K586" s="49"/>
      <c r="L586" s="49"/>
      <c r="M586" s="241"/>
      <c r="N586" s="49"/>
      <c r="O586" s="273">
        <v>88000</v>
      </c>
      <c r="P586" s="220">
        <v>0</v>
      </c>
      <c r="Q586" s="273">
        <f>P586+O586</f>
        <v>88000</v>
      </c>
    </row>
    <row r="587" spans="7:17" s="96" customFormat="1" ht="46.5" x14ac:dyDescent="0.25">
      <c r="G587" s="51" t="s">
        <v>74</v>
      </c>
      <c r="H587" s="51"/>
      <c r="I587" s="47" t="s">
        <v>323</v>
      </c>
      <c r="J587" s="48" t="s">
        <v>0</v>
      </c>
      <c r="K587" s="49">
        <f>K588+K589</f>
        <v>886052</v>
      </c>
      <c r="L587" s="49"/>
      <c r="M587" s="241">
        <f>M588+M589</f>
        <v>397980</v>
      </c>
      <c r="N587" s="49">
        <f>N588+N589</f>
        <v>0</v>
      </c>
      <c r="O587" s="258">
        <f>O588+O589</f>
        <v>886052</v>
      </c>
      <c r="P587" s="227"/>
      <c r="Q587" s="227">
        <v>886052</v>
      </c>
    </row>
    <row r="588" spans="7:17" s="96" customFormat="1" ht="77.5" x14ac:dyDescent="0.25">
      <c r="G588" s="51" t="s">
        <v>3</v>
      </c>
      <c r="H588" s="51"/>
      <c r="I588" s="47"/>
      <c r="J588" s="48">
        <v>100</v>
      </c>
      <c r="K588" s="49">
        <v>743140</v>
      </c>
      <c r="L588" s="49"/>
      <c r="M588" s="241">
        <v>387980</v>
      </c>
      <c r="N588" s="49"/>
      <c r="O588" s="258">
        <f>N588+K588</f>
        <v>743140</v>
      </c>
      <c r="P588" s="227"/>
      <c r="Q588" s="227">
        <v>743140</v>
      </c>
    </row>
    <row r="589" spans="7:17" s="96" customFormat="1" ht="31" x14ac:dyDescent="0.25">
      <c r="G589" s="51" t="s">
        <v>2</v>
      </c>
      <c r="H589" s="51"/>
      <c r="I589" s="47"/>
      <c r="J589" s="48">
        <v>200</v>
      </c>
      <c r="K589" s="49">
        <v>142912</v>
      </c>
      <c r="L589" s="49"/>
      <c r="M589" s="241">
        <v>10000</v>
      </c>
      <c r="N589" s="49"/>
      <c r="O589" s="258">
        <f>N589+K589</f>
        <v>142912</v>
      </c>
      <c r="P589" s="227"/>
      <c r="Q589" s="227">
        <v>142912</v>
      </c>
    </row>
    <row r="590" spans="7:17" s="96" customFormat="1" ht="46.5" x14ac:dyDescent="0.25">
      <c r="G590" s="51" t="s">
        <v>75</v>
      </c>
      <c r="H590" s="51"/>
      <c r="I590" s="47" t="s">
        <v>324</v>
      </c>
      <c r="J590" s="48" t="s">
        <v>0</v>
      </c>
      <c r="K590" s="49">
        <f>K591+K592</f>
        <v>20679</v>
      </c>
      <c r="L590" s="49"/>
      <c r="M590" s="241">
        <f>M591+M592</f>
        <v>23414</v>
      </c>
      <c r="N590" s="49">
        <f>N591+N592</f>
        <v>0</v>
      </c>
      <c r="O590" s="258">
        <f>O591+O592</f>
        <v>20679</v>
      </c>
      <c r="P590" s="227"/>
      <c r="Q590" s="227">
        <v>20679</v>
      </c>
    </row>
    <row r="591" spans="7:17" s="96" customFormat="1" ht="77.5" x14ac:dyDescent="0.25">
      <c r="G591" s="51" t="s">
        <v>3</v>
      </c>
      <c r="H591" s="51"/>
      <c r="I591" s="47"/>
      <c r="J591" s="48">
        <v>100</v>
      </c>
      <c r="K591" s="49">
        <v>16249</v>
      </c>
      <c r="L591" s="49"/>
      <c r="M591" s="241">
        <v>18580</v>
      </c>
      <c r="N591" s="49"/>
      <c r="O591" s="258">
        <f>N591+K591</f>
        <v>16249</v>
      </c>
      <c r="P591" s="227"/>
      <c r="Q591" s="227">
        <v>16249</v>
      </c>
    </row>
    <row r="592" spans="7:17" s="96" customFormat="1" ht="31" x14ac:dyDescent="0.25">
      <c r="G592" s="51" t="s">
        <v>2</v>
      </c>
      <c r="H592" s="51"/>
      <c r="I592" s="47" t="s">
        <v>0</v>
      </c>
      <c r="J592" s="48">
        <v>200</v>
      </c>
      <c r="K592" s="49">
        <v>4430</v>
      </c>
      <c r="L592" s="49"/>
      <c r="M592" s="241">
        <v>4834</v>
      </c>
      <c r="N592" s="49"/>
      <c r="O592" s="258">
        <f>N592+K592</f>
        <v>4430</v>
      </c>
      <c r="P592" s="227"/>
      <c r="Q592" s="227">
        <v>4430</v>
      </c>
    </row>
    <row r="593" spans="7:17" ht="30" x14ac:dyDescent="0.25">
      <c r="G593" s="121" t="s">
        <v>362</v>
      </c>
      <c r="H593" s="126">
        <v>825</v>
      </c>
      <c r="I593" s="47"/>
      <c r="J593" s="48"/>
      <c r="K593" s="127">
        <f>K594</f>
        <v>25000</v>
      </c>
      <c r="L593" s="49"/>
      <c r="M593" s="242">
        <f>M594</f>
        <v>25000</v>
      </c>
      <c r="N593" s="127">
        <f>N594</f>
        <v>0</v>
      </c>
      <c r="O593" s="258">
        <f>O594</f>
        <v>25000</v>
      </c>
      <c r="P593" s="227"/>
      <c r="Q593" s="227">
        <v>25000</v>
      </c>
    </row>
    <row r="594" spans="7:17" x14ac:dyDescent="0.25">
      <c r="G594" s="121" t="s">
        <v>8</v>
      </c>
      <c r="H594" s="121"/>
      <c r="I594" s="60" t="s">
        <v>310</v>
      </c>
      <c r="J594" s="122" t="s">
        <v>0</v>
      </c>
      <c r="K594" s="127">
        <f>K595+K597</f>
        <v>25000</v>
      </c>
      <c r="L594" s="127"/>
      <c r="M594" s="242">
        <f>M595+M597</f>
        <v>25000</v>
      </c>
      <c r="N594" s="127">
        <f>N595+N597</f>
        <v>0</v>
      </c>
      <c r="O594" s="258">
        <f>O595+O597</f>
        <v>25000</v>
      </c>
      <c r="P594" s="227"/>
      <c r="Q594" s="227">
        <v>25000</v>
      </c>
    </row>
    <row r="595" spans="7:17" ht="31" x14ac:dyDescent="0.25">
      <c r="G595" s="51" t="s">
        <v>70</v>
      </c>
      <c r="H595" s="51"/>
      <c r="I595" s="47" t="s">
        <v>313</v>
      </c>
      <c r="J595" s="48" t="s">
        <v>0</v>
      </c>
      <c r="K595" s="49">
        <f>K596</f>
        <v>5000</v>
      </c>
      <c r="L595" s="49"/>
      <c r="M595" s="241">
        <f>M596</f>
        <v>5000</v>
      </c>
      <c r="N595" s="49">
        <f>N596</f>
        <v>0</v>
      </c>
      <c r="O595" s="258">
        <f>O596</f>
        <v>5000</v>
      </c>
      <c r="P595" s="227"/>
      <c r="Q595" s="227">
        <v>5000</v>
      </c>
    </row>
    <row r="596" spans="7:17" ht="77.5" x14ac:dyDescent="0.25">
      <c r="G596" s="51" t="s">
        <v>3</v>
      </c>
      <c r="H596" s="51"/>
      <c r="I596" s="52"/>
      <c r="J596" s="48">
        <v>100</v>
      </c>
      <c r="K596" s="49">
        <v>5000</v>
      </c>
      <c r="L596" s="49"/>
      <c r="M596" s="241">
        <v>5000</v>
      </c>
      <c r="N596" s="49"/>
      <c r="O596" s="258">
        <f>N596+K596</f>
        <v>5000</v>
      </c>
      <c r="P596" s="227"/>
      <c r="Q596" s="227">
        <v>5000</v>
      </c>
    </row>
    <row r="597" spans="7:17" ht="31" x14ac:dyDescent="0.25">
      <c r="G597" s="51" t="s">
        <v>71</v>
      </c>
      <c r="H597" s="51"/>
      <c r="I597" s="47" t="s">
        <v>314</v>
      </c>
      <c r="J597" s="48"/>
      <c r="K597" s="49">
        <f>K598+K600</f>
        <v>20000</v>
      </c>
      <c r="L597" s="49"/>
      <c r="M597" s="241">
        <f>M598+M600</f>
        <v>20000</v>
      </c>
      <c r="N597" s="49">
        <f>N598+N600</f>
        <v>0</v>
      </c>
      <c r="O597" s="258">
        <f>O598+O600</f>
        <v>20000</v>
      </c>
      <c r="P597" s="227"/>
      <c r="Q597" s="227">
        <v>20000</v>
      </c>
    </row>
    <row r="598" spans="7:17" ht="77.5" x14ac:dyDescent="0.25">
      <c r="G598" s="51" t="s">
        <v>3</v>
      </c>
      <c r="H598" s="51"/>
      <c r="I598" s="52"/>
      <c r="J598" s="48">
        <v>100</v>
      </c>
      <c r="K598" s="49">
        <v>10000</v>
      </c>
      <c r="L598" s="49"/>
      <c r="M598" s="241">
        <v>10000</v>
      </c>
      <c r="N598" s="49"/>
      <c r="O598" s="258">
        <f>N598+K598</f>
        <v>10000</v>
      </c>
      <c r="P598" s="227"/>
      <c r="Q598" s="227">
        <v>10000</v>
      </c>
    </row>
    <row r="599" spans="7:17" ht="31" hidden="1" x14ac:dyDescent="0.25">
      <c r="G599" s="51" t="s">
        <v>2</v>
      </c>
      <c r="H599" s="51"/>
      <c r="I599" s="52"/>
      <c r="J599" s="48">
        <v>200</v>
      </c>
      <c r="K599" s="49">
        <v>0</v>
      </c>
      <c r="L599" s="49"/>
      <c r="M599" s="241">
        <v>0</v>
      </c>
      <c r="N599" s="49"/>
      <c r="O599" s="258"/>
      <c r="P599" s="227"/>
      <c r="Q599" s="227"/>
    </row>
    <row r="600" spans="7:17" ht="31" x14ac:dyDescent="0.25">
      <c r="G600" s="51" t="s">
        <v>2</v>
      </c>
      <c r="H600" s="51"/>
      <c r="I600" s="52"/>
      <c r="J600" s="48">
        <v>200</v>
      </c>
      <c r="K600" s="49">
        <v>10000</v>
      </c>
      <c r="L600" s="49"/>
      <c r="M600" s="241">
        <v>10000</v>
      </c>
      <c r="N600" s="49"/>
      <c r="O600" s="258">
        <f>N600+K600</f>
        <v>10000</v>
      </c>
      <c r="P600" s="227"/>
      <c r="Q600" s="227">
        <v>10000</v>
      </c>
    </row>
    <row r="601" spans="7:17" ht="30" x14ac:dyDescent="0.25">
      <c r="G601" s="121" t="s">
        <v>363</v>
      </c>
      <c r="H601" s="126">
        <v>826</v>
      </c>
      <c r="I601" s="52"/>
      <c r="J601" s="48"/>
      <c r="K601" s="127">
        <f>K602</f>
        <v>1122710</v>
      </c>
      <c r="L601" s="49"/>
      <c r="M601" s="242">
        <f>M602</f>
        <v>1122710</v>
      </c>
      <c r="N601" s="127">
        <f>N602</f>
        <v>0</v>
      </c>
      <c r="O601" s="258">
        <f>O602</f>
        <v>1122710</v>
      </c>
      <c r="P601" s="227"/>
      <c r="Q601" s="227">
        <v>1122710</v>
      </c>
    </row>
    <row r="602" spans="7:17" x14ac:dyDescent="0.25">
      <c r="G602" s="121" t="s">
        <v>8</v>
      </c>
      <c r="H602" s="51"/>
      <c r="I602" s="125" t="s">
        <v>310</v>
      </c>
      <c r="J602" s="48"/>
      <c r="K602" s="127">
        <f>K603+K605</f>
        <v>1122710</v>
      </c>
      <c r="L602" s="49">
        <f>L603+L605</f>
        <v>0</v>
      </c>
      <c r="M602" s="242">
        <f>M603+M605</f>
        <v>1122710</v>
      </c>
      <c r="N602" s="127">
        <f>N603+N605</f>
        <v>0</v>
      </c>
      <c r="O602" s="258">
        <f>O603+O605</f>
        <v>1122710</v>
      </c>
      <c r="P602" s="227"/>
      <c r="Q602" s="227">
        <v>1122710</v>
      </c>
    </row>
    <row r="603" spans="7:17" ht="31" x14ac:dyDescent="0.25">
      <c r="G603" s="51" t="s">
        <v>72</v>
      </c>
      <c r="H603" s="51"/>
      <c r="I603" s="47" t="s">
        <v>316</v>
      </c>
      <c r="J603" s="48"/>
      <c r="K603" s="49">
        <f>K604</f>
        <v>719005</v>
      </c>
      <c r="L603" s="49">
        <f>L604</f>
        <v>0</v>
      </c>
      <c r="M603" s="241">
        <f>M604</f>
        <v>719005</v>
      </c>
      <c r="N603" s="49">
        <f>N604</f>
        <v>0</v>
      </c>
      <c r="O603" s="258">
        <f>O604</f>
        <v>820505</v>
      </c>
      <c r="P603" s="227"/>
      <c r="Q603" s="227">
        <v>719005</v>
      </c>
    </row>
    <row r="604" spans="7:17" ht="77.5" x14ac:dyDescent="0.25">
      <c r="G604" s="51" t="s">
        <v>3</v>
      </c>
      <c r="H604" s="51"/>
      <c r="I604" s="47" t="s">
        <v>0</v>
      </c>
      <c r="J604" s="48">
        <v>100</v>
      </c>
      <c r="K604" s="49">
        <f>552231+166774</f>
        <v>719005</v>
      </c>
      <c r="L604" s="49"/>
      <c r="M604" s="241">
        <f>L604+K604</f>
        <v>719005</v>
      </c>
      <c r="N604" s="49"/>
      <c r="O604" s="258">
        <v>820505</v>
      </c>
      <c r="P604" s="227">
        <v>0</v>
      </c>
      <c r="Q604" s="227">
        <f>P604+O604</f>
        <v>820505</v>
      </c>
    </row>
    <row r="605" spans="7:17" ht="31" x14ac:dyDescent="0.25">
      <c r="G605" s="51" t="s">
        <v>83</v>
      </c>
      <c r="H605" s="51"/>
      <c r="I605" s="47" t="s">
        <v>317</v>
      </c>
      <c r="J605" s="48"/>
      <c r="K605" s="49">
        <f>K606+K607+K608</f>
        <v>403705</v>
      </c>
      <c r="L605" s="49">
        <f>L606+L607</f>
        <v>0</v>
      </c>
      <c r="M605" s="241">
        <f>M606+M607+M608</f>
        <v>403705</v>
      </c>
      <c r="N605" s="49">
        <f>N606+N607+N608</f>
        <v>0</v>
      </c>
      <c r="O605" s="258">
        <f>O606+O607+O608</f>
        <v>302205</v>
      </c>
      <c r="P605" s="227"/>
      <c r="Q605" s="227">
        <v>403705</v>
      </c>
    </row>
    <row r="606" spans="7:17" ht="77.5" x14ac:dyDescent="0.25">
      <c r="G606" s="51" t="s">
        <v>3</v>
      </c>
      <c r="H606" s="51"/>
      <c r="I606" s="47"/>
      <c r="J606" s="48">
        <v>100</v>
      </c>
      <c r="K606" s="49">
        <f>89001+294704</f>
        <v>383705</v>
      </c>
      <c r="L606" s="49">
        <v>-9800</v>
      </c>
      <c r="M606" s="241">
        <f>L606+K606</f>
        <v>373905</v>
      </c>
      <c r="N606" s="49"/>
      <c r="O606" s="258">
        <v>282205</v>
      </c>
      <c r="P606" s="227">
        <v>0</v>
      </c>
      <c r="Q606" s="227">
        <f>P606+O606</f>
        <v>282205</v>
      </c>
    </row>
    <row r="607" spans="7:17" ht="31" x14ac:dyDescent="0.25">
      <c r="G607" s="51" t="s">
        <v>2</v>
      </c>
      <c r="H607" s="51"/>
      <c r="I607" s="47"/>
      <c r="J607" s="48">
        <v>200</v>
      </c>
      <c r="K607" s="49">
        <v>20000</v>
      </c>
      <c r="L607" s="49">
        <v>9800</v>
      </c>
      <c r="M607" s="241">
        <f>L607+K607</f>
        <v>29800</v>
      </c>
      <c r="N607" s="49"/>
      <c r="O607" s="258">
        <f>N607+K607</f>
        <v>20000</v>
      </c>
      <c r="P607" s="227"/>
      <c r="Q607" s="227">
        <v>20000</v>
      </c>
    </row>
    <row r="608" spans="7:17" ht="15.65" hidden="1" x14ac:dyDescent="0.25">
      <c r="G608" s="51" t="s">
        <v>1</v>
      </c>
      <c r="H608" s="51"/>
      <c r="I608" s="47"/>
      <c r="J608" s="48">
        <v>800</v>
      </c>
      <c r="K608" s="49">
        <v>0</v>
      </c>
      <c r="L608" s="49"/>
      <c r="M608" s="241">
        <v>0</v>
      </c>
      <c r="N608" s="49"/>
      <c r="O608" s="257"/>
      <c r="P608" s="227"/>
      <c r="Q608" s="227"/>
    </row>
    <row r="609" spans="7:17" x14ac:dyDescent="0.35">
      <c r="G609" s="154" t="s">
        <v>61</v>
      </c>
      <c r="H609" s="154"/>
      <c r="I609" s="155"/>
      <c r="J609" s="155"/>
      <c r="K609" s="156">
        <f t="shared" ref="K609:Q609" si="92">K602+K594+K375+K267+K248+K114+K12</f>
        <v>618800057</v>
      </c>
      <c r="L609" s="156">
        <f t="shared" si="92"/>
        <v>1725822</v>
      </c>
      <c r="M609" s="249">
        <f t="shared" si="92"/>
        <v>571572565</v>
      </c>
      <c r="N609" s="127">
        <f t="shared" si="92"/>
        <v>2094450</v>
      </c>
      <c r="O609" s="257">
        <f t="shared" si="92"/>
        <v>628672545</v>
      </c>
      <c r="P609" s="268">
        <f t="shared" si="92"/>
        <v>-7024191</v>
      </c>
      <c r="Q609" s="268">
        <f t="shared" si="92"/>
        <v>621648354</v>
      </c>
    </row>
    <row r="610" spans="7:17" ht="15.75" x14ac:dyDescent="0.2">
      <c r="G610" s="50"/>
      <c r="H610" s="50"/>
      <c r="I610" s="50"/>
      <c r="J610" s="50"/>
      <c r="K610" s="50"/>
      <c r="L610" s="188"/>
      <c r="M610" s="50"/>
      <c r="N610" s="50"/>
    </row>
    <row r="611" spans="7:17" ht="15.75" x14ac:dyDescent="0.2">
      <c r="G611" s="50"/>
      <c r="H611" s="50"/>
      <c r="I611" s="50"/>
      <c r="J611" s="50"/>
      <c r="K611" s="50"/>
      <c r="L611" s="188"/>
      <c r="M611" s="50"/>
      <c r="N611" s="50"/>
    </row>
    <row r="612" spans="7:17" ht="15.75" x14ac:dyDescent="0.2">
      <c r="G612" s="50"/>
      <c r="H612" s="109"/>
      <c r="I612" s="50"/>
      <c r="J612" s="50"/>
      <c r="K612" s="50"/>
      <c r="L612" s="188"/>
      <c r="M612" s="50"/>
      <c r="N612" s="50"/>
    </row>
    <row r="613" spans="7:17" ht="15.75" x14ac:dyDescent="0.2">
      <c r="G613" s="50"/>
      <c r="H613" s="109"/>
      <c r="I613" s="109"/>
      <c r="J613" s="50"/>
      <c r="K613" s="50"/>
      <c r="L613" s="188"/>
    </row>
    <row r="614" spans="7:17" ht="15.75" x14ac:dyDescent="0.2">
      <c r="G614" s="50"/>
      <c r="H614" s="50"/>
      <c r="I614" s="50"/>
      <c r="J614" s="50"/>
      <c r="K614" s="50"/>
      <c r="L614" s="188"/>
    </row>
    <row r="615" spans="7:17" ht="15.75" x14ac:dyDescent="0.2">
      <c r="L615" s="189"/>
    </row>
    <row r="616" spans="7:17" ht="15.75" x14ac:dyDescent="0.2">
      <c r="J616" s="27"/>
      <c r="K616" s="27"/>
      <c r="L616" s="27"/>
      <c r="M616" s="28"/>
      <c r="N616" s="28"/>
    </row>
    <row r="617" spans="7:17" ht="15.75" x14ac:dyDescent="0.2">
      <c r="J617" s="27"/>
      <c r="K617" s="27"/>
      <c r="L617" s="27"/>
      <c r="M617" s="28"/>
      <c r="N617" s="28"/>
    </row>
    <row r="618" spans="7:17" ht="15.75" x14ac:dyDescent="0.2">
      <c r="J618" s="27"/>
      <c r="K618" s="27"/>
      <c r="L618" s="27"/>
      <c r="M618" s="28"/>
      <c r="N618" s="28"/>
    </row>
    <row r="619" spans="7:17" ht="15.75" x14ac:dyDescent="0.2">
      <c r="J619" s="27"/>
      <c r="K619" s="27"/>
      <c r="L619" s="27"/>
      <c r="M619" s="28"/>
      <c r="N619" s="28"/>
    </row>
    <row r="620" spans="7:17" ht="15.75" x14ac:dyDescent="0.2">
      <c r="J620" s="27"/>
      <c r="K620" s="27"/>
      <c r="L620" s="27"/>
      <c r="M620" s="28"/>
      <c r="N620" s="28"/>
    </row>
    <row r="621" spans="7:17" ht="15.75" x14ac:dyDescent="0.2">
      <c r="J621" s="27"/>
      <c r="K621" s="27"/>
      <c r="L621" s="27"/>
      <c r="M621" s="28"/>
      <c r="N621" s="28"/>
    </row>
    <row r="622" spans="7:17" ht="15.75" x14ac:dyDescent="0.2">
      <c r="J622" s="27"/>
      <c r="K622" s="27"/>
      <c r="L622" s="27"/>
      <c r="M622" s="28"/>
      <c r="N622" s="28"/>
    </row>
    <row r="623" spans="7:17" ht="15.75" x14ac:dyDescent="0.2">
      <c r="J623" s="27"/>
      <c r="K623" s="27"/>
      <c r="L623" s="27"/>
      <c r="M623" s="28"/>
      <c r="N623" s="28"/>
    </row>
    <row r="624" spans="7:17" ht="15.75" x14ac:dyDescent="0.2">
      <c r="J624" s="27"/>
      <c r="K624" s="27"/>
      <c r="L624" s="27"/>
      <c r="M624" s="28"/>
      <c r="N624" s="28"/>
    </row>
    <row r="625" spans="10:14" ht="15.75" x14ac:dyDescent="0.2">
      <c r="J625" s="27"/>
      <c r="K625" s="27"/>
      <c r="L625" s="27"/>
      <c r="M625" s="28"/>
      <c r="N625" s="28"/>
    </row>
    <row r="626" spans="10:14" ht="15.75" x14ac:dyDescent="0.2">
      <c r="J626" s="27"/>
      <c r="K626" s="27"/>
      <c r="L626" s="27"/>
      <c r="M626" s="28"/>
      <c r="N626" s="28"/>
    </row>
    <row r="627" spans="10:14" ht="15.75" x14ac:dyDescent="0.2">
      <c r="J627" s="27"/>
      <c r="K627" s="27"/>
      <c r="L627" s="27"/>
      <c r="M627" s="28"/>
      <c r="N627" s="28"/>
    </row>
    <row r="628" spans="10:14" ht="15.75" x14ac:dyDescent="0.2">
      <c r="J628" s="29"/>
      <c r="K628" s="29"/>
      <c r="L628" s="29"/>
      <c r="M628" s="28"/>
      <c r="N628" s="28"/>
    </row>
    <row r="629" spans="10:14" ht="15.75" x14ac:dyDescent="0.2">
      <c r="J629" s="29"/>
      <c r="K629" s="29"/>
      <c r="L629" s="29"/>
      <c r="M629" s="28"/>
      <c r="N629" s="28"/>
    </row>
    <row r="630" spans="10:14" x14ac:dyDescent="0.3">
      <c r="J630" s="29"/>
      <c r="K630" s="29"/>
      <c r="L630" s="29"/>
      <c r="M630" s="28"/>
      <c r="N630" s="28"/>
    </row>
    <row r="631" spans="10:14" x14ac:dyDescent="0.3">
      <c r="J631" s="29"/>
      <c r="K631" s="29"/>
      <c r="L631" s="29"/>
      <c r="M631" s="28"/>
      <c r="N631" s="28"/>
    </row>
    <row r="632" spans="10:14" x14ac:dyDescent="0.3">
      <c r="J632" s="29"/>
      <c r="K632" s="29"/>
      <c r="L632" s="29"/>
      <c r="M632" s="28"/>
      <c r="N632" s="28"/>
    </row>
    <row r="633" spans="10:14" x14ac:dyDescent="0.3">
      <c r="J633" s="29"/>
      <c r="K633" s="29"/>
      <c r="L633" s="29"/>
      <c r="M633" s="28"/>
      <c r="N633" s="28"/>
    </row>
    <row r="634" spans="10:14" x14ac:dyDescent="0.3">
      <c r="J634" s="29"/>
      <c r="K634" s="29"/>
      <c r="L634" s="29"/>
      <c r="M634" s="28"/>
      <c r="N634" s="28"/>
    </row>
    <row r="635" spans="10:14" x14ac:dyDescent="0.3">
      <c r="J635" s="29"/>
      <c r="K635" s="29"/>
      <c r="L635" s="29"/>
      <c r="M635" s="28"/>
      <c r="N635" s="28"/>
    </row>
    <row r="636" spans="10:14" x14ac:dyDescent="0.3">
      <c r="J636" s="29"/>
      <c r="K636" s="29"/>
      <c r="L636" s="29"/>
      <c r="M636" s="28"/>
      <c r="N636" s="28"/>
    </row>
    <row r="637" spans="10:14" x14ac:dyDescent="0.3">
      <c r="J637" s="29"/>
      <c r="K637" s="29"/>
      <c r="L637" s="29"/>
      <c r="M637" s="28"/>
      <c r="N637" s="28"/>
    </row>
    <row r="638" spans="10:14" x14ac:dyDescent="0.3">
      <c r="J638" s="29"/>
      <c r="K638" s="29"/>
      <c r="L638" s="29"/>
      <c r="M638" s="28"/>
      <c r="N638" s="28"/>
    </row>
    <row r="639" spans="10:14" x14ac:dyDescent="0.3">
      <c r="J639" s="29"/>
      <c r="K639" s="29"/>
      <c r="L639" s="29"/>
      <c r="M639" s="28"/>
      <c r="N639" s="28"/>
    </row>
    <row r="640" spans="10:14" x14ac:dyDescent="0.3">
      <c r="J640" s="29"/>
      <c r="K640" s="29"/>
      <c r="L640" s="29"/>
      <c r="M640" s="28"/>
      <c r="N640" s="28"/>
    </row>
    <row r="641" spans="10:14" x14ac:dyDescent="0.3">
      <c r="J641" s="29"/>
      <c r="K641" s="29"/>
      <c r="L641" s="29"/>
      <c r="M641" s="28"/>
      <c r="N641" s="28"/>
    </row>
    <row r="642" spans="10:14" x14ac:dyDescent="0.3">
      <c r="J642" s="29"/>
      <c r="K642" s="29"/>
      <c r="L642" s="29"/>
      <c r="M642" s="28"/>
      <c r="N642" s="28"/>
    </row>
    <row r="643" spans="10:14" x14ac:dyDescent="0.3">
      <c r="J643" s="29"/>
      <c r="K643" s="29"/>
      <c r="L643" s="29"/>
      <c r="M643" s="28"/>
      <c r="N643" s="28"/>
    </row>
    <row r="644" spans="10:14" x14ac:dyDescent="0.3">
      <c r="J644" s="29"/>
      <c r="K644" s="29"/>
      <c r="L644" s="29"/>
      <c r="M644" s="28"/>
      <c r="N644" s="28"/>
    </row>
    <row r="645" spans="10:14" x14ac:dyDescent="0.3">
      <c r="M645" s="28"/>
      <c r="N645" s="28"/>
    </row>
    <row r="646" spans="10:14" x14ac:dyDescent="0.3">
      <c r="M646" s="28"/>
      <c r="N646" s="28"/>
    </row>
  </sheetData>
  <mergeCells count="78">
    <mergeCell ref="G6:Q6"/>
    <mergeCell ref="I1:Q1"/>
    <mergeCell ref="I2:Q2"/>
    <mergeCell ref="H3:Q3"/>
    <mergeCell ref="B266:F266"/>
    <mergeCell ref="B237:F237"/>
    <mergeCell ref="B238:F238"/>
    <mergeCell ref="B264:F264"/>
    <mergeCell ref="B254:F254"/>
    <mergeCell ref="B242:F242"/>
    <mergeCell ref="B43:F43"/>
    <mergeCell ref="B56:F56"/>
    <mergeCell ref="I4:M4"/>
    <mergeCell ref="B128:F128"/>
    <mergeCell ref="B55:F55"/>
    <mergeCell ref="B122:F122"/>
    <mergeCell ref="B302:F302"/>
    <mergeCell ref="B314:F314"/>
    <mergeCell ref="B345:F345"/>
    <mergeCell ref="B444:F444"/>
    <mergeCell ref="B392:F392"/>
    <mergeCell ref="B443:F443"/>
    <mergeCell ref="B393:F393"/>
    <mergeCell ref="B373:F373"/>
    <mergeCell ref="B391:F391"/>
    <mergeCell ref="B379:F379"/>
    <mergeCell ref="B376:F376"/>
    <mergeCell ref="B378:F378"/>
    <mergeCell ref="B377:F377"/>
    <mergeCell ref="B371:F371"/>
    <mergeCell ref="B289:F289"/>
    <mergeCell ref="B257:F257"/>
    <mergeCell ref="B276:F276"/>
    <mergeCell ref="B299:F299"/>
    <mergeCell ref="B368:F368"/>
    <mergeCell ref="B285:F285"/>
    <mergeCell ref="B275:F275"/>
    <mergeCell ref="B265:F265"/>
    <mergeCell ref="B364:F364"/>
    <mergeCell ref="B315:F315"/>
    <mergeCell ref="B295:F295"/>
    <mergeCell ref="B301:F301"/>
    <mergeCell ref="B311:F311"/>
    <mergeCell ref="B367:F367"/>
    <mergeCell ref="B308:F308"/>
    <mergeCell ref="B310:F310"/>
    <mergeCell ref="B40:F40"/>
    <mergeCell ref="B125:F125"/>
    <mergeCell ref="B54:F54"/>
    <mergeCell ref="B44:F44"/>
    <mergeCell ref="B47:F47"/>
    <mergeCell ref="B66:F66"/>
    <mergeCell ref="B121:F121"/>
    <mergeCell ref="B51:F51"/>
    <mergeCell ref="B41:F41"/>
    <mergeCell ref="B58:F58"/>
    <mergeCell ref="B57:F57"/>
    <mergeCell ref="B256:F256"/>
    <mergeCell ref="B241:F241"/>
    <mergeCell ref="B247:F247"/>
    <mergeCell ref="B248:F248"/>
    <mergeCell ref="B156:F156"/>
    <mergeCell ref="B158:F158"/>
    <mergeCell ref="B157:F157"/>
    <mergeCell ref="B161:F161"/>
    <mergeCell ref="B165:F165"/>
    <mergeCell ref="B230:F230"/>
    <mergeCell ref="B130:F130"/>
    <mergeCell ref="B222:F222"/>
    <mergeCell ref="B255:F255"/>
    <mergeCell ref="B240:F240"/>
    <mergeCell ref="B131:F131"/>
    <mergeCell ref="B138:F138"/>
    <mergeCell ref="B151:F151"/>
    <mergeCell ref="B155:F155"/>
    <mergeCell ref="B152:F152"/>
    <mergeCell ref="B139:F139"/>
    <mergeCell ref="B154:F154"/>
  </mergeCells>
  <phoneticPr fontId="0" type="noConversion"/>
  <printOptions horizontalCentered="1"/>
  <pageMargins left="1.1811023622047245" right="0.39370078740157483" top="0.78740157480314965" bottom="0.78740157480314965" header="0" footer="0"/>
  <pageSetup paperSize="9" scale="68" fitToHeight="46" orientation="portrait" r:id="rId1"/>
  <headerFooter differentFirst="1" scaleWithDoc="0">
    <oddHeader>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Прил.1_к поясн.</vt:lpstr>
      <vt:lpstr>Приложение 6 </vt:lpstr>
      <vt:lpstr>'Приложение 6 '!Заголовки_для_печати</vt:lpstr>
      <vt:lpstr>'Приложение 6 '!Область_печати</vt:lpstr>
    </vt:vector>
  </TitlesOfParts>
  <Company>Департамент финансов ЯО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Лобода Инна Анатольевна</dc:creator>
  <cp:lastModifiedBy>User1</cp:lastModifiedBy>
  <cp:lastPrinted>2021-11-17T12:13:14Z</cp:lastPrinted>
  <dcterms:created xsi:type="dcterms:W3CDTF">2013-10-18T09:34:20Z</dcterms:created>
  <dcterms:modified xsi:type="dcterms:W3CDTF">2021-11-17T12:16:27Z</dcterms:modified>
</cp:coreProperties>
</file>