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240" windowWidth="15600" windowHeight="10720" firstSheet="1" activeTab="1"/>
  </bookViews>
  <sheets>
    <sheet name="Прил.1_к поясн." sheetId="3" state="hidden" r:id="rId1"/>
    <sheet name="Приложение 3 " sheetId="2" r:id="rId2"/>
  </sheets>
  <definedNames>
    <definedName name="_xlnm.Print_Titles" localSheetId="1">'Приложение 3 '!$11:$11</definedName>
    <definedName name="_xlnm.Print_Area" localSheetId="1">'Приложение 3 '!$G$1:$N$611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3" i="2" l="1"/>
  <c r="M82" i="2"/>
  <c r="L82" i="2"/>
  <c r="K82" i="2"/>
  <c r="N82" i="2" l="1"/>
  <c r="N325" i="2"/>
  <c r="M324" i="2"/>
  <c r="N324" i="2" s="1"/>
  <c r="L324" i="2"/>
  <c r="K324" i="2"/>
  <c r="N335" i="2"/>
  <c r="M334" i="2"/>
  <c r="N334" i="2" s="1"/>
  <c r="K334" i="2"/>
  <c r="N91" i="2" l="1"/>
  <c r="M90" i="2"/>
  <c r="K90" i="2"/>
  <c r="K89" i="2" s="1"/>
  <c r="N72" i="2"/>
  <c r="M71" i="2"/>
  <c r="N71" i="2" s="1"/>
  <c r="K71" i="2"/>
  <c r="N150" i="2"/>
  <c r="M149" i="2"/>
  <c r="N149" i="2" s="1"/>
  <c r="K149" i="2"/>
  <c r="M141" i="2"/>
  <c r="M429" i="2"/>
  <c r="M428" i="2" s="1"/>
  <c r="M427" i="2" s="1"/>
  <c r="N487" i="2"/>
  <c r="N485" i="2"/>
  <c r="M486" i="2"/>
  <c r="K486" i="2"/>
  <c r="M484" i="2"/>
  <c r="K484" i="2"/>
  <c r="M482" i="2"/>
  <c r="K482" i="2"/>
  <c r="M493" i="2"/>
  <c r="N508" i="2"/>
  <c r="M504" i="2"/>
  <c r="K504" i="2"/>
  <c r="N580" i="2"/>
  <c r="N578" i="2"/>
  <c r="M577" i="2"/>
  <c r="K577" i="2"/>
  <c r="N577" i="2" s="1"/>
  <c r="M579" i="2"/>
  <c r="N579" i="2" s="1"/>
  <c r="K579" i="2"/>
  <c r="N90" i="2" l="1"/>
  <c r="K481" i="2"/>
  <c r="M481" i="2"/>
  <c r="N484" i="2"/>
  <c r="N486" i="2"/>
  <c r="M89" i="2"/>
  <c r="N89" i="2" s="1"/>
  <c r="K126" i="2"/>
  <c r="M471" i="2"/>
  <c r="M469" i="2"/>
  <c r="K471" i="2"/>
  <c r="L469" i="2"/>
  <c r="L468" i="2" s="1"/>
  <c r="L467" i="2" s="1"/>
  <c r="L466" i="2" s="1"/>
  <c r="K469" i="2"/>
  <c r="N430" i="2"/>
  <c r="K429" i="2"/>
  <c r="K468" i="2" l="1"/>
  <c r="K467" i="2" s="1"/>
  <c r="K466" i="2" s="1"/>
  <c r="N429" i="2"/>
  <c r="M468" i="2"/>
  <c r="M467" i="2" s="1"/>
  <c r="M466" i="2" s="1"/>
  <c r="K428" i="2"/>
  <c r="K427" i="2" s="1"/>
  <c r="K426" i="2" s="1"/>
  <c r="N602" i="2"/>
  <c r="N601" i="2"/>
  <c r="N594" i="2"/>
  <c r="N593" i="2"/>
  <c r="N592" i="2"/>
  <c r="N590" i="2"/>
  <c r="N586" i="2"/>
  <c r="N585" i="2"/>
  <c r="N583" i="2"/>
  <c r="N582" i="2"/>
  <c r="N576" i="2"/>
  <c r="N575" i="2"/>
  <c r="N573" i="2"/>
  <c r="N572" i="2"/>
  <c r="N571" i="2"/>
  <c r="N569" i="2"/>
  <c r="N567" i="2"/>
  <c r="N566" i="2"/>
  <c r="N564" i="2"/>
  <c r="N562" i="2"/>
  <c r="N559" i="2"/>
  <c r="N554" i="2"/>
  <c r="N552" i="2"/>
  <c r="N550" i="2"/>
  <c r="N548" i="2"/>
  <c r="N546" i="2"/>
  <c r="N543" i="2"/>
  <c r="N541" i="2"/>
  <c r="N538" i="2"/>
  <c r="N537" i="2"/>
  <c r="N536" i="2"/>
  <c r="N531" i="2"/>
  <c r="N528" i="2"/>
  <c r="N524" i="2"/>
  <c r="N522" i="2"/>
  <c r="N520" i="2"/>
  <c r="N518" i="2"/>
  <c r="N513" i="2"/>
  <c r="N507" i="2"/>
  <c r="N505" i="2"/>
  <c r="N500" i="2"/>
  <c r="N499" i="2"/>
  <c r="N498" i="2"/>
  <c r="N494" i="2"/>
  <c r="N492" i="2"/>
  <c r="N483" i="2"/>
  <c r="N480" i="2"/>
  <c r="N478" i="2"/>
  <c r="N477" i="2"/>
  <c r="N472" i="2"/>
  <c r="N470" i="2"/>
  <c r="N465" i="2"/>
  <c r="N462" i="2"/>
  <c r="N461" i="2"/>
  <c r="N456" i="2"/>
  <c r="N454" i="2"/>
  <c r="N451" i="2"/>
  <c r="N449" i="2"/>
  <c r="N444" i="2"/>
  <c r="N440" i="2"/>
  <c r="N436" i="2"/>
  <c r="N435" i="2"/>
  <c r="N425" i="2"/>
  <c r="N422" i="2"/>
  <c r="N417" i="2"/>
  <c r="N413" i="2"/>
  <c r="N409" i="2"/>
  <c r="N405" i="2"/>
  <c r="N404" i="2"/>
  <c r="N399" i="2"/>
  <c r="N394" i="2"/>
  <c r="N392" i="2"/>
  <c r="N389" i="2"/>
  <c r="N384" i="2"/>
  <c r="N378" i="2"/>
  <c r="N377" i="2"/>
  <c r="N376" i="2"/>
  <c r="N373" i="2"/>
  <c r="N368" i="2"/>
  <c r="N366" i="2"/>
  <c r="N365" i="2"/>
  <c r="N364" i="2"/>
  <c r="N359" i="2"/>
  <c r="N355" i="2"/>
  <c r="N352" i="2"/>
  <c r="N351" i="2"/>
  <c r="N347" i="2"/>
  <c r="N344" i="2"/>
  <c r="N342" i="2"/>
  <c r="N339" i="2"/>
  <c r="N338" i="2"/>
  <c r="N333" i="2"/>
  <c r="N331" i="2"/>
  <c r="N330" i="2"/>
  <c r="N328" i="2"/>
  <c r="N323" i="2"/>
  <c r="N321" i="2"/>
  <c r="N319" i="2"/>
  <c r="N317" i="2"/>
  <c r="N315" i="2"/>
  <c r="N314" i="2"/>
  <c r="N312" i="2"/>
  <c r="N311" i="2"/>
  <c r="N309" i="2"/>
  <c r="N308" i="2"/>
  <c r="N306" i="2"/>
  <c r="N305" i="2"/>
  <c r="N304" i="2"/>
  <c r="N303" i="2"/>
  <c r="N302" i="2"/>
  <c r="N301" i="2"/>
  <c r="N300" i="2"/>
  <c r="N298" i="2"/>
  <c r="N297" i="2"/>
  <c r="N295" i="2"/>
  <c r="N293" i="2"/>
  <c r="N291" i="2"/>
  <c r="N289" i="2"/>
  <c r="N288" i="2"/>
  <c r="N286" i="2"/>
  <c r="N285" i="2"/>
  <c r="N283" i="2"/>
  <c r="N282" i="2"/>
  <c r="N280" i="2"/>
  <c r="N279" i="2"/>
  <c r="N277" i="2"/>
  <c r="N276" i="2"/>
  <c r="N274" i="2"/>
  <c r="N273" i="2"/>
  <c r="N272" i="2"/>
  <c r="N266" i="2"/>
  <c r="N265" i="2"/>
  <c r="N264" i="2"/>
  <c r="N261" i="2"/>
  <c r="N258" i="2"/>
  <c r="N253" i="2"/>
  <c r="N247" i="2"/>
  <c r="N246" i="2"/>
  <c r="N244" i="2"/>
  <c r="N243" i="2"/>
  <c r="N242" i="2"/>
  <c r="N239" i="2"/>
  <c r="N238" i="2"/>
  <c r="N233" i="2"/>
  <c r="N232" i="2"/>
  <c r="N227" i="2"/>
  <c r="N222" i="2"/>
  <c r="N220" i="2"/>
  <c r="N216" i="2"/>
  <c r="N215" i="2"/>
  <c r="N210" i="2"/>
  <c r="N208" i="2"/>
  <c r="N207" i="2"/>
  <c r="N206" i="2"/>
  <c r="N201" i="2"/>
  <c r="N199" i="2"/>
  <c r="N197" i="2"/>
  <c r="N196" i="2"/>
  <c r="N195" i="2"/>
  <c r="N194" i="2"/>
  <c r="N193" i="2"/>
  <c r="N192" i="2"/>
  <c r="N190" i="2"/>
  <c r="N189" i="2"/>
  <c r="N188" i="2"/>
  <c r="N186" i="2"/>
  <c r="N184" i="2"/>
  <c r="N183" i="2"/>
  <c r="N178" i="2"/>
  <c r="N176" i="2"/>
  <c r="N173" i="2"/>
  <c r="N171" i="2"/>
  <c r="N169" i="2"/>
  <c r="N166" i="2"/>
  <c r="N164" i="2"/>
  <c r="N163" i="2"/>
  <c r="N162" i="2"/>
  <c r="N160" i="2"/>
  <c r="N158" i="2"/>
  <c r="N157" i="2"/>
  <c r="N155" i="2"/>
  <c r="N153" i="2"/>
  <c r="N148" i="2"/>
  <c r="N146" i="2"/>
  <c r="N144" i="2"/>
  <c r="N142" i="2"/>
  <c r="N140" i="2"/>
  <c r="N138" i="2"/>
  <c r="N136" i="2"/>
  <c r="N135" i="2"/>
  <c r="N134" i="2"/>
  <c r="N133" i="2"/>
  <c r="N131" i="2"/>
  <c r="N129" i="2"/>
  <c r="N128" i="2"/>
  <c r="N127" i="2"/>
  <c r="N125" i="2"/>
  <c r="N124" i="2"/>
  <c r="N123" i="2"/>
  <c r="N121" i="2"/>
  <c r="N115" i="2"/>
  <c r="N114" i="2"/>
  <c r="N113" i="2"/>
  <c r="N110" i="2"/>
  <c r="N108" i="2"/>
  <c r="N105" i="2"/>
  <c r="N102" i="2"/>
  <c r="N100" i="2"/>
  <c r="N97" i="2"/>
  <c r="N96" i="2"/>
  <c r="N88" i="2"/>
  <c r="N86" i="2"/>
  <c r="N81" i="2"/>
  <c r="N78" i="2"/>
  <c r="N76" i="2"/>
  <c r="N74" i="2"/>
  <c r="N70" i="2"/>
  <c r="N68" i="2"/>
  <c r="N67" i="2"/>
  <c r="N66" i="2"/>
  <c r="N62" i="2"/>
  <c r="N61" i="2"/>
  <c r="N57" i="2"/>
  <c r="N55" i="2"/>
  <c r="N53" i="2"/>
  <c r="N50" i="2"/>
  <c r="N48" i="2"/>
  <c r="N47" i="2"/>
  <c r="N46" i="2"/>
  <c r="N44" i="2"/>
  <c r="N42" i="2"/>
  <c r="N41" i="2"/>
  <c r="N40" i="2"/>
  <c r="N38" i="2"/>
  <c r="N36" i="2"/>
  <c r="N31" i="2"/>
  <c r="N30" i="2"/>
  <c r="N28" i="2"/>
  <c r="N27" i="2"/>
  <c r="N22" i="2"/>
  <c r="M426" i="2" l="1"/>
  <c r="N426" i="2" s="1"/>
  <c r="N427" i="2"/>
  <c r="N428" i="2"/>
  <c r="M439" i="2"/>
  <c r="M438" i="2" s="1"/>
  <c r="M437" i="2" s="1"/>
  <c r="K439" i="2"/>
  <c r="K438" i="2" s="1"/>
  <c r="M191" i="2"/>
  <c r="K191" i="2"/>
  <c r="N191" i="2" l="1"/>
  <c r="N438" i="2"/>
  <c r="N439" i="2"/>
  <c r="K437" i="2"/>
  <c r="M85" i="2"/>
  <c r="K85" i="2"/>
  <c r="K87" i="2"/>
  <c r="N85" i="2" l="1"/>
  <c r="K84" i="2"/>
  <c r="N87" i="2"/>
  <c r="N437" i="2"/>
  <c r="M84" i="2"/>
  <c r="M599" i="2"/>
  <c r="M597" i="2"/>
  <c r="M591" i="2"/>
  <c r="M589" i="2"/>
  <c r="M584" i="2"/>
  <c r="M581" i="2"/>
  <c r="M574" i="2"/>
  <c r="M570" i="2"/>
  <c r="M568" i="2"/>
  <c r="M565" i="2"/>
  <c r="M563" i="2"/>
  <c r="M561" i="2"/>
  <c r="M558" i="2"/>
  <c r="M553" i="2"/>
  <c r="M549" i="2"/>
  <c r="M547" i="2"/>
  <c r="M545" i="2"/>
  <c r="M542" i="2"/>
  <c r="M530" i="2"/>
  <c r="M527" i="2"/>
  <c r="M521" i="2"/>
  <c r="M519" i="2"/>
  <c r="M517" i="2"/>
  <c r="M512" i="2"/>
  <c r="M497" i="2"/>
  <c r="M491" i="2"/>
  <c r="M479" i="2"/>
  <c r="M476" i="2"/>
  <c r="M460" i="2"/>
  <c r="M443" i="2"/>
  <c r="M421" i="2"/>
  <c r="M416" i="2"/>
  <c r="M412" i="2"/>
  <c r="M408" i="2"/>
  <c r="M403" i="2"/>
  <c r="M398" i="2"/>
  <c r="M391" i="2"/>
  <c r="M388" i="2"/>
  <c r="M383" i="2"/>
  <c r="M375" i="2"/>
  <c r="M372" i="2"/>
  <c r="M363" i="2"/>
  <c r="M358" i="2"/>
  <c r="M346" i="2"/>
  <c r="M343" i="2"/>
  <c r="M341" i="2"/>
  <c r="M337" i="2"/>
  <c r="M332" i="2"/>
  <c r="M329" i="2"/>
  <c r="M327" i="2"/>
  <c r="M322" i="2"/>
  <c r="M320" i="2"/>
  <c r="M316" i="2"/>
  <c r="M313" i="2"/>
  <c r="M310" i="2"/>
  <c r="M307" i="2"/>
  <c r="M299" i="2"/>
  <c r="M296" i="2"/>
  <c r="M294" i="2"/>
  <c r="M292" i="2"/>
  <c r="M287" i="2"/>
  <c r="M284" i="2"/>
  <c r="M281" i="2"/>
  <c r="M278" i="2"/>
  <c r="M275" i="2"/>
  <c r="M271" i="2"/>
  <c r="M270" i="2" s="1"/>
  <c r="M263" i="2"/>
  <c r="M260" i="2"/>
  <c r="M257" i="2"/>
  <c r="M252" i="2"/>
  <c r="M245" i="2"/>
  <c r="M241" i="2"/>
  <c r="M237" i="2"/>
  <c r="M226" i="2"/>
  <c r="M219" i="2"/>
  <c r="M214" i="2"/>
  <c r="M205" i="2"/>
  <c r="M200" i="2"/>
  <c r="M198" i="2"/>
  <c r="M187" i="2"/>
  <c r="M185" i="2"/>
  <c r="M182" i="2"/>
  <c r="M177" i="2"/>
  <c r="M175" i="2"/>
  <c r="M172" i="2"/>
  <c r="M165" i="2"/>
  <c r="M161" i="2"/>
  <c r="M159" i="2"/>
  <c r="M156" i="2"/>
  <c r="M154" i="2"/>
  <c r="M152" i="2"/>
  <c r="M147" i="2"/>
  <c r="M145" i="2"/>
  <c r="M143" i="2"/>
  <c r="M139" i="2"/>
  <c r="M137" i="2"/>
  <c r="M132" i="2"/>
  <c r="M130" i="2"/>
  <c r="M126" i="2"/>
  <c r="M122" i="2"/>
  <c r="M120" i="2"/>
  <c r="M112" i="2"/>
  <c r="M109" i="2"/>
  <c r="M107" i="2"/>
  <c r="M95" i="2"/>
  <c r="M73" i="2"/>
  <c r="M45" i="2"/>
  <c r="M43" i="2"/>
  <c r="M39" i="2"/>
  <c r="M37" i="2"/>
  <c r="M35" i="2"/>
  <c r="M26" i="2"/>
  <c r="M21" i="2"/>
  <c r="M34" i="2" l="1"/>
  <c r="M326" i="2"/>
  <c r="M33" i="2"/>
  <c r="M119" i="2"/>
  <c r="M560" i="2"/>
  <c r="M407" i="2"/>
  <c r="M20" i="2"/>
  <c r="M25" i="2"/>
  <c r="N84" i="2"/>
  <c r="M94" i="2"/>
  <c r="M111" i="2"/>
  <c r="M204" i="2"/>
  <c r="M213" i="2"/>
  <c r="M218" i="2"/>
  <c r="M225" i="2"/>
  <c r="M236" i="2"/>
  <c r="M240" i="2"/>
  <c r="M251" i="2"/>
  <c r="M256" i="2"/>
  <c r="M259" i="2"/>
  <c r="M262" i="2"/>
  <c r="M345" i="2"/>
  <c r="M357" i="2"/>
  <c r="M362" i="2"/>
  <c r="M371" i="2"/>
  <c r="M374" i="2"/>
  <c r="M382" i="2"/>
  <c r="M387" i="2"/>
  <c r="M390" i="2"/>
  <c r="M397" i="2"/>
  <c r="M402" i="2"/>
  <c r="M411" i="2"/>
  <c r="M415" i="2"/>
  <c r="M420" i="2"/>
  <c r="M442" i="2"/>
  <c r="M459" i="2"/>
  <c r="M490" i="2"/>
  <c r="M496" i="2"/>
  <c r="M503" i="2"/>
  <c r="M501" i="2" s="1"/>
  <c r="M511" i="2"/>
  <c r="M526" i="2"/>
  <c r="M529" i="2"/>
  <c r="M539" i="2"/>
  <c r="M557" i="2"/>
  <c r="M588" i="2"/>
  <c r="M235" i="2"/>
  <c r="M596" i="2"/>
  <c r="M544" i="2"/>
  <c r="M516" i="2"/>
  <c r="M475" i="2"/>
  <c r="M336" i="2"/>
  <c r="M181" i="2"/>
  <c r="M174" i="2"/>
  <c r="M151" i="2"/>
  <c r="M106" i="2"/>
  <c r="K177" i="2"/>
  <c r="K175" i="2"/>
  <c r="N175" i="2" s="1"/>
  <c r="K120" i="2"/>
  <c r="N120" i="2" s="1"/>
  <c r="K109" i="2"/>
  <c r="N109" i="2" s="1"/>
  <c r="K107" i="2"/>
  <c r="N107" i="2" s="1"/>
  <c r="M93" i="2" l="1"/>
  <c r="M406" i="2"/>
  <c r="M19" i="2"/>
  <c r="M24" i="2"/>
  <c r="M92" i="2"/>
  <c r="K174" i="2"/>
  <c r="N174" i="2" s="1"/>
  <c r="N177" i="2"/>
  <c r="M180" i="2"/>
  <c r="M203" i="2"/>
  <c r="M212" i="2"/>
  <c r="M217" i="2"/>
  <c r="M224" i="2"/>
  <c r="M234" i="2"/>
  <c r="M250" i="2"/>
  <c r="M255" i="2"/>
  <c r="M254" i="2" s="1"/>
  <c r="M356" i="2"/>
  <c r="M361" i="2"/>
  <c r="M370" i="2"/>
  <c r="M381" i="2"/>
  <c r="M386" i="2"/>
  <c r="M396" i="2"/>
  <c r="M401" i="2"/>
  <c r="M410" i="2"/>
  <c r="M414" i="2"/>
  <c r="M419" i="2"/>
  <c r="M441" i="2"/>
  <c r="M431" i="2" s="1"/>
  <c r="M458" i="2"/>
  <c r="M489" i="2"/>
  <c r="M495" i="2"/>
  <c r="M502" i="2"/>
  <c r="M510" i="2"/>
  <c r="M515" i="2"/>
  <c r="M525" i="2"/>
  <c r="M533" i="2"/>
  <c r="M556" i="2"/>
  <c r="M587" i="2"/>
  <c r="M595" i="2"/>
  <c r="K106" i="2"/>
  <c r="N106" i="2" s="1"/>
  <c r="M32" i="2"/>
  <c r="M474" i="2"/>
  <c r="M269" i="2"/>
  <c r="M118" i="2"/>
  <c r="M117" i="2" s="1"/>
  <c r="K332" i="2"/>
  <c r="N332" i="2" s="1"/>
  <c r="K318" i="2"/>
  <c r="N318" i="2" s="1"/>
  <c r="L318" i="2"/>
  <c r="M18" i="2" l="1"/>
  <c r="M23" i="2"/>
  <c r="M179" i="2"/>
  <c r="M202" i="2"/>
  <c r="M211" i="2"/>
  <c r="M223" i="2"/>
  <c r="M249" i="2"/>
  <c r="M268" i="2"/>
  <c r="M360" i="2"/>
  <c r="M369" i="2"/>
  <c r="M380" i="2"/>
  <c r="M385" i="2"/>
  <c r="M395" i="2"/>
  <c r="M400" i="2"/>
  <c r="M418" i="2"/>
  <c r="M457" i="2"/>
  <c r="M473" i="2"/>
  <c r="M488" i="2"/>
  <c r="M509" i="2"/>
  <c r="M514" i="2"/>
  <c r="M532" i="2"/>
  <c r="M555" i="2"/>
  <c r="N482" i="2"/>
  <c r="K563" i="2"/>
  <c r="N563" i="2" s="1"/>
  <c r="K476" i="2"/>
  <c r="N476" i="2" s="1"/>
  <c r="K416" i="2"/>
  <c r="K412" i="2"/>
  <c r="M379" i="2" l="1"/>
  <c r="K411" i="2"/>
  <c r="N412" i="2"/>
  <c r="K415" i="2"/>
  <c r="N416" i="2"/>
  <c r="M116" i="2"/>
  <c r="M12" i="2"/>
  <c r="M248" i="2"/>
  <c r="M267" i="2"/>
  <c r="N481" i="2"/>
  <c r="K337" i="2"/>
  <c r="N337" i="2" s="1"/>
  <c r="K341" i="2"/>
  <c r="N341" i="2" s="1"/>
  <c r="K343" i="2"/>
  <c r="N343" i="2" s="1"/>
  <c r="K39" i="2"/>
  <c r="N39" i="2" s="1"/>
  <c r="N600" i="2"/>
  <c r="K172" i="2"/>
  <c r="N172" i="2" s="1"/>
  <c r="K132" i="2"/>
  <c r="N132" i="2" s="1"/>
  <c r="K104" i="2"/>
  <c r="K170" i="2"/>
  <c r="N170" i="2" s="1"/>
  <c r="K168" i="2"/>
  <c r="N168" i="2" s="1"/>
  <c r="K421" i="2"/>
  <c r="K424" i="2"/>
  <c r="K553" i="2"/>
  <c r="N553" i="2" s="1"/>
  <c r="K358" i="2"/>
  <c r="N126" i="2"/>
  <c r="K122" i="2"/>
  <c r="N122" i="2" s="1"/>
  <c r="K271" i="2"/>
  <c r="K479" i="2"/>
  <c r="L599" i="2"/>
  <c r="L81" i="2"/>
  <c r="L80" i="2" s="1"/>
  <c r="L79" i="2" s="1"/>
  <c r="K322" i="2"/>
  <c r="N322" i="2" s="1"/>
  <c r="L322" i="2"/>
  <c r="L245" i="2"/>
  <c r="K75" i="2"/>
  <c r="N75" i="2" s="1"/>
  <c r="L75" i="2"/>
  <c r="L77" i="2"/>
  <c r="K77" i="2"/>
  <c r="N77" i="2" s="1"/>
  <c r="L597" i="2"/>
  <c r="L383" i="2"/>
  <c r="L382" i="2" s="1"/>
  <c r="L381" i="2" s="1"/>
  <c r="L380" i="2" s="1"/>
  <c r="L39" i="2"/>
  <c r="K393" i="2"/>
  <c r="N393" i="2" s="1"/>
  <c r="L165" i="2"/>
  <c r="K165" i="2"/>
  <c r="N165" i="2" s="1"/>
  <c r="L154" i="2"/>
  <c r="K154" i="2"/>
  <c r="N154" i="2" s="1"/>
  <c r="L393" i="2"/>
  <c r="L391" i="2"/>
  <c r="K391" i="2"/>
  <c r="N391" i="2" s="1"/>
  <c r="L388" i="2"/>
  <c r="L387" i="2" s="1"/>
  <c r="L137" i="2"/>
  <c r="K137" i="2"/>
  <c r="N137" i="2" s="1"/>
  <c r="L130" i="2"/>
  <c r="L122" i="2"/>
  <c r="L126" i="2"/>
  <c r="L132" i="2"/>
  <c r="L545" i="2"/>
  <c r="K545" i="2"/>
  <c r="N545" i="2" s="1"/>
  <c r="L69" i="2"/>
  <c r="K69" i="2"/>
  <c r="N69" i="2" s="1"/>
  <c r="L260" i="2"/>
  <c r="L259" i="2" s="1"/>
  <c r="L255" i="2" s="1"/>
  <c r="L254" i="2" s="1"/>
  <c r="K260" i="2"/>
  <c r="L101" i="2"/>
  <c r="K101" i="2"/>
  <c r="N101" i="2" s="1"/>
  <c r="L29" i="2"/>
  <c r="K29" i="2"/>
  <c r="N29" i="2" s="1"/>
  <c r="N471" i="2"/>
  <c r="L525" i="2"/>
  <c r="L519" i="2"/>
  <c r="K519" i="2"/>
  <c r="N519" i="2" s="1"/>
  <c r="L26" i="2"/>
  <c r="K26" i="2"/>
  <c r="N26" i="2" s="1"/>
  <c r="L99" i="2"/>
  <c r="K99" i="2"/>
  <c r="N99" i="2" s="1"/>
  <c r="L95" i="2"/>
  <c r="L94" i="2" s="1"/>
  <c r="K95" i="2"/>
  <c r="L521" i="2"/>
  <c r="K521" i="2"/>
  <c r="N521" i="2" s="1"/>
  <c r="L558" i="2"/>
  <c r="L557" i="2" s="1"/>
  <c r="L556" i="2" s="1"/>
  <c r="L555" i="2" s="1"/>
  <c r="K558" i="2"/>
  <c r="L497" i="2"/>
  <c r="L496" i="2" s="1"/>
  <c r="L495" i="2" s="1"/>
  <c r="L488" i="2" s="1"/>
  <c r="L443" i="2"/>
  <c r="L442" i="2" s="1"/>
  <c r="L441" i="2" s="1"/>
  <c r="K443" i="2"/>
  <c r="L504" i="2"/>
  <c r="L503" i="2" s="1"/>
  <c r="L501" i="2" s="1"/>
  <c r="N504" i="2"/>
  <c r="K506" i="2"/>
  <c r="N506" i="2" s="1"/>
  <c r="L570" i="2"/>
  <c r="L182" i="2"/>
  <c r="L187" i="2"/>
  <c r="L191" i="2"/>
  <c r="L185" i="2"/>
  <c r="K182" i="2"/>
  <c r="N182" i="2" s="1"/>
  <c r="K187" i="2"/>
  <c r="N187" i="2" s="1"/>
  <c r="K198" i="2"/>
  <c r="N198" i="2" s="1"/>
  <c r="K200" i="2"/>
  <c r="N200" i="2" s="1"/>
  <c r="K185" i="2"/>
  <c r="N185" i="2" s="1"/>
  <c r="L275" i="2"/>
  <c r="K275" i="2"/>
  <c r="N275" i="2" s="1"/>
  <c r="L539" i="2"/>
  <c r="L551" i="2"/>
  <c r="L448" i="2"/>
  <c r="L447" i="2" s="1"/>
  <c r="L446" i="2" s="1"/>
  <c r="K448" i="2"/>
  <c r="N448" i="2" s="1"/>
  <c r="L574" i="2"/>
  <c r="K574" i="2"/>
  <c r="N574" i="2" s="1"/>
  <c r="L434" i="2"/>
  <c r="L433" i="2" s="1"/>
  <c r="L432" i="2" s="1"/>
  <c r="L354" i="2"/>
  <c r="L353" i="2" s="1"/>
  <c r="L346" i="2"/>
  <c r="L345" i="2" s="1"/>
  <c r="L337" i="2"/>
  <c r="L336" i="2" s="1"/>
  <c r="L327" i="2"/>
  <c r="L320" i="2"/>
  <c r="L316" i="2"/>
  <c r="L313" i="2"/>
  <c r="L310" i="2"/>
  <c r="L307" i="2"/>
  <c r="L299" i="2"/>
  <c r="L296" i="2"/>
  <c r="L294" i="2"/>
  <c r="L292" i="2"/>
  <c r="E64" i="3"/>
  <c r="L287" i="2"/>
  <c r="L284" i="2"/>
  <c r="L281" i="2"/>
  <c r="L278" i="2"/>
  <c r="L271" i="2"/>
  <c r="L329" i="2"/>
  <c r="K354" i="2"/>
  <c r="K329" i="2"/>
  <c r="N329" i="2" s="1"/>
  <c r="K327" i="2"/>
  <c r="L517" i="2"/>
  <c r="L252" i="2"/>
  <c r="L251" i="2" s="1"/>
  <c r="L250" i="2" s="1"/>
  <c r="L249" i="2" s="1"/>
  <c r="K49" i="2"/>
  <c r="N49" i="2" s="1"/>
  <c r="K52" i="2"/>
  <c r="N52" i="2" s="1"/>
  <c r="K54" i="2"/>
  <c r="N54" i="2" s="1"/>
  <c r="K56" i="2"/>
  <c r="N56" i="2" s="1"/>
  <c r="K60" i="2"/>
  <c r="K65" i="2"/>
  <c r="K591" i="2"/>
  <c r="N591" i="2" s="1"/>
  <c r="K589" i="2"/>
  <c r="N589" i="2" s="1"/>
  <c r="K584" i="2"/>
  <c r="N584" i="2" s="1"/>
  <c r="K581" i="2"/>
  <c r="N581" i="2" s="1"/>
  <c r="K570" i="2"/>
  <c r="N570" i="2" s="1"/>
  <c r="K568" i="2"/>
  <c r="N568" i="2" s="1"/>
  <c r="K565" i="2"/>
  <c r="N565" i="2" s="1"/>
  <c r="K561" i="2"/>
  <c r="K551" i="2"/>
  <c r="N551" i="2" s="1"/>
  <c r="K549" i="2"/>
  <c r="N549" i="2" s="1"/>
  <c r="K547" i="2"/>
  <c r="N547" i="2" s="1"/>
  <c r="K542" i="2"/>
  <c r="K540" i="2"/>
  <c r="N540" i="2" s="1"/>
  <c r="K535" i="2"/>
  <c r="K530" i="2"/>
  <c r="K527" i="2"/>
  <c r="K523" i="2"/>
  <c r="N523" i="2" s="1"/>
  <c r="K517" i="2"/>
  <c r="N517" i="2" s="1"/>
  <c r="K512" i="2"/>
  <c r="K497" i="2"/>
  <c r="K493" i="2"/>
  <c r="N493" i="2" s="1"/>
  <c r="K491" i="2"/>
  <c r="N469" i="2"/>
  <c r="K464" i="2"/>
  <c r="K460" i="2"/>
  <c r="K455" i="2"/>
  <c r="N455" i="2" s="1"/>
  <c r="K453" i="2"/>
  <c r="N453" i="2" s="1"/>
  <c r="K450" i="2"/>
  <c r="N450" i="2" s="1"/>
  <c r="K434" i="2"/>
  <c r="K408" i="2"/>
  <c r="K403" i="2"/>
  <c r="K398" i="2"/>
  <c r="K388" i="2"/>
  <c r="K383" i="2"/>
  <c r="K375" i="2"/>
  <c r="K372" i="2"/>
  <c r="K367" i="2"/>
  <c r="N367" i="2" s="1"/>
  <c r="K363" i="2"/>
  <c r="N363" i="2" s="1"/>
  <c r="K350" i="2"/>
  <c r="K346" i="2"/>
  <c r="K320" i="2"/>
  <c r="N320" i="2" s="1"/>
  <c r="K316" i="2"/>
  <c r="N316" i="2" s="1"/>
  <c r="K313" i="2"/>
  <c r="N313" i="2" s="1"/>
  <c r="K310" i="2"/>
  <c r="N310" i="2" s="1"/>
  <c r="K307" i="2"/>
  <c r="N307" i="2" s="1"/>
  <c r="K299" i="2"/>
  <c r="N299" i="2" s="1"/>
  <c r="K296" i="2"/>
  <c r="N296" i="2" s="1"/>
  <c r="K294" i="2"/>
  <c r="N294" i="2" s="1"/>
  <c r="K292" i="2"/>
  <c r="N292" i="2" s="1"/>
  <c r="K290" i="2"/>
  <c r="N290" i="2" s="1"/>
  <c r="K287" i="2"/>
  <c r="N287" i="2" s="1"/>
  <c r="K284" i="2"/>
  <c r="N284" i="2" s="1"/>
  <c r="K281" i="2"/>
  <c r="N281" i="2" s="1"/>
  <c r="K278" i="2"/>
  <c r="N278" i="2" s="1"/>
  <c r="K263" i="2"/>
  <c r="K257" i="2"/>
  <c r="K252" i="2"/>
  <c r="K245" i="2"/>
  <c r="N245" i="2" s="1"/>
  <c r="K241" i="2"/>
  <c r="N241" i="2" s="1"/>
  <c r="K237" i="2"/>
  <c r="K231" i="2"/>
  <c r="K226" i="2"/>
  <c r="K221" i="2"/>
  <c r="N221" i="2" s="1"/>
  <c r="K219" i="2"/>
  <c r="N219" i="2" s="1"/>
  <c r="K214" i="2"/>
  <c r="K209" i="2"/>
  <c r="N209" i="2" s="1"/>
  <c r="K205" i="2"/>
  <c r="N205" i="2" s="1"/>
  <c r="K161" i="2"/>
  <c r="N161" i="2" s="1"/>
  <c r="K159" i="2"/>
  <c r="N159" i="2" s="1"/>
  <c r="K156" i="2"/>
  <c r="N156" i="2" s="1"/>
  <c r="K152" i="2"/>
  <c r="N152" i="2" s="1"/>
  <c r="K147" i="2"/>
  <c r="K145" i="2"/>
  <c r="N145" i="2" s="1"/>
  <c r="K143" i="2"/>
  <c r="N143" i="2" s="1"/>
  <c r="K141" i="2"/>
  <c r="N141" i="2" s="1"/>
  <c r="K139" i="2"/>
  <c r="N139" i="2" s="1"/>
  <c r="K130" i="2"/>
  <c r="N130" i="2" s="1"/>
  <c r="K112" i="2"/>
  <c r="K80" i="2"/>
  <c r="K73" i="2"/>
  <c r="K45" i="2"/>
  <c r="N45" i="2" s="1"/>
  <c r="K43" i="2"/>
  <c r="N43" i="2" s="1"/>
  <c r="K37" i="2"/>
  <c r="N37" i="2" s="1"/>
  <c r="K35" i="2"/>
  <c r="K21" i="2"/>
  <c r="K16" i="2"/>
  <c r="K15" i="2" s="1"/>
  <c r="K14" i="2" s="1"/>
  <c r="K13" i="2" s="1"/>
  <c r="E23" i="3"/>
  <c r="E11" i="3"/>
  <c r="E34" i="3"/>
  <c r="E65" i="3"/>
  <c r="E76" i="3"/>
  <c r="E75" i="3" s="1"/>
  <c r="E20" i="3"/>
  <c r="E19" i="3" s="1"/>
  <c r="E78" i="3"/>
  <c r="E77" i="3" s="1"/>
  <c r="E53" i="3"/>
  <c r="E52" i="3" s="1"/>
  <c r="E54" i="3"/>
  <c r="E50" i="3"/>
  <c r="N35" i="2" l="1"/>
  <c r="K34" i="2"/>
  <c r="N327" i="2"/>
  <c r="K326" i="2"/>
  <c r="N326" i="2" s="1"/>
  <c r="N271" i="2"/>
  <c r="K270" i="2"/>
  <c r="N73" i="2"/>
  <c r="N34" i="2"/>
  <c r="N147" i="2"/>
  <c r="K119" i="2"/>
  <c r="N119" i="2" s="1"/>
  <c r="N491" i="2"/>
  <c r="K490" i="2"/>
  <c r="N561" i="2"/>
  <c r="K560" i="2"/>
  <c r="L431" i="2"/>
  <c r="K111" i="2"/>
  <c r="N111" i="2" s="1"/>
  <c r="N112" i="2"/>
  <c r="K225" i="2"/>
  <c r="N226" i="2"/>
  <c r="K407" i="2"/>
  <c r="N408" i="2"/>
  <c r="K534" i="2"/>
  <c r="N534" i="2" s="1"/>
  <c r="N535" i="2"/>
  <c r="K557" i="2"/>
  <c r="N558" i="2"/>
  <c r="K94" i="2"/>
  <c r="N95" i="2"/>
  <c r="K103" i="2"/>
  <c r="N103" i="2" s="1"/>
  <c r="N104" i="2"/>
  <c r="K20" i="2"/>
  <c r="N21" i="2"/>
  <c r="K213" i="2"/>
  <c r="N214" i="2"/>
  <c r="K230" i="2"/>
  <c r="N231" i="2"/>
  <c r="K433" i="2"/>
  <c r="N434" i="2"/>
  <c r="K459" i="2"/>
  <c r="N459" i="2" s="1"/>
  <c r="N460" i="2"/>
  <c r="K59" i="2"/>
  <c r="N60" i="2"/>
  <c r="K235" i="2"/>
  <c r="N237" i="2"/>
  <c r="K256" i="2"/>
  <c r="N256" i="2" s="1"/>
  <c r="N257" i="2"/>
  <c r="K371" i="2"/>
  <c r="N372" i="2"/>
  <c r="K397" i="2"/>
  <c r="N398" i="2"/>
  <c r="K463" i="2"/>
  <c r="N463" i="2" s="1"/>
  <c r="N464" i="2"/>
  <c r="K496" i="2"/>
  <c r="N497" i="2"/>
  <c r="K526" i="2"/>
  <c r="N526" i="2" s="1"/>
  <c r="N527" i="2"/>
  <c r="K539" i="2"/>
  <c r="N539" i="2" s="1"/>
  <c r="N542" i="2"/>
  <c r="K357" i="2"/>
  <c r="N358" i="2"/>
  <c r="K414" i="2"/>
  <c r="N414" i="2" s="1"/>
  <c r="N415" i="2"/>
  <c r="K262" i="2"/>
  <c r="N262" i="2" s="1"/>
  <c r="N263" i="2"/>
  <c r="K349" i="2"/>
  <c r="N350" i="2"/>
  <c r="K374" i="2"/>
  <c r="N374" i="2" s="1"/>
  <c r="N375" i="2"/>
  <c r="K402" i="2"/>
  <c r="N403" i="2"/>
  <c r="K511" i="2"/>
  <c r="N512" i="2"/>
  <c r="K529" i="2"/>
  <c r="N529" i="2" s="1"/>
  <c r="N530" i="2"/>
  <c r="K64" i="2"/>
  <c r="N65" i="2"/>
  <c r="N598" i="2"/>
  <c r="K410" i="2"/>
  <c r="N410" i="2" s="1"/>
  <c r="N411" i="2"/>
  <c r="K79" i="2"/>
  <c r="N80" i="2"/>
  <c r="K382" i="2"/>
  <c r="N382" i="2" s="1"/>
  <c r="N383" i="2"/>
  <c r="K353" i="2"/>
  <c r="N353" i="2" s="1"/>
  <c r="N354" i="2"/>
  <c r="K259" i="2"/>
  <c r="N259" i="2" s="1"/>
  <c r="N260" i="2"/>
  <c r="K251" i="2"/>
  <c r="N252" i="2"/>
  <c r="K345" i="2"/>
  <c r="N346" i="2"/>
  <c r="K420" i="2"/>
  <c r="N420" i="2" s="1"/>
  <c r="N421" i="2"/>
  <c r="K423" i="2"/>
  <c r="N423" i="2" s="1"/>
  <c r="N424" i="2"/>
  <c r="K442" i="2"/>
  <c r="N443" i="2"/>
  <c r="K475" i="2"/>
  <c r="N475" i="2" s="1"/>
  <c r="N479" i="2"/>
  <c r="M603" i="2"/>
  <c r="K387" i="2"/>
  <c r="N387" i="2" s="1"/>
  <c r="N388" i="2"/>
  <c r="L544" i="2"/>
  <c r="L533" i="2" s="1"/>
  <c r="L532" i="2" s="1"/>
  <c r="E17" i="3"/>
  <c r="E12" i="3"/>
  <c r="K51" i="2"/>
  <c r="N51" i="2" s="1"/>
  <c r="K503" i="2"/>
  <c r="K390" i="2"/>
  <c r="N390" i="2" s="1"/>
  <c r="K240" i="2"/>
  <c r="N240" i="2" s="1"/>
  <c r="L151" i="2"/>
  <c r="K25" i="2"/>
  <c r="K599" i="2"/>
  <c r="N599" i="2" s="1"/>
  <c r="E24" i="3"/>
  <c r="E22" i="3" s="1"/>
  <c r="K544" i="2"/>
  <c r="L98" i="2"/>
  <c r="L25" i="2"/>
  <c r="L24" i="2" s="1"/>
  <c r="L23" i="2" s="1"/>
  <c r="L119" i="2"/>
  <c r="L596" i="2"/>
  <c r="K218" i="2"/>
  <c r="K516" i="2"/>
  <c r="K588" i="2"/>
  <c r="L93" i="2"/>
  <c r="L92" i="2" s="1"/>
  <c r="K597" i="2"/>
  <c r="N597" i="2" s="1"/>
  <c r="E67" i="3"/>
  <c r="N270" i="2"/>
  <c r="E68" i="3"/>
  <c r="K362" i="2"/>
  <c r="K447" i="2"/>
  <c r="N447" i="2" s="1"/>
  <c r="L516" i="2"/>
  <c r="L515" i="2" s="1"/>
  <c r="L514" i="2" s="1"/>
  <c r="L326" i="2"/>
  <c r="L181" i="2"/>
  <c r="L180" i="2" s="1"/>
  <c r="L179" i="2" s="1"/>
  <c r="E13" i="3"/>
  <c r="K98" i="2"/>
  <c r="N98" i="2" s="1"/>
  <c r="E51" i="3"/>
  <c r="L270" i="2"/>
  <c r="K181" i="2"/>
  <c r="K151" i="2"/>
  <c r="N151" i="2" s="1"/>
  <c r="K204" i="2"/>
  <c r="K452" i="2"/>
  <c r="L34" i="2"/>
  <c r="L33" i="2" s="1"/>
  <c r="L32" i="2" s="1"/>
  <c r="L390" i="2"/>
  <c r="L386" i="2" s="1"/>
  <c r="L385" i="2" s="1"/>
  <c r="K167" i="2"/>
  <c r="N167" i="2" s="1"/>
  <c r="K336" i="2"/>
  <c r="N336" i="2" s="1"/>
  <c r="E63" i="3"/>
  <c r="E46" i="3"/>
  <c r="E45" i="3" s="1"/>
  <c r="E31" i="3"/>
  <c r="E47" i="3"/>
  <c r="E74" i="3"/>
  <c r="E73" i="3" s="1"/>
  <c r="L248" i="2"/>
  <c r="K236" i="2"/>
  <c r="N236" i="2" s="1"/>
  <c r="L502" i="2"/>
  <c r="E70" i="3"/>
  <c r="E69" i="3" s="1"/>
  <c r="K33" i="2" l="1"/>
  <c r="N79" i="2"/>
  <c r="E15" i="3"/>
  <c r="E10" i="3" s="1"/>
  <c r="L118" i="2"/>
  <c r="L117" i="2" s="1"/>
  <c r="N560" i="2"/>
  <c r="K458" i="2"/>
  <c r="K457" i="2" s="1"/>
  <c r="K525" i="2"/>
  <c r="N525" i="2" s="1"/>
  <c r="K587" i="2"/>
  <c r="N587" i="2" s="1"/>
  <c r="N588" i="2"/>
  <c r="K24" i="2"/>
  <c r="K23" i="2" s="1"/>
  <c r="N23" i="2" s="1"/>
  <c r="N25" i="2"/>
  <c r="K203" i="2"/>
  <c r="N204" i="2"/>
  <c r="K63" i="2"/>
  <c r="N63" i="2" s="1"/>
  <c r="N64" i="2"/>
  <c r="K510" i="2"/>
  <c r="N511" i="2"/>
  <c r="K356" i="2"/>
  <c r="N356" i="2" s="1"/>
  <c r="N357" i="2"/>
  <c r="K370" i="2"/>
  <c r="N371" i="2"/>
  <c r="K234" i="2"/>
  <c r="N234" i="2" s="1"/>
  <c r="N235" i="2"/>
  <c r="K229" i="2"/>
  <c r="N230" i="2"/>
  <c r="K19" i="2"/>
  <c r="N20" i="2"/>
  <c r="K93" i="2"/>
  <c r="N94" i="2"/>
  <c r="K224" i="2"/>
  <c r="N225" i="2"/>
  <c r="K255" i="2"/>
  <c r="K254" i="2" s="1"/>
  <c r="N468" i="2"/>
  <c r="K361" i="2"/>
  <c r="N362" i="2"/>
  <c r="K489" i="2"/>
  <c r="N490" i="2"/>
  <c r="K446" i="2"/>
  <c r="N452" i="2"/>
  <c r="K217" i="2"/>
  <c r="N218" i="2"/>
  <c r="K381" i="2"/>
  <c r="K380" i="2" s="1"/>
  <c r="N380" i="2" s="1"/>
  <c r="K401" i="2"/>
  <c r="N402" i="2"/>
  <c r="K348" i="2"/>
  <c r="N348" i="2" s="1"/>
  <c r="N349" i="2"/>
  <c r="K495" i="2"/>
  <c r="N495" i="2" s="1"/>
  <c r="N496" i="2"/>
  <c r="K396" i="2"/>
  <c r="N397" i="2"/>
  <c r="K58" i="2"/>
  <c r="N58" i="2" s="1"/>
  <c r="N59" i="2"/>
  <c r="K432" i="2"/>
  <c r="N432" i="2" s="1"/>
  <c r="N433" i="2"/>
  <c r="K212" i="2"/>
  <c r="N212" i="2" s="1"/>
  <c r="N213" i="2"/>
  <c r="K556" i="2"/>
  <c r="N557" i="2"/>
  <c r="K406" i="2"/>
  <c r="N406" i="2" s="1"/>
  <c r="N407" i="2"/>
  <c r="K340" i="2"/>
  <c r="N340" i="2" s="1"/>
  <c r="N345" i="2"/>
  <c r="K250" i="2"/>
  <c r="N251" i="2"/>
  <c r="K419" i="2"/>
  <c r="N419" i="2" s="1"/>
  <c r="K441" i="2"/>
  <c r="K431" i="2" s="1"/>
  <c r="N431" i="2" s="1"/>
  <c r="N442" i="2"/>
  <c r="K474" i="2"/>
  <c r="K473" i="2" s="1"/>
  <c r="N473" i="2" s="1"/>
  <c r="K502" i="2"/>
  <c r="N502" i="2" s="1"/>
  <c r="N503" i="2"/>
  <c r="K180" i="2"/>
  <c r="N181" i="2"/>
  <c r="K386" i="2"/>
  <c r="K515" i="2"/>
  <c r="N515" i="2" s="1"/>
  <c r="N516" i="2"/>
  <c r="K533" i="2"/>
  <c r="N544" i="2"/>
  <c r="K501" i="2"/>
  <c r="N501" i="2" s="1"/>
  <c r="E66" i="3"/>
  <c r="K269" i="2"/>
  <c r="K596" i="2"/>
  <c r="E18" i="3"/>
  <c r="L116" i="2"/>
  <c r="L12" i="2"/>
  <c r="K118" i="2"/>
  <c r="L269" i="2"/>
  <c r="L268" i="2" s="1"/>
  <c r="L267" i="2" s="1"/>
  <c r="L379" i="2"/>
  <c r="E37" i="3"/>
  <c r="E35" i="3"/>
  <c r="N457" i="2" l="1"/>
  <c r="N458" i="2"/>
  <c r="E40" i="3"/>
  <c r="E38" i="3" s="1"/>
  <c r="N255" i="2"/>
  <c r="K514" i="2"/>
  <c r="N514" i="2" s="1"/>
  <c r="N381" i="2"/>
  <c r="K445" i="2"/>
  <c r="N445" i="2" s="1"/>
  <c r="N446" i="2"/>
  <c r="N466" i="2"/>
  <c r="N467" i="2"/>
  <c r="K555" i="2"/>
  <c r="N555" i="2" s="1"/>
  <c r="N556" i="2"/>
  <c r="K395" i="2"/>
  <c r="N395" i="2" s="1"/>
  <c r="N396" i="2"/>
  <c r="K360" i="2"/>
  <c r="N360" i="2" s="1"/>
  <c r="N361" i="2"/>
  <c r="N93" i="2"/>
  <c r="K92" i="2"/>
  <c r="N92" i="2" s="1"/>
  <c r="N229" i="2"/>
  <c r="K228" i="2"/>
  <c r="N228" i="2" s="1"/>
  <c r="K369" i="2"/>
  <c r="N369" i="2" s="1"/>
  <c r="N370" i="2"/>
  <c r="K509" i="2"/>
  <c r="N509" i="2" s="1"/>
  <c r="N510" i="2"/>
  <c r="K202" i="2"/>
  <c r="N202" i="2" s="1"/>
  <c r="N203" i="2"/>
  <c r="N24" i="2"/>
  <c r="K211" i="2"/>
  <c r="N211" i="2" s="1"/>
  <c r="N217" i="2"/>
  <c r="K595" i="2"/>
  <c r="N595" i="2" s="1"/>
  <c r="N596" i="2"/>
  <c r="N401" i="2"/>
  <c r="K400" i="2"/>
  <c r="N400" i="2" s="1"/>
  <c r="K488" i="2"/>
  <c r="N488" i="2" s="1"/>
  <c r="N489" i="2"/>
  <c r="K223" i="2"/>
  <c r="N223" i="2" s="1"/>
  <c r="N224" i="2"/>
  <c r="K18" i="2"/>
  <c r="N18" i="2" s="1"/>
  <c r="N19" i="2"/>
  <c r="K249" i="2"/>
  <c r="N249" i="2" s="1"/>
  <c r="N250" i="2"/>
  <c r="N254" i="2"/>
  <c r="K418" i="2"/>
  <c r="N418" i="2" s="1"/>
  <c r="N441" i="2"/>
  <c r="N474" i="2"/>
  <c r="K32" i="2"/>
  <c r="N33" i="2"/>
  <c r="K117" i="2"/>
  <c r="N117" i="2" s="1"/>
  <c r="N118" i="2"/>
  <c r="K179" i="2"/>
  <c r="N179" i="2" s="1"/>
  <c r="N180" i="2"/>
  <c r="K268" i="2"/>
  <c r="N269" i="2"/>
  <c r="K385" i="2"/>
  <c r="N385" i="2" s="1"/>
  <c r="N386" i="2"/>
  <c r="K532" i="2"/>
  <c r="N532" i="2" s="1"/>
  <c r="N533" i="2"/>
  <c r="E27" i="3"/>
  <c r="L603" i="2"/>
  <c r="K379" i="2" l="1"/>
  <c r="N379" i="2" s="1"/>
  <c r="E82" i="3"/>
  <c r="K248" i="2"/>
  <c r="N248" i="2" s="1"/>
  <c r="K12" i="2"/>
  <c r="N12" i="2" s="1"/>
  <c r="N32" i="2"/>
  <c r="K116" i="2"/>
  <c r="N116" i="2" s="1"/>
  <c r="K267" i="2"/>
  <c r="N267" i="2" s="1"/>
  <c r="N268" i="2"/>
  <c r="K603" i="2" l="1"/>
  <c r="N603" i="2" s="1"/>
</calcChain>
</file>

<file path=xl/sharedStrings.xml><?xml version="1.0" encoding="utf-8"?>
<sst xmlns="http://schemas.openxmlformats.org/spreadsheetml/2006/main" count="1157" uniqueCount="700">
  <si>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</si>
  <si>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</si>
  <si>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</si>
  <si>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</si>
  <si>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</si>
  <si>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</si>
  <si>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</si>
  <si>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</si>
  <si>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</si>
  <si>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</si>
  <si>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</si>
  <si>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</si>
  <si>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</si>
  <si>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</si>
  <si>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</si>
  <si>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</si>
  <si>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</si>
  <si>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</si>
  <si>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</si>
  <si>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2100000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</si>
  <si>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</si>
  <si>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</si>
  <si>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</si>
  <si>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</si>
  <si>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</si>
  <si>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</si>
  <si>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</si>
  <si>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</si>
  <si>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</si>
  <si>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</si>
  <si>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</si>
  <si>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</si>
  <si>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</si>
  <si>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</si>
  <si>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</si>
  <si>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</si>
  <si>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</si>
  <si>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</si>
  <si>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</si>
  <si>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</si>
  <si>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</si>
  <si>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</si>
  <si>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</si>
  <si>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</si>
  <si>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</si>
  <si>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</si>
  <si>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</si>
  <si>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</si>
  <si>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</si>
  <si>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</si>
  <si>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</si>
  <si>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</si>
  <si>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</si>
  <si>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</si>
  <si>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</si>
  <si>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0217047</t>
  </si>
  <si>
    <t>0217046</t>
  </si>
  <si>
    <t>0217043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</si>
  <si>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</si>
  <si>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</si>
  <si>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</si>
  <si>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</si>
  <si>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</si>
  <si>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</si>
  <si>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</si>
  <si>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</si>
  <si>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</si>
  <si>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</si>
  <si>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</si>
  <si>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</si>
  <si>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</si>
  <si>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</si>
  <si>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</si>
  <si>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</si>
  <si>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</si>
  <si>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</si>
  <si>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</si>
  <si>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</si>
  <si>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</si>
  <si>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</si>
  <si>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</si>
  <si>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</si>
  <si>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</si>
  <si>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</si>
  <si>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</si>
  <si>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</si>
  <si>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</si>
  <si>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</si>
  <si>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</si>
  <si>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</si>
  <si>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</si>
  <si>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</si>
  <si>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</si>
  <si>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</si>
  <si>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</si>
  <si>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</si>
  <si>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</si>
  <si>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</si>
  <si>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</si>
  <si>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</si>
  <si>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</si>
  <si>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</si>
  <si>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</si>
  <si>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</si>
  <si>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</si>
  <si>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</si>
  <si>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</si>
  <si>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</si>
  <si>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</si>
  <si>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</si>
  <si>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</si>
  <si>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</si>
  <si>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</si>
  <si>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</si>
  <si>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</si>
  <si>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</si>
  <si>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</si>
  <si>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</si>
  <si>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</si>
  <si>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</si>
  <si>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</si>
  <si>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</si>
  <si>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</si>
  <si>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</si>
  <si>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</si>
  <si>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</si>
  <si>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</si>
  <si>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</si>
  <si>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</si>
  <si>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</si>
  <si>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</si>
  <si>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</si>
  <si>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</si>
  <si>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</si>
  <si>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</si>
  <si>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</si>
  <si>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</si>
  <si>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</si>
  <si>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</si>
  <si>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</si>
  <si>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</si>
  <si>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</si>
  <si>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</si>
  <si>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</si>
  <si>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</si>
  <si>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</si>
  <si>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</si>
  <si>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</si>
  <si>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</si>
  <si>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</si>
  <si>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</si>
  <si>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</si>
  <si>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</si>
  <si>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</si>
  <si>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</si>
  <si>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</si>
  <si>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</si>
  <si>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</si>
  <si>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</si>
  <si>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</si>
  <si>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</si>
  <si>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</si>
  <si>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</si>
  <si>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</si>
  <si>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</si>
  <si>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</si>
  <si>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</si>
  <si>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</si>
  <si>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</si>
  <si>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</si>
  <si>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</si>
  <si>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</si>
  <si>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</si>
  <si>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</si>
  <si>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</si>
  <si>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</si>
  <si>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</si>
  <si>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</si>
  <si>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</si>
  <si>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</si>
  <si>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</si>
  <si>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</si>
  <si>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 xml:space="preserve">  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</si>
  <si>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</si>
  <si>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</si>
  <si>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</si>
  <si>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</si>
  <si>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</si>
  <si>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</si>
  <si>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</si>
  <si>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</si>
  <si>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</si>
  <si>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</si>
  <si>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</si>
  <si>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</si>
  <si>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</si>
  <si>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</si>
  <si>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</si>
  <si>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</si>
  <si>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</si>
  <si>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</si>
  <si>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</si>
  <si>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</si>
  <si>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</si>
  <si>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</si>
  <si>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</si>
  <si>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</si>
  <si>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</si>
  <si>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</si>
  <si>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</si>
  <si>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</si>
  <si>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</si>
  <si>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</si>
  <si>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</si>
  <si>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</si>
  <si>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</si>
  <si>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</si>
  <si>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</si>
  <si>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</si>
  <si>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</si>
  <si>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</si>
  <si>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</si>
  <si>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</si>
  <si>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</si>
  <si>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</si>
  <si>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</si>
  <si>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</si>
  <si>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</si>
  <si>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</si>
  <si>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</si>
  <si>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</si>
  <si>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</si>
  <si>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</si>
  <si>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</si>
  <si>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</si>
  <si>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</si>
  <si>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</si>
  <si>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</si>
  <si>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</si>
  <si>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</si>
  <si>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</si>
  <si>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</si>
  <si>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</si>
  <si>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</si>
  <si>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</si>
  <si>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</si>
  <si>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</si>
  <si>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</si>
  <si>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</si>
  <si>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</si>
  <si>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</si>
  <si>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</si>
  <si>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</si>
  <si>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</si>
  <si>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</si>
  <si>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</si>
  <si>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</si>
  <si>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</si>
  <si>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</si>
  <si>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</si>
  <si>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</si>
  <si>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</si>
  <si>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</si>
  <si>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</si>
  <si>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</si>
  <si>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</si>
  <si>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</si>
  <si>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</si>
  <si>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</si>
  <si>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</si>
  <si>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</si>
  <si>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</si>
  <si>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</si>
  <si>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</si>
  <si>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</si>
  <si>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</si>
  <si>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</si>
  <si>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</si>
  <si>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</si>
  <si>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</si>
  <si>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</si>
  <si>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</si>
  <si>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</si>
  <si>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</si>
  <si>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</si>
  <si>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</si>
  <si>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</si>
  <si>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</si>
  <si>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</si>
  <si>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</si>
  <si>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</si>
  <si>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</si>
  <si>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</si>
  <si>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</si>
  <si>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</si>
  <si>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</si>
  <si>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</si>
  <si>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</si>
  <si>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</si>
  <si>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</si>
  <si>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</si>
  <si>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</si>
  <si>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</si>
  <si>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</si>
  <si>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</si>
  <si>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</si>
  <si>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</si>
  <si>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</si>
  <si>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</si>
  <si>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</si>
  <si>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</si>
  <si>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</si>
  <si>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</si>
  <si>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</si>
  <si>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</si>
  <si>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</si>
  <si>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</si>
  <si>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</si>
  <si>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</si>
  <si>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</si>
  <si>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</si>
  <si>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</si>
  <si>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</si>
  <si>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</si>
  <si>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</si>
  <si>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</si>
  <si>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</si>
  <si>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</si>
  <si>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</si>
  <si>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</si>
  <si>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</si>
  <si>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</si>
  <si>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</si>
  <si>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</si>
  <si>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</si>
  <si>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</si>
  <si>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</si>
  <si>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</si>
  <si>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</si>
  <si>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</si>
  <si>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</si>
  <si>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</si>
  <si>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</si>
  <si>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11.1.02.74720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</si>
  <si>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</si>
  <si>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</si>
  <si>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</si>
  <si>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</si>
  <si>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</si>
  <si>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</si>
  <si>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02.1.00.00000</t>
  </si>
  <si>
    <t>02.0.00.00000</t>
  </si>
  <si>
    <t>02.1.01.70520</t>
  </si>
  <si>
    <t>02.1.01.73110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</si>
  <si>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</si>
  <si>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</si>
  <si>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</si>
  <si>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</si>
  <si>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</si>
  <si>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</si>
  <si>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</si>
  <si>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</si>
  <si>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</si>
  <si>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</si>
  <si>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</si>
  <si>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</si>
  <si>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</si>
  <si>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</si>
  <si>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</si>
  <si>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</si>
  <si>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</si>
  <si>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</si>
  <si>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 программа "Комплексные меры по организации отдыха, оздоровления и занятости детей Первомайского района на 2017-2019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</si>
  <si>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2017-2019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</si>
  <si>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2017-2019 годы"</t>
  </si>
  <si>
    <t>11.1.02.71750</t>
  </si>
  <si>
    <t>Реализация мероприятий по созданию условий для развития инфраструктуры досуга и отдыха</t>
  </si>
  <si>
    <t>06.1.01.75160</t>
  </si>
  <si>
    <t>Частичная оплата стоимости путевки в организации отдыха детей и их оздоровления</t>
  </si>
  <si>
    <t>Подпрограмма "Поддержка социально ориентированных некоммерческих организаций Первомайского муниципального района на 2017-2019 годы"</t>
  </si>
  <si>
    <t>Поддержка социально ориентированных некоммерческих организаций</t>
  </si>
  <si>
    <t>03.1.03.00000</t>
  </si>
  <si>
    <t>03.1.03.70850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</si>
  <si>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</si>
  <si>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</si>
  <si>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</si>
  <si>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Повышение эффективности управления муниципальными финансами Первомайского муниципального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</si>
  <si>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</si>
  <si>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</si>
  <si>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</si>
  <si>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30.0.00.00000</t>
  </si>
  <si>
    <t>30.1.00.00000</t>
  </si>
  <si>
    <t>30.1.01.00000</t>
  </si>
  <si>
    <t>Мероприятия по повышению энергоэффективности за счет средств бюджета муниципального района</t>
  </si>
  <si>
    <t>Отдел образования администрации Первомайского муниципального района</t>
  </si>
  <si>
    <t>Отдел финансов администрации Первомайского муниципального района Ярославской области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</si>
  <si>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</si>
  <si>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Внедрение энегросберегающих технологий и энергетически эффективного оборудования в учреждениях района, экономия энергетических и тепловых ресурсов</t>
  </si>
  <si>
    <t>Реализация мероприятий по созданию условий для развития инфраструктуры досуга и отдыха за счет средств местного бюджета в рамках софинансирования</t>
  </si>
  <si>
    <t>11.1.02.61070</t>
  </si>
  <si>
    <t>11.1.01.61040</t>
  </si>
  <si>
    <t xml:space="preserve">Укрепление материально-технической базы муниципальных учреждений культуры Первомайского района 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</si>
  <si>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</si>
  <si>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</si>
  <si>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</si>
  <si>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</si>
  <si>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</si>
  <si>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</si>
  <si>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Расходы на реализацию мероприятий по строительству и реконструкции объектов теплоснабжения</t>
  </si>
  <si>
    <t>Расходы на реализацию мероприятий по строительству объектов газификации</t>
  </si>
  <si>
    <t>14.1.01.75260</t>
  </si>
  <si>
    <t>Подпрограмма "Молодежь" на 2018-2020 годы</t>
  </si>
  <si>
    <t>Реализация мероприятий Подпрограммы "Молодежь"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</si>
  <si>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</si>
  <si>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</si>
  <si>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</si>
  <si>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</si>
  <si>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>Модернизация объектов теплоснабжения (перевод котельных на газовое топливо)</t>
  </si>
  <si>
    <t>Расходы на модернизацию объектов теплоснабжения (перевод котельных на газовое топливо) в рамках софинансирования</t>
  </si>
  <si>
    <t>14.1.02.00000</t>
  </si>
  <si>
    <t>14.1.02.61530</t>
  </si>
  <si>
    <t>14.1.02.75250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</si>
  <si>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</si>
  <si>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</si>
  <si>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</si>
  <si>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</si>
  <si>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</si>
  <si>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</si>
  <si>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</si>
  <si>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25.1.02.0000</t>
  </si>
  <si>
    <t>25.1.02.61960</t>
  </si>
  <si>
    <t>25.1.02.74420</t>
  </si>
  <si>
    <t>Расходы на отлов и содержание безнадзорных животных</t>
  </si>
  <si>
    <t>09.0.00.00000</t>
  </si>
  <si>
    <t>09.1.00.00000</t>
  </si>
  <si>
    <t>09.1.01.00000</t>
  </si>
  <si>
    <t>09.1.01.61300</t>
  </si>
  <si>
    <t>12.0.00.00000</t>
  </si>
  <si>
    <t>12.1.00.00000</t>
  </si>
  <si>
    <t>12.1.01.00000</t>
  </si>
  <si>
    <t>12.1.01.61350</t>
  </si>
  <si>
    <t>Реализация мероприятий муниципальной программы "Молодёжь" на 2019-2021 годы</t>
  </si>
  <si>
    <t>Общепрограммные расходы муниципальной программы "Молодёжь" на  2019-2021 годы</t>
  </si>
  <si>
    <t>Муниципальная программа "Молодёжь" на  2019-2021 годы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</si>
  <si>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  2019-2021 годы"</t>
  </si>
  <si>
    <t>11.1.01.75900</t>
  </si>
  <si>
    <t>Расходы на повышение оплаты труда работников муниципальных учреждений в сфере культуры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</si>
  <si>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</si>
  <si>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</si>
  <si>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Муниципальная программа "Семья и дети" на 2019-2021 годы</t>
  </si>
  <si>
    <t>Общепрограммные расходы муниципальной программы "Семья и дети" на 2019-2021 годы</t>
  </si>
  <si>
    <t>Реализация мероприятий муниципальной программы "Семья и дети" на 2019-2021 годы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</si>
  <si>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 2019-2021 годы"</t>
  </si>
  <si>
    <t>Подпрограмма "Поддержка социально ориентированных некоммерческих организаций Первомайского муниципального района на  2019-2021 годы"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</si>
  <si>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</si>
  <si>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</si>
  <si>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</si>
  <si>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</si>
  <si>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2019-2021 годы"</t>
  </si>
  <si>
    <t>Муниципальная программа "Обеспечение качественными коммунальными услугами населения Первомайского муниципального района на 2019 год"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</si>
  <si>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2019 год"</t>
  </si>
  <si>
    <t>Повышение качества водоснабжения, водоотведения и очистки сточных вод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</si>
  <si>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</si>
  <si>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</si>
  <si>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</si>
  <si>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22.0.00.00000</t>
  </si>
  <si>
    <t>22.1.00.00000</t>
  </si>
  <si>
    <t>22.1.01.00000</t>
  </si>
  <si>
    <t>22.1.01.61770</t>
  </si>
  <si>
    <t>05.0.00.00000</t>
  </si>
  <si>
    <t>05.1.00.00000</t>
  </si>
  <si>
    <t>05.1.01.00000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</si>
  <si>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</si>
  <si>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10.1.02.00000</t>
  </si>
  <si>
    <t>10.1.02.60960</t>
  </si>
  <si>
    <t>Обучение населения в области ГО, защиты от ЧС</t>
  </si>
  <si>
    <t>Мероприятия по обучению населения в области ГО, защиты от ЧС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</si>
  <si>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</si>
  <si>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</si>
  <si>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</si>
  <si>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</si>
  <si>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30.1.01.61970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</si>
  <si>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</si>
  <si>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</si>
  <si>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Проведение мероприятий по строительству и (или) реконструкции объектов газификации и водоснабжения в сельской местности</t>
  </si>
  <si>
    <t>25.1.02.L5670</t>
  </si>
  <si>
    <t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</si>
  <si>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</si>
  <si>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</si>
  <si>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Реализация мероприятий по строительству и реконструкции объектов водоснабжения и водоотведения за счет субсидии из областного бюджета</t>
  </si>
  <si>
    <t>14.1.01.72040</t>
  </si>
  <si>
    <t>24.1.01.61860</t>
  </si>
  <si>
    <t>Межбюджетные трансферты, передаваемые бюджетам поселений на содержание дорог по соглашению</t>
  </si>
  <si>
    <t>2019 год вносимые изменения (руб.)</t>
  </si>
  <si>
    <t>03.1.P1.50840</t>
  </si>
  <si>
    <t>03.1.P1.55730</t>
  </si>
  <si>
    <t>03.1.P3.52930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</si>
  <si>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 и социальная поддержка граждан Первомайского муниципального района</t>
  </si>
  <si>
    <t>Усиление мер государственной поддержки семей в связи с рождением и воспитанием детей</t>
  </si>
  <si>
    <t>Реализация федерального проекта "Старшее поколение" и национального проекта "Демография"</t>
  </si>
  <si>
    <t>03.1.P3.00000</t>
  </si>
  <si>
    <t>03.1.P.1.00000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</si>
  <si>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</si>
  <si>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06.1.01.61000</t>
  </si>
  <si>
    <t>Расходы на финансирование дорожного хозяйства за счет субсидии из областного бюджета</t>
  </si>
  <si>
    <t>Содействие временной занятости и адаптация к трудовой деятельности несовершеннолетних граждан</t>
  </si>
  <si>
    <t>Обеспечение трудоустройства несовершеннолетних граждан на временные рабочие места за счет средств местного бюджета</t>
  </si>
  <si>
    <t>12.1.02.66150</t>
  </si>
  <si>
    <t>12.1.02.00000</t>
  </si>
  <si>
    <t>Расходы на финансирование дорожного хозяйства за счет средств бюджета района в рамках софинансирования</t>
  </si>
  <si>
    <t>24.1.01.62440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</si>
  <si>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</si>
  <si>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17.1.01.72880</t>
  </si>
  <si>
    <t>Реализация мероприятий по патриотическому воспитанию граждан за счет субсидии из областного бюджета</t>
  </si>
  <si>
    <t>09.1.01.74880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</si>
  <si>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</si>
  <si>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12.1.02.76150</t>
  </si>
  <si>
    <t>Расходы  на осуществление деятельности в сфере молодежной политики социальными учреждениями молодежи</t>
  </si>
  <si>
    <t>25.1.02.61950</t>
  </si>
  <si>
    <t>Обеспечение персонифицированного финансирования дополнительного образования детей</t>
  </si>
  <si>
    <t>02.1.01.60050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</si>
  <si>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</si>
  <si>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05.1.02.00000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</si>
  <si>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</si>
  <si>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05.1.02.71280</t>
  </si>
  <si>
    <t>Приобретение автотранспорта в целях доставки лиц старше 65 лет, проживающих в сельской местности, в медицинские организации</t>
  </si>
  <si>
    <t>Назначение и осуществление ежемесячной выплаты в связи с рождением (усыновлением) первого ребенка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</si>
  <si>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</si>
  <si>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11.1.01.L5191</t>
  </si>
  <si>
    <t>11.1.01.L5193</t>
  </si>
  <si>
    <t>Расходы на комплектование книжных фондов муниципальных библиотек</t>
  </si>
  <si>
    <t>Расходы на государственную поддержку лучших сельских учреждений культуры и лучших работников сельских учреждений культуры</t>
  </si>
  <si>
    <t>18.0.00.00000</t>
  </si>
  <si>
    <t>18.1.00.00000</t>
  </si>
  <si>
    <t>18.1.01.00000</t>
  </si>
  <si>
    <t>18.1.01.75260</t>
  </si>
  <si>
    <t>03.3.00.00000</t>
  </si>
  <si>
    <t>03.3.01.00000</t>
  </si>
  <si>
    <t>03.3.01.60650</t>
  </si>
  <si>
    <t>Содействие организации безопасных условий трудовой деятельности и охраны труда, развитию социального партнерства</t>
  </si>
  <si>
    <t>Реализация мероприятий по строительству объектов газификации в рамках софинансирования</t>
  </si>
  <si>
    <t>18.1.01.65260</t>
  </si>
  <si>
    <t>Субсидия на реализацию мероприятий по строительству объектов газификации</t>
  </si>
  <si>
    <t>Газификация населённых пунктов Первомайского района (строительство распределительных  газовых сетей с вводом их в эксплуатацию)</t>
  </si>
  <si>
    <t>25.1.02.76900</t>
  </si>
  <si>
    <t>Расходы на реализацию мероприятий по борьбе с борщевиком Сосновского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</si>
  <si>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</si>
  <si>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 на 2020-2022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</si>
  <si>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 на 2019-2021 годы"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</si>
  <si>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 на 2019-2021 годы"</t>
  </si>
  <si>
    <t xml:space="preserve">Обеспечение деятельности  учреждений, подведомственных учредителю в сфере дополнительного образования </t>
  </si>
  <si>
    <t xml:space="preserve">Обеспечение деятельности  учреждений, подведомственных учредителю в сфере общего образования </t>
  </si>
  <si>
    <t>02.1.Е1.71960</t>
  </si>
  <si>
    <t>02.1.Е1.61960</t>
  </si>
  <si>
    <t>Развитие системы оповещения и информирования населения в целях защиты населения от чрезвычайных ситуаций природного и техногенного характера</t>
  </si>
  <si>
    <t>Мероприятия по развитию системы оповещения и информирования населения в целях защиты от чрезвычайных ситуаций</t>
  </si>
  <si>
    <t>10.1.06.00000</t>
  </si>
  <si>
    <t>10.1.06.60960</t>
  </si>
  <si>
    <t>Участие в региональном проекте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</si>
  <si>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за счет субсидии из областного бюджета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</si>
  <si>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роста", в рамках софинансирования</t>
  </si>
  <si>
    <t>02.1.Е1.00000</t>
  </si>
  <si>
    <t>12.1.02.76950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</si>
  <si>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</si>
  <si>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2021-2023 годы</t>
  </si>
  <si>
    <t xml:space="preserve">Мероприятия по реализации подпрограммы "Профилактика безнадзорности, правонарушений и защита прав несовершеннолетних Первомайского муниципального района" на 2021-2023 годы
</t>
  </si>
  <si>
    <t>Муниципальная программа "Развитие культуры в Первомайском муниципальном районе на 2021-2023 годы"</t>
  </si>
  <si>
    <t>Общепрограммные расходы муниципальной программы "Развитие культуры в Первомайском муниципальном районе на 2021-2023 годы"</t>
  </si>
  <si>
    <t>Муниципальная программа "Развитие образования в Первомайском муниципальном районе на 2021-2023 годы"</t>
  </si>
  <si>
    <t>Общепрограммные расходы муниципальной программы "Развитие образования в Первомайском муниципальном районе на 2021-2023 годы"</t>
  </si>
  <si>
    <t>Муниципальная  программа "Комплексные меры по организации отдыха и оздоровления детей Первомайского района на 2021-2023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</si>
  <si>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2021-2023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</si>
  <si>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2021-2023 годы"</t>
  </si>
  <si>
    <t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</t>
  </si>
  <si>
    <t>"Реализация  мероприятий  по обеспечению функционирования в вечернее время спортивных залов  организаций для занятий в них обучающихся" на 2021-2023 годы</t>
  </si>
  <si>
    <t>Муниципальная программа  "Развитие дорожного хозяйства и транспорта в Первомайском муниципальном районе на 2021-2023 годы"</t>
  </si>
  <si>
    <t>Подпрограмма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</si>
  <si>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2021-2023 годы"</t>
  </si>
  <si>
    <t>Повышение финансовых возможностей муниципальных образований Первомайского муниципального района на 2021 год и плановый период 2022-2023 годов</t>
  </si>
  <si>
    <t>Дотации поселениям  муниципального района на выравнивание бюджетной обеспеченности за счет средств бюджета района</t>
  </si>
  <si>
    <t>Муниципальная программа  "Социальная поддержка населения Первомайского муниципального района на2021-2023 годы"</t>
  </si>
  <si>
    <t>Подпрограмма "ВЦП отдела труда и социальной поддержки населения администрации Первомайского муниципального района на 2021-2023 годы"</t>
  </si>
  <si>
    <t>Мероприятия по реализации  подпрограммы "Улучшение условий и охраны труда по Первомайскому муниципальному району на 2021-2023 годы"</t>
  </si>
  <si>
    <t>Подпрограмма "Улучшение условий и охраны труда по Первомайскому муниципальному району на 2021-2023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</si>
  <si>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2021-2023 годы"</t>
  </si>
  <si>
    <t>Муниципальная программа  "Социальная поддержка населения Первомайского муниципального района на 2021-2023 годы"</t>
  </si>
  <si>
    <t>Подпрограмма "Поддержка социально ориентированных некоммерческих организаций Первомайского муниципального района на 2021-2023 годы"</t>
  </si>
  <si>
    <t>Муниципальная программа «Разработка и актуализация градостроительной документации Первомайского района Ярославской области» на 2021-2023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</si>
  <si>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</si>
  <si>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</si>
  <si>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района" на 2021-2023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</si>
  <si>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
</t>
  </si>
  <si>
    <t>Подпрограмма "Профилактика правонарушений на территории Первомайского муниципального района" на 2021-2023 годы</t>
  </si>
  <si>
    <t>Муниципальная программа "Развитие физической культуры и спорта в Первомайском муниципальном районе на 2021-2023 годы"</t>
  </si>
  <si>
    <t>Подпрограмма "Развитие массового спорта и материально-технической базы в Первомайском муниципальном районе на 2021-2023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</si>
  <si>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2021-2023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</si>
  <si>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</si>
  <si>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</si>
  <si>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Муниципальная программа "Газификация и модернизация жилищно-коммунального хозяйства Первомайского муниципального района" на 2018-2023 годы</t>
  </si>
  <si>
    <t>Общепрограммные расходы муниципальной программы "Газификация и модернизация жилищно-коммунального хозяйства Первомайского муниципального района на 2018-2023 годы"</t>
  </si>
  <si>
    <r>
      <t>Муниципальная программа "Эффективная власть в Первомайском муниципальном районе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 на 2021-2023 годы</t>
    </r>
  </si>
  <si>
    <t xml:space="preserve"> Подпрограмма "Развитие муниципальной службы в Первомайском муниципальном районе" на 2021-2023 годы</t>
  </si>
  <si>
    <t>Реализация мероприятий Подпрограммы "Развитие муниципальной службы в Первомайском муниципальном районе" на 2021-2023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</si>
  <si>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</si>
  <si>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</si>
  <si>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2021-2023 годы"</t>
  </si>
  <si>
    <t>Муниципальная программа "Развитие сельского хозяйства в Первомайском муниципальном районе в 2021-2023 годах"</t>
  </si>
  <si>
    <t>Общепрограммные расходы муниципальной программы "Развитие сельского хозяйства в Первомайском муниципальном районе в 2021-2023 годах"</t>
  </si>
  <si>
    <t>Муниципальная программа "Энергосбережение и повышение энергоэффективности в Первомайском муниципальном районе на 2021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</si>
  <si>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2021 год"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</si>
  <si>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</si>
  <si>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</si>
  <si>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</si>
  <si>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03.1.01.53800</t>
  </si>
  <si>
    <t>03.1.01.R3020</t>
  </si>
  <si>
    <t>Осуществление ежемесячных выплат на детей в возрасте от трех до семи лет включительно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</si>
  <si>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</si>
  <si>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</si>
  <si>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</si>
  <si>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</si>
  <si>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</si>
  <si>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</si>
  <si>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08.4.00.00000</t>
  </si>
  <si>
    <t>08.4.01.00000</t>
  </si>
  <si>
    <t>08.4.01.60730</t>
  </si>
  <si>
    <t>08.5.00.00000</t>
  </si>
  <si>
    <t>08.5.01.00000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</si>
  <si>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</si>
  <si>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</si>
  <si>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Осуществление мероприятий по профилактике терроризма</t>
  </si>
  <si>
    <t>Подпрограмма "Противодействие коррупции в Первомайском муниципальном районе" на 2021-2023 годы</t>
  </si>
  <si>
    <t>50.0.00.54690</t>
  </si>
  <si>
    <t>Расходы по подготовке и проведению Всероссийской переписи населения</t>
  </si>
  <si>
    <t>18.1.02.00000</t>
  </si>
  <si>
    <t>18.1.02.65250</t>
  </si>
  <si>
    <t>18.1.02.75250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</si>
  <si>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</si>
  <si>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и реконструкции объектов теплоснабжения в рамках софинансирования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</si>
  <si>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</si>
  <si>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</si>
  <si>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</si>
  <si>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</si>
  <si>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2021-2023 год"</t>
  </si>
  <si>
    <t>Муниципальная программа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</si>
  <si>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</si>
  <si>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</si>
  <si>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Отдел труда и социальной поддержки населения администрации Первомайского муниципального района Ярославской области</t>
  </si>
  <si>
    <t>12.1.02.66950</t>
  </si>
  <si>
    <t>Обеспечение трудоустройства несовершеннолетних граждан на временные рабочие места за счет средств бюджета района в рамках софинансирования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</si>
  <si>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</si>
  <si>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</si>
  <si>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02.1.Е1.71690</t>
  </si>
  <si>
    <t>02.1.Е1.61690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</si>
  <si>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</si>
  <si>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направленностей,  в рамках софинансирования</t>
  </si>
  <si>
    <t>05.1.01.60510</t>
  </si>
  <si>
    <t>05.1.02.60500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</si>
  <si>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</si>
  <si>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</si>
  <si>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</si>
  <si>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Предоставление иного межбюджетного трансферта городскому поселению Пречистое на устройство спортивной площадки в р.п. Пречистое  Ярославской обл, ул. Вологодская за счет дотации на поощрение достижения наилучших значений показателей по отдельным направлениям развития муниципальных образований ЯО</t>
  </si>
  <si>
    <t>13.1.01.65870</t>
  </si>
  <si>
    <t xml:space="preserve">Утверждено на 2021 год (руб.) </t>
  </si>
  <si>
    <t>% исполнения</t>
  </si>
  <si>
    <t>Подрограмма "Развитие библиотечного обслуживания населения и материально-технической базы библиотек на 2021-2023 годы"</t>
  </si>
  <si>
    <t>Развитие материально-технической базы библиотек Первомайского муниципального района</t>
  </si>
  <si>
    <t>Мероприятия по развитию материально-технической базы библиотек</t>
  </si>
  <si>
    <t>Капитальные вложения в объекты государственной (муниципальной) собственности</t>
  </si>
  <si>
    <t>11.2.01.60070</t>
  </si>
  <si>
    <t>Муниципальная программа "Развитие культуры в Первомайском муниципальном районе на  2021-2023 годы"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</si>
  <si>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</si>
  <si>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17.1.01.62880</t>
  </si>
  <si>
    <t>50.0.00.65110</t>
  </si>
  <si>
    <t>50.0.00.80120</t>
  </si>
  <si>
    <t>Расходы на исполнение судебных актов по искам к Первомайскому муниципальному району о возмещении вреда</t>
  </si>
  <si>
    <t>Расходы за счет средств, выделенных из резервного фонда Правительства Ярославской области</t>
  </si>
  <si>
    <t>21.1.01.65120</t>
  </si>
  <si>
    <t>Расходы за счет дотации на реализацию мероприятий, предусмотренных нормативно-правовыми актами органов государственной власти ЯО</t>
  </si>
  <si>
    <t>Реализация мероприятий по модернизации объектов теплоснабжения</t>
  </si>
  <si>
    <t>18.1.02.62240</t>
  </si>
  <si>
    <t>02.1.01.67440</t>
  </si>
  <si>
    <t>Расходы по повышению антитеррористической защищенности объектов образования в рамках софинансирования из бюджета района</t>
  </si>
  <si>
    <t>Расходы по повышению антитеррористической защищенности объектов образования за счет средств областного бюджета</t>
  </si>
  <si>
    <t>02.1.01.77440</t>
  </si>
  <si>
    <t>Участие в региональном проекте "Творческие люди"</t>
  </si>
  <si>
    <t>Выплата денежных поощрений лучшим сельским учреждениям культуры и лучшим работникам сельских учреждений культуры</t>
  </si>
  <si>
    <t>11.1.А2.00000</t>
  </si>
  <si>
    <t>11.1.А2.55193</t>
  </si>
  <si>
    <t>Ежемесячные денежные выплаты, назначаемые при рождении третьего ребенка или последующих детей до достижения ребенком возраста трех лет, за счет средств резервного фонда Правительства Российской Федерации и средст областного бюджета</t>
  </si>
  <si>
    <t>03.1.P1.5084F</t>
  </si>
  <si>
    <t>Осуществление ежемесячных выплат на детей в возрасте от трех до семи лет включительно за счет Резервного фонда Правительства Российской Федерации</t>
  </si>
  <si>
    <t>03.1.01.R302F</t>
  </si>
  <si>
    <t>Комплектование книжных фондов муниципальных библиотек за счет средств Резервного фонда Правительства РФ</t>
  </si>
  <si>
    <t>11.1.01.L519F</t>
  </si>
  <si>
    <t>Исполнено за 2021 г. (руб.)</t>
  </si>
  <si>
    <t>Вид расхо-дов</t>
  </si>
  <si>
    <t>Исполнение ведомственной структуры расходов бюджета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  за  2021 год</t>
  </si>
  <si>
    <t>Приложение 3</t>
  </si>
  <si>
    <t>к решению Собрания Представителей                                                                     Первомайского муниципального района                                                                      от ______ 2022 года № ___</t>
  </si>
  <si>
    <t>Код целевой статьи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</si>
</sst>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6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vertical="center" wrapText="1"/>
      <protection hidden="1"/>
    </xf>
    <xf numFmtId="165" fontId="3" fillId="0" borderId="1" xfId="1" applyNumberFormat="1" applyFont="1" applyFill="1" applyBorder="1" applyAlignment="1" applyProtection="1">
      <alignment horizontal="center" vertical="top"/>
      <protection hidden="1"/>
    </xf>
    <xf numFmtId="38" fontId="3" fillId="0" borderId="1" xfId="1" applyNumberFormat="1" applyFont="1" applyFill="1" applyBorder="1" applyAlignment="1" applyProtection="1">
      <alignment horizontal="right" vertical="top"/>
      <protection hidden="1"/>
    </xf>
    <xf numFmtId="40" fontId="3" fillId="0" borderId="1" xfId="1" applyNumberFormat="1" applyFont="1" applyFill="1" applyBorder="1" applyAlignment="1" applyProtection="1">
      <alignment horizontal="right" vertical="top"/>
      <protection hidden="1"/>
    </xf>
    <xf numFmtId="49" fontId="1" fillId="0" borderId="0" xfId="1" applyNumberFormat="1" applyFont="1" applyFill="1" applyAlignment="1">
      <alignment horizontal="left"/>
    </xf>
    <xf numFmtId="4" fontId="1" fillId="0" borderId="0" xfId="1" applyNumberFormat="1" applyFont="1" applyFill="1" applyAlignment="1">
      <alignment horizontal="left"/>
    </xf>
    <xf numFmtId="49" fontId="1" fillId="0" borderId="0" xfId="1" applyNumberFormat="1" applyFont="1" applyFill="1" applyAlignment="1"/>
    <xf numFmtId="49" fontId="7" fillId="0" borderId="0" xfId="1" applyNumberFormat="1" applyFont="1" applyFill="1" applyAlignment="1">
      <alignment horizontal="center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1" xfId="1" applyFont="1" applyBorder="1" applyAlignment="1" applyProtection="1">
      <alignment vertical="top"/>
      <protection hidden="1"/>
    </xf>
    <xf numFmtId="0" fontId="3" fillId="0" borderId="2" xfId="1" applyFont="1" applyBorder="1" applyProtection="1">
      <protection hidden="1"/>
    </xf>
    <xf numFmtId="38" fontId="2" fillId="0" borderId="1" xfId="1" applyNumberFormat="1" applyFont="1" applyFill="1" applyBorder="1" applyAlignment="1" applyProtection="1">
      <alignment horizontal="right" vertical="top"/>
      <protection hidden="1"/>
    </xf>
    <xf numFmtId="0" fontId="1" fillId="0" borderId="6" xfId="1" applyBorder="1" applyProtection="1">
      <protection hidden="1"/>
    </xf>
    <xf numFmtId="0" fontId="3" fillId="0" borderId="0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1" fillId="2" borderId="0" xfId="1" applyFont="1" applyFill="1"/>
    <xf numFmtId="0" fontId="3" fillId="3" borderId="2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top"/>
      <protection hidden="1"/>
    </xf>
    <xf numFmtId="164" fontId="3" fillId="3" borderId="1" xfId="1" applyNumberFormat="1" applyFont="1" applyFill="1" applyBorder="1" applyAlignment="1" applyProtection="1">
      <alignment horizontal="center" vertical="top"/>
      <protection hidden="1"/>
    </xf>
    <xf numFmtId="0" fontId="1" fillId="3" borderId="0" xfId="1" applyFont="1" applyFill="1"/>
    <xf numFmtId="0" fontId="3" fillId="3" borderId="1" xfId="1" applyNumberFormat="1" applyFont="1" applyFill="1" applyBorder="1" applyAlignment="1" applyProtection="1">
      <alignment horizontal="left" vertical="top" wrapText="1"/>
      <protection hidden="1"/>
    </xf>
    <xf numFmtId="49" fontId="3" fillId="3" borderId="1" xfId="1" applyNumberFormat="1" applyFont="1" applyFill="1" applyBorder="1" applyAlignment="1" applyProtection="1">
      <alignment horizontal="center" vertical="top"/>
      <protection hidden="1"/>
    </xf>
    <xf numFmtId="0" fontId="3" fillId="4" borderId="2" xfId="1" applyFont="1" applyFill="1" applyBorder="1" applyProtection="1">
      <protection hidden="1"/>
    </xf>
    <xf numFmtId="0" fontId="3" fillId="4" borderId="5" xfId="1" applyNumberFormat="1" applyFont="1" applyFill="1" applyBorder="1" applyAlignment="1" applyProtection="1">
      <alignment horizontal="center" vertical="center"/>
      <protection hidden="1"/>
    </xf>
    <xf numFmtId="0" fontId="3" fillId="4" borderId="6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ont="1" applyFill="1"/>
    <xf numFmtId="0" fontId="3" fillId="4" borderId="3" xfId="1" applyNumberFormat="1" applyFont="1" applyFill="1" applyBorder="1" applyAlignment="1" applyProtection="1">
      <alignment horizontal="center" vertical="center"/>
      <protection hidden="1"/>
    </xf>
    <xf numFmtId="0" fontId="3" fillId="4" borderId="4" xfId="1" applyNumberFormat="1" applyFont="1" applyFill="1" applyBorder="1" applyAlignment="1" applyProtection="1">
      <alignment horizontal="center" vertical="center"/>
      <protection hidden="1"/>
    </xf>
    <xf numFmtId="0" fontId="2" fillId="3" borderId="7" xfId="1" applyNumberFormat="1" applyFont="1" applyFill="1" applyBorder="1" applyAlignment="1" applyProtection="1">
      <alignment horizontal="left" vertical="top" wrapText="1"/>
      <protection hidden="1"/>
    </xf>
    <xf numFmtId="0" fontId="2" fillId="3" borderId="1" xfId="1" applyNumberFormat="1" applyFont="1" applyFill="1" applyBorder="1" applyAlignment="1" applyProtection="1">
      <alignment horizontal="center" vertical="top"/>
      <protection hidden="1"/>
    </xf>
    <xf numFmtId="164" fontId="2" fillId="3" borderId="7" xfId="1" applyNumberFormat="1" applyFont="1" applyFill="1" applyBorder="1" applyAlignment="1" applyProtection="1">
      <alignment horizontal="center" vertical="top"/>
      <protection hidden="1"/>
    </xf>
    <xf numFmtId="0" fontId="4" fillId="3" borderId="1" xfId="1" applyNumberFormat="1" applyFont="1" applyFill="1" applyBorder="1" applyAlignment="1" applyProtection="1">
      <alignment horizontal="left" vertical="top" wrapText="1"/>
      <protection hidden="1"/>
    </xf>
    <xf numFmtId="0" fontId="4" fillId="3" borderId="1" xfId="1" applyNumberFormat="1" applyFont="1" applyFill="1" applyBorder="1" applyAlignment="1" applyProtection="1">
      <alignment horizontal="center" vertical="top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Font="1" applyFill="1" applyBorder="1" applyProtection="1">
      <protection hidden="1"/>
    </xf>
    <xf numFmtId="0" fontId="3" fillId="0" borderId="6" xfId="1" applyFont="1" applyFill="1" applyBorder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vertical="top"/>
      <protection hidden="1"/>
    </xf>
    <xf numFmtId="0" fontId="1" fillId="0" borderId="0" xfId="1" applyFont="1" applyFill="1" applyAlignment="1">
      <alignment vertical="top"/>
    </xf>
    <xf numFmtId="0" fontId="3" fillId="3" borderId="5" xfId="1" applyNumberFormat="1" applyFont="1" applyFill="1" applyBorder="1" applyAlignment="1" applyProtection="1">
      <alignment horizontal="center" vertical="center"/>
      <protection hidden="1"/>
    </xf>
    <xf numFmtId="0" fontId="3" fillId="3" borderId="6" xfId="1" applyNumberFormat="1" applyFont="1" applyFill="1" applyBorder="1" applyAlignment="1" applyProtection="1">
      <alignment horizontal="center" vertical="center"/>
      <protection hidden="1"/>
    </xf>
    <xf numFmtId="14" fontId="3" fillId="3" borderId="1" xfId="1" applyNumberFormat="1" applyFont="1" applyFill="1" applyBorder="1" applyAlignment="1" applyProtection="1">
      <alignment horizontal="center" vertical="top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3" fontId="1" fillId="0" borderId="0" xfId="1" applyNumberFormat="1" applyFont="1" applyFill="1"/>
    <xf numFmtId="0" fontId="3" fillId="5" borderId="2" xfId="1" applyFont="1" applyFill="1" applyBorder="1" applyProtection="1"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1" fillId="5" borderId="0" xfId="1" applyFont="1" applyFill="1"/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1" fillId="6" borderId="0" xfId="1" applyFont="1" applyFill="1"/>
    <xf numFmtId="0" fontId="3" fillId="7" borderId="2" xfId="1" applyFont="1" applyFill="1" applyBorder="1" applyProtection="1">
      <protection hidden="1"/>
    </xf>
    <xf numFmtId="0" fontId="3" fillId="7" borderId="5" xfId="1" applyNumberFormat="1" applyFont="1" applyFill="1" applyBorder="1" applyAlignment="1" applyProtection="1">
      <alignment horizontal="center" vertical="center"/>
      <protection hidden="1"/>
    </xf>
    <xf numFmtId="0" fontId="3" fillId="7" borderId="6" xfId="1" applyNumberFormat="1" applyFont="1" applyFill="1" applyBorder="1" applyAlignment="1" applyProtection="1">
      <alignment horizontal="center" vertical="center"/>
      <protection hidden="1"/>
    </xf>
    <xf numFmtId="0" fontId="1" fillId="7" borderId="0" xfId="1" applyFont="1" applyFill="1"/>
    <xf numFmtId="0" fontId="3" fillId="8" borderId="2" xfId="1" applyFont="1" applyFill="1" applyBorder="1" applyProtection="1">
      <protection hidden="1"/>
    </xf>
    <xf numFmtId="0" fontId="3" fillId="8" borderId="5" xfId="1" applyNumberFormat="1" applyFont="1" applyFill="1" applyBorder="1" applyAlignment="1" applyProtection="1">
      <alignment horizontal="center" vertical="center"/>
      <protection hidden="1"/>
    </xf>
    <xf numFmtId="0" fontId="3" fillId="8" borderId="6" xfId="1" applyNumberFormat="1" applyFont="1" applyFill="1" applyBorder="1" applyAlignment="1" applyProtection="1">
      <alignment horizontal="center" vertical="center"/>
      <protection hidden="1"/>
    </xf>
    <xf numFmtId="0" fontId="1" fillId="8" borderId="0" xfId="1" applyFont="1" applyFill="1"/>
    <xf numFmtId="0" fontId="3" fillId="9" borderId="2" xfId="1" applyFont="1" applyFill="1" applyBorder="1" applyProtection="1">
      <protection hidden="1"/>
    </xf>
    <xf numFmtId="0" fontId="4" fillId="9" borderId="3" xfId="1" applyNumberFormat="1" applyFont="1" applyFill="1" applyBorder="1" applyAlignment="1" applyProtection="1">
      <alignment horizontal="center" vertical="center"/>
      <protection hidden="1"/>
    </xf>
    <xf numFmtId="0" fontId="4" fillId="9" borderId="4" xfId="1" applyNumberFormat="1" applyFont="1" applyFill="1" applyBorder="1" applyAlignment="1" applyProtection="1">
      <alignment horizontal="center" vertical="center"/>
      <protection hidden="1"/>
    </xf>
    <xf numFmtId="0" fontId="1" fillId="9" borderId="0" xfId="1" applyFont="1" applyFill="1"/>
    <xf numFmtId="3" fontId="1" fillId="3" borderId="0" xfId="1" applyNumberFormat="1" applyFont="1" applyFill="1"/>
    <xf numFmtId="0" fontId="2" fillId="3" borderId="1" xfId="1" applyNumberFormat="1" applyFont="1" applyFill="1" applyBorder="1" applyAlignment="1" applyProtection="1">
      <alignment horizontal="left" vertical="center" wrapText="1"/>
      <protection hidden="1"/>
    </xf>
    <xf numFmtId="0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164" fontId="2" fillId="3" borderId="1" xfId="1" applyNumberFormat="1" applyFont="1" applyFill="1" applyBorder="1" applyAlignment="1" applyProtection="1">
      <alignment horizontal="center" vertical="top"/>
      <protection hidden="1"/>
    </xf>
    <xf numFmtId="49" fontId="4" fillId="3" borderId="1" xfId="1" applyNumberFormat="1" applyFont="1" applyFill="1" applyBorder="1" applyAlignment="1" applyProtection="1">
      <alignment horizontal="center" vertical="top"/>
      <protection hidden="1"/>
    </xf>
    <xf numFmtId="164" fontId="4" fillId="3" borderId="1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1" applyNumberFormat="1" applyFont="1" applyFill="1" applyBorder="1" applyAlignment="1" applyProtection="1">
      <alignment horizontal="left" vertical="top" wrapText="1"/>
      <protection hidden="1"/>
    </xf>
    <xf numFmtId="0" fontId="3" fillId="3" borderId="8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9" xfId="1" applyNumberFormat="1" applyFont="1" applyFill="1" applyBorder="1" applyAlignment="1" applyProtection="1">
      <alignment horizontal="left" vertical="top" wrapText="1"/>
      <protection hidden="1"/>
    </xf>
    <xf numFmtId="0" fontId="3" fillId="3" borderId="7" xfId="1" applyNumberFormat="1" applyFont="1" applyFill="1" applyBorder="1" applyAlignment="1" applyProtection="1">
      <alignment horizontal="left" vertical="top" wrapText="1"/>
      <protection hidden="1"/>
    </xf>
    <xf numFmtId="164" fontId="3" fillId="3" borderId="7" xfId="1" applyNumberFormat="1" applyFont="1" applyFill="1" applyBorder="1" applyAlignment="1" applyProtection="1">
      <alignment horizontal="center" vertical="top"/>
      <protection hidden="1"/>
    </xf>
    <xf numFmtId="0" fontId="3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3" xfId="1" applyNumberFormat="1" applyFont="1" applyFill="1" applyBorder="1" applyAlignment="1" applyProtection="1">
      <alignment horizontal="center" vertical="top"/>
      <protection hidden="1"/>
    </xf>
    <xf numFmtId="164" fontId="3" fillId="3" borderId="3" xfId="1" applyNumberFormat="1" applyFont="1" applyFill="1" applyBorder="1" applyAlignment="1" applyProtection="1">
      <alignment horizontal="center" vertical="top"/>
      <protection hidden="1"/>
    </xf>
    <xf numFmtId="0" fontId="4" fillId="3" borderId="3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left" vertical="top" wrapText="1"/>
      <protection hidden="1"/>
    </xf>
    <xf numFmtId="0" fontId="3" fillId="3" borderId="5" xfId="1" applyNumberFormat="1" applyFont="1" applyFill="1" applyBorder="1" applyAlignment="1" applyProtection="1">
      <alignment horizontal="center" vertical="top"/>
      <protection hidden="1"/>
    </xf>
    <xf numFmtId="164" fontId="3" fillId="3" borderId="5" xfId="1" applyNumberFormat="1" applyFont="1" applyFill="1" applyBorder="1" applyAlignment="1" applyProtection="1">
      <alignment horizontal="center" vertical="top"/>
      <protection hidden="1"/>
    </xf>
    <xf numFmtId="0" fontId="2" fillId="3" borderId="1" xfId="1" applyFont="1" applyFill="1" applyBorder="1" applyAlignment="1" applyProtection="1">
      <alignment vertical="top"/>
      <protection hidden="1"/>
    </xf>
    <xf numFmtId="0" fontId="3" fillId="3" borderId="1" xfId="1" applyFont="1" applyFill="1" applyBorder="1" applyAlignment="1" applyProtection="1"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left" vertical="top" wrapText="1"/>
      <protection hidden="1"/>
    </xf>
    <xf numFmtId="0" fontId="2" fillId="3" borderId="3" xfId="1" applyNumberFormat="1" applyFont="1" applyFill="1" applyBorder="1" applyAlignment="1" applyProtection="1">
      <alignment horizontal="left" vertical="top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5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Fill="1" applyProtection="1">
      <protection hidden="1"/>
    </xf>
    <xf numFmtId="0" fontId="9" fillId="0" borderId="0" xfId="1" applyFont="1" applyFill="1" applyProtection="1">
      <protection hidden="1"/>
    </xf>
    <xf numFmtId="3" fontId="1" fillId="3" borderId="0" xfId="1" applyNumberFormat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4" fontId="2" fillId="3" borderId="1" xfId="1" applyNumberFormat="1" applyFont="1" applyFill="1" applyBorder="1" applyAlignment="1" applyProtection="1">
      <alignment horizontal="right" vertical="top" wrapText="1"/>
      <protection hidden="1"/>
    </xf>
    <xf numFmtId="4" fontId="2" fillId="3" borderId="7" xfId="1" applyNumberFormat="1" applyFont="1" applyFill="1" applyBorder="1" applyAlignment="1" applyProtection="1">
      <alignment horizontal="right" vertical="top"/>
      <protection hidden="1"/>
    </xf>
    <xf numFmtId="4" fontId="3" fillId="3" borderId="1" xfId="1" applyNumberFormat="1" applyFont="1" applyFill="1" applyBorder="1" applyAlignment="1" applyProtection="1">
      <alignment horizontal="right" vertical="top"/>
      <protection hidden="1"/>
    </xf>
    <xf numFmtId="4" fontId="3" fillId="3" borderId="11" xfId="1" applyNumberFormat="1" applyFont="1" applyFill="1" applyBorder="1" applyAlignment="1" applyProtection="1">
      <alignment horizontal="right" vertical="top"/>
      <protection hidden="1"/>
    </xf>
    <xf numFmtId="4" fontId="2" fillId="3" borderId="1" xfId="1" applyNumberFormat="1" applyFont="1" applyFill="1" applyBorder="1" applyAlignment="1" applyProtection="1">
      <alignment horizontal="right" vertical="top"/>
      <protection hidden="1"/>
    </xf>
    <xf numFmtId="4" fontId="4" fillId="3" borderId="1" xfId="1" applyNumberFormat="1" applyFont="1" applyFill="1" applyBorder="1" applyAlignment="1" applyProtection="1">
      <alignment horizontal="right" vertical="top"/>
      <protection hidden="1"/>
    </xf>
    <xf numFmtId="4" fontId="3" fillId="3" borderId="1" xfId="1" applyNumberFormat="1" applyFont="1" applyFill="1" applyBorder="1" applyAlignment="1" applyProtection="1">
      <alignment horizontal="right" vertical="center" wrapText="1"/>
      <protection hidden="1"/>
    </xf>
    <xf numFmtId="4" fontId="3" fillId="3" borderId="7" xfId="1" applyNumberFormat="1" applyFont="1" applyFill="1" applyBorder="1" applyAlignment="1" applyProtection="1">
      <alignment horizontal="right" vertical="top"/>
      <protection hidden="1"/>
    </xf>
    <xf numFmtId="4" fontId="3" fillId="3" borderId="3" xfId="1" applyNumberFormat="1" applyFont="1" applyFill="1" applyBorder="1" applyAlignment="1" applyProtection="1">
      <alignment horizontal="right" vertical="top"/>
      <protection hidden="1"/>
    </xf>
    <xf numFmtId="4" fontId="3" fillId="3" borderId="5" xfId="1" applyNumberFormat="1" applyFont="1" applyFill="1" applyBorder="1" applyAlignment="1" applyProtection="1">
      <alignment horizontal="right" vertical="top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4" fontId="3" fillId="3" borderId="9" xfId="1" applyNumberFormat="1" applyFont="1" applyFill="1" applyBorder="1" applyAlignment="1" applyProtection="1">
      <alignment horizontal="right" vertical="top"/>
      <protection hidden="1"/>
    </xf>
    <xf numFmtId="0" fontId="8" fillId="3" borderId="0" xfId="1" applyFont="1" applyFill="1" applyProtection="1">
      <protection hidden="1"/>
    </xf>
    <xf numFmtId="0" fontId="8" fillId="3" borderId="0" xfId="1" applyFont="1" applyFill="1" applyAlignment="1" applyProtection="1">
      <alignment horizontal="right" vertical="center"/>
      <protection hidden="1"/>
    </xf>
    <xf numFmtId="49" fontId="2" fillId="3" borderId="0" xfId="1" applyNumberFormat="1" applyFont="1" applyFill="1" applyAlignment="1" applyProtection="1">
      <alignment horizontal="center" vertical="center"/>
      <protection hidden="1"/>
    </xf>
    <xf numFmtId="0" fontId="9" fillId="3" borderId="0" xfId="1" applyFont="1" applyFill="1" applyProtection="1">
      <protection hidden="1"/>
    </xf>
    <xf numFmtId="49" fontId="7" fillId="3" borderId="0" xfId="1" applyNumberFormat="1" applyFont="1" applyFill="1" applyAlignment="1" applyProtection="1">
      <alignment horizontal="center"/>
      <protection hidden="1"/>
    </xf>
    <xf numFmtId="0" fontId="1" fillId="3" borderId="0" xfId="1" applyFont="1" applyFill="1" applyProtection="1">
      <protection hidden="1"/>
    </xf>
    <xf numFmtId="166" fontId="2" fillId="3" borderId="1" xfId="1" applyNumberFormat="1" applyFont="1" applyFill="1" applyBorder="1" applyAlignment="1" applyProtection="1">
      <alignment horizontal="right" vertical="top" wrapText="1"/>
      <protection hidden="1"/>
    </xf>
    <xf numFmtId="166" fontId="2" fillId="3" borderId="1" xfId="1" applyNumberFormat="1" applyFont="1" applyFill="1" applyBorder="1" applyAlignment="1" applyProtection="1">
      <alignment horizontal="right" vertical="top"/>
      <protection hidden="1"/>
    </xf>
    <xf numFmtId="3" fontId="3" fillId="3" borderId="1" xfId="1" applyNumberFormat="1" applyFont="1" applyFill="1" applyBorder="1" applyAlignment="1" applyProtection="1">
      <alignment horizontal="center" vertical="top"/>
      <protection hidden="1"/>
    </xf>
    <xf numFmtId="4" fontId="3" fillId="3" borderId="1" xfId="1" applyNumberFormat="1" applyFont="1" applyFill="1" applyBorder="1"/>
    <xf numFmtId="4" fontId="3" fillId="3" borderId="1" xfId="1" applyNumberFormat="1" applyFont="1" applyFill="1" applyBorder="1" applyAlignment="1">
      <alignment vertical="top"/>
    </xf>
    <xf numFmtId="4" fontId="1" fillId="3" borderId="0" xfId="1" applyNumberFormat="1" applyFont="1" applyFill="1"/>
    <xf numFmtId="4" fontId="3" fillId="3" borderId="1" xfId="1" applyNumberFormat="1" applyFont="1" applyFill="1" applyBorder="1" applyAlignment="1">
      <alignment horizontal="right" vertical="top"/>
    </xf>
    <xf numFmtId="0" fontId="1" fillId="3" borderId="1" xfId="1" applyFont="1" applyFill="1" applyBorder="1"/>
    <xf numFmtId="166" fontId="2" fillId="3" borderId="9" xfId="1" applyNumberFormat="1" applyFont="1" applyFill="1" applyBorder="1" applyAlignment="1">
      <alignment horizontal="right" vertical="top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4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2" fillId="3" borderId="0" xfId="0" applyFont="1" applyFill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 wrapText="1"/>
    </xf>
    <xf numFmtId="0" fontId="11" fillId="3" borderId="0" xfId="0" applyFont="1" applyFill="1" applyAlignment="1">
      <alignment vertical="top"/>
    </xf>
    <xf numFmtId="0" fontId="2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4" fontId="3" fillId="3" borderId="11" xfId="0" applyNumberFormat="1" applyFont="1" applyFill="1" applyBorder="1" applyAlignment="1">
      <alignment horizontal="right" vertical="top" wrapText="1"/>
    </xf>
    <xf numFmtId="0" fontId="3" fillId="3" borderId="7" xfId="0" applyFont="1" applyFill="1" applyBorder="1" applyAlignment="1">
      <alignment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right" vertical="top" wrapText="1"/>
    </xf>
    <xf numFmtId="4" fontId="3" fillId="3" borderId="13" xfId="0" applyNumberFormat="1" applyFont="1" applyFill="1" applyBorder="1" applyAlignment="1">
      <alignment horizontal="right" vertical="top" wrapText="1"/>
    </xf>
    <xf numFmtId="0" fontId="2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1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vertical="center" wrapText="1"/>
      <protection hidden="1"/>
    </xf>
    <xf numFmtId="0" fontId="13" fillId="3" borderId="0" xfId="1" applyFont="1" applyFill="1" applyProtection="1">
      <protection hidden="1"/>
    </xf>
    <xf numFmtId="0" fontId="13" fillId="3" borderId="0" xfId="1" applyFont="1" applyFill="1"/>
    <xf numFmtId="3" fontId="13" fillId="3" borderId="0" xfId="1" applyNumberFormat="1" applyFont="1" applyFill="1"/>
    <xf numFmtId="0" fontId="13" fillId="0" borderId="0" xfId="1" applyFont="1" applyFill="1"/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NumberFormat="1" applyFont="1" applyFill="1" applyBorder="1" applyAlignment="1" applyProtection="1">
      <alignment horizontal="center" vertical="top" wrapText="1"/>
      <protection hidden="1"/>
    </xf>
    <xf numFmtId="0" fontId="2" fillId="3" borderId="1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 applyProtection="1">
      <protection hidden="1"/>
    </xf>
    <xf numFmtId="49" fontId="7" fillId="3" borderId="0" xfId="1" applyNumberFormat="1" applyFont="1" applyFill="1" applyAlignment="1">
      <alignment horizontal="center"/>
    </xf>
    <xf numFmtId="0" fontId="2" fillId="0" borderId="1" xfId="1" applyFont="1" applyBorder="1" applyAlignment="1" applyProtection="1">
      <alignment horizontal="left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2" fillId="2" borderId="5" xfId="1" applyNumberFormat="1" applyFont="1" applyFill="1" applyBorder="1" applyAlignment="1" applyProtection="1">
      <alignment horizontal="center" vertical="center"/>
      <protection hidden="1"/>
    </xf>
    <xf numFmtId="0" fontId="2" fillId="2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2" borderId="6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1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4" fillId="3" borderId="6" xfId="1" applyNumberFormat="1" applyFont="1" applyFill="1" applyBorder="1" applyAlignment="1" applyProtection="1">
      <alignment horizontal="center" vertical="center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2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1" xfId="1" applyNumberFormat="1" applyFont="1" applyFill="1" applyBorder="1" applyAlignment="1" applyProtection="1">
      <alignment horizontal="center" vertical="center"/>
      <protection hidden="1"/>
    </xf>
    <xf numFmtId="0" fontId="3" fillId="5" borderId="11" xfId="1" applyNumberFormat="1" applyFont="1" applyFill="1" applyBorder="1" applyAlignment="1" applyProtection="1">
      <alignment horizontal="center" vertical="center"/>
      <protection hidden="1"/>
    </xf>
    <xf numFmtId="0" fontId="4" fillId="5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0" xfId="1" applyNumberFormat="1" applyFont="1" applyFill="1" applyBorder="1" applyAlignment="1" applyProtection="1">
      <alignment horizontal="center" vertical="center"/>
      <protection hidden="1"/>
    </xf>
    <xf numFmtId="0" fontId="4" fillId="5" borderId="2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/>
      <protection hidden="1"/>
    </xf>
    <xf numFmtId="0" fontId="3" fillId="5" borderId="4" xfId="1" applyNumberFormat="1" applyFont="1" applyFill="1" applyBorder="1" applyAlignment="1" applyProtection="1">
      <alignment horizontal="center" vertical="center"/>
      <protection hidden="1"/>
    </xf>
    <xf numFmtId="0" fontId="3" fillId="5" borderId="5" xfId="1" applyNumberFormat="1" applyFont="1" applyFill="1" applyBorder="1" applyAlignment="1" applyProtection="1">
      <alignment horizontal="center" vertical="center"/>
      <protection hidden="1"/>
    </xf>
    <xf numFmtId="0" fontId="3" fillId="5" borderId="6" xfId="1" applyNumberFormat="1" applyFont="1" applyFill="1" applyBorder="1" applyAlignment="1" applyProtection="1">
      <alignment horizontal="center" vertical="center"/>
      <protection hidden="1"/>
    </xf>
    <xf numFmtId="0" fontId="2" fillId="4" borderId="5" xfId="1" applyNumberFormat="1" applyFont="1" applyFill="1" applyBorder="1" applyAlignment="1" applyProtection="1">
      <alignment horizontal="center" vertical="center"/>
      <protection hidden="1"/>
    </xf>
    <xf numFmtId="0" fontId="2" fillId="4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3" xfId="1" applyNumberFormat="1" applyFont="1" applyFill="1" applyBorder="1" applyAlignment="1" applyProtection="1">
      <alignment horizontal="center" vertical="center"/>
      <protection hidden="1"/>
    </xf>
    <xf numFmtId="0" fontId="4" fillId="5" borderId="4" xfId="1" applyNumberFormat="1" applyFont="1" applyFill="1" applyBorder="1" applyAlignment="1" applyProtection="1">
      <alignment horizontal="center" vertical="center"/>
      <protection hidden="1"/>
    </xf>
    <xf numFmtId="0" fontId="2" fillId="5" borderId="5" xfId="1" applyNumberFormat="1" applyFont="1" applyFill="1" applyBorder="1" applyAlignment="1" applyProtection="1">
      <alignment horizontal="center" vertical="center"/>
      <protection hidden="1"/>
    </xf>
    <xf numFmtId="0" fontId="2" fillId="5" borderId="6" xfId="1" applyNumberFormat="1" applyFont="1" applyFill="1" applyBorder="1" applyAlignment="1" applyProtection="1">
      <alignment horizontal="center" vertical="center"/>
      <protection hidden="1"/>
    </xf>
    <xf numFmtId="0" fontId="4" fillId="4" borderId="5" xfId="1" applyNumberFormat="1" applyFont="1" applyFill="1" applyBorder="1" applyAlignment="1" applyProtection="1">
      <alignment horizontal="center" vertical="center"/>
      <protection hidden="1"/>
    </xf>
    <xf numFmtId="0" fontId="4" fillId="4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4" fillId="5" borderId="5" xfId="1" applyNumberFormat="1" applyFont="1" applyFill="1" applyBorder="1" applyAlignment="1" applyProtection="1">
      <alignment horizontal="center" vertical="center"/>
      <protection hidden="1"/>
    </xf>
    <xf numFmtId="0" fontId="5" fillId="3" borderId="0" xfId="1" applyNumberFormat="1" applyFont="1" applyFill="1" applyAlignment="1" applyProtection="1">
      <alignment horizontal="center" vertical="center" wrapText="1"/>
      <protection hidden="1"/>
    </xf>
    <xf numFmtId="0" fontId="8" fillId="3" borderId="0" xfId="1" applyFont="1" applyFill="1" applyAlignment="1" applyProtection="1">
      <alignment horizontal="right" vertical="center"/>
      <protection hidden="1"/>
    </xf>
    <xf numFmtId="0" fontId="8" fillId="3" borderId="0" xfId="1" applyFont="1" applyFill="1" applyAlignment="1" applyProtection="1">
      <alignment horizontal="right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top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I12" sqref="I12"/>
    </sheetView>
  </sheetViews>
  <sheetFormatPr defaultColWidth="9.26953125" defaultRowHeight="12.5" x14ac:dyDescent="0.25"/>
  <cols>
    <col min="1" max="1" width="0.26953125" style="31" customWidth="1"/>
    <col min="2" max="2" width="0" style="31" hidden="1" customWidth="1"/>
    <col min="3" max="3" width="8.7265625" style="31" customWidth="1"/>
    <col min="4" max="4" width="60.26953125" style="31" customWidth="1"/>
    <col min="5" max="5" width="17.7265625" style="31" customWidth="1"/>
    <col min="6" max="6" width="0.26953125" style="31" hidden="1" customWidth="1"/>
    <col min="7" max="16384" width="9.26953125" style="31"/>
  </cols>
  <sheetData>
    <row r="1" spans="1:6" ht="15.65" customHeight="1" x14ac:dyDescent="0.35">
      <c r="A1" s="29"/>
      <c r="B1" s="29"/>
      <c r="C1" s="29"/>
      <c r="D1" s="274" t="s">
        <v>101</v>
      </c>
      <c r="E1" s="274"/>
      <c r="F1" s="30" t="s">
        <v>102</v>
      </c>
    </row>
    <row r="2" spans="1:6" ht="15.65" customHeight="1" x14ac:dyDescent="0.35">
      <c r="A2" s="29"/>
      <c r="B2" s="29"/>
      <c r="C2" s="29"/>
      <c r="D2" s="274" t="s">
        <v>103</v>
      </c>
      <c r="E2" s="274"/>
      <c r="F2" s="30"/>
    </row>
    <row r="3" spans="1:6" ht="15.65" customHeight="1" x14ac:dyDescent="0.35">
      <c r="A3" s="29"/>
      <c r="B3" s="29"/>
      <c r="C3" s="29"/>
      <c r="D3" s="272" t="s">
        <v>104</v>
      </c>
      <c r="E3" s="272"/>
      <c r="F3" s="30"/>
    </row>
    <row r="4" spans="1:6" ht="15.65" customHeight="1" x14ac:dyDescent="0.35">
      <c r="A4" s="29"/>
      <c r="B4" s="29"/>
      <c r="C4" s="29"/>
      <c r="D4" s="272" t="s">
        <v>105</v>
      </c>
      <c r="E4" s="272"/>
      <c r="F4" s="30"/>
    </row>
    <row r="5" spans="1:6" ht="15" customHeight="1" x14ac:dyDescent="0.35">
      <c r="A5" s="29"/>
      <c r="B5" s="29"/>
      <c r="C5" s="29"/>
      <c r="D5" s="272" t="s">
        <v>106</v>
      </c>
      <c r="E5" s="272"/>
      <c r="F5" s="30"/>
    </row>
    <row r="6" spans="1:6" ht="15" customHeight="1" x14ac:dyDescent="0.35">
      <c r="A6" s="29"/>
      <c r="B6" s="29"/>
      <c r="C6" s="29"/>
      <c r="D6" s="32"/>
      <c r="E6" s="32"/>
      <c r="F6" s="30"/>
    </row>
    <row r="7" spans="1:6" ht="60" customHeight="1" x14ac:dyDescent="0.35">
      <c r="A7" s="29"/>
      <c r="B7" s="29"/>
      <c r="C7" s="273" t="s">
        <v>107</v>
      </c>
      <c r="D7" s="273"/>
      <c r="E7" s="273"/>
      <c r="F7" s="30"/>
    </row>
    <row r="8" spans="1:6" ht="14.65" customHeight="1" x14ac:dyDescent="0.25">
      <c r="A8" s="30"/>
      <c r="B8" s="30"/>
      <c r="C8" s="30"/>
      <c r="D8" s="30"/>
      <c r="E8" s="30"/>
      <c r="F8" s="30"/>
    </row>
    <row r="9" spans="1:6" ht="31.4" customHeight="1" x14ac:dyDescent="0.35">
      <c r="A9" s="29"/>
      <c r="B9" s="33"/>
      <c r="C9" s="1" t="s">
        <v>108</v>
      </c>
      <c r="D9" s="1" t="s">
        <v>58</v>
      </c>
      <c r="E9" s="1" t="s">
        <v>59</v>
      </c>
      <c r="F9" s="30"/>
    </row>
    <row r="10" spans="1:6" ht="15.5" x14ac:dyDescent="0.35">
      <c r="A10" s="34"/>
      <c r="B10" s="271">
        <v>100</v>
      </c>
      <c r="C10" s="271"/>
      <c r="D10" s="2" t="s">
        <v>109</v>
      </c>
      <c r="E10" s="35" t="e">
        <f>SUM(E11:E18)</f>
        <v>#REF!</v>
      </c>
      <c r="F10" s="36"/>
    </row>
    <row r="11" spans="1:6" ht="31" x14ac:dyDescent="0.35">
      <c r="A11" s="34"/>
      <c r="B11" s="22">
        <v>100</v>
      </c>
      <c r="C11" s="22">
        <v>102</v>
      </c>
      <c r="D11" s="14" t="s">
        <v>110</v>
      </c>
      <c r="E11" s="23" t="e">
        <f>'Приложение 3 '!#REF!</f>
        <v>#REF!</v>
      </c>
      <c r="F11" s="36"/>
    </row>
    <row r="12" spans="1:6" ht="46.5" x14ac:dyDescent="0.35">
      <c r="A12" s="34"/>
      <c r="B12" s="22">
        <v>100</v>
      </c>
      <c r="C12" s="22">
        <v>103</v>
      </c>
      <c r="D12" s="14" t="s">
        <v>111</v>
      </c>
      <c r="E12" s="23" t="e">
        <f>'Приложение 3 '!#REF!+'Приложение 3 '!#REF!</f>
        <v>#REF!</v>
      </c>
      <c r="F12" s="36"/>
    </row>
    <row r="13" spans="1:6" ht="51.75" customHeight="1" x14ac:dyDescent="0.35">
      <c r="A13" s="34"/>
      <c r="B13" s="22">
        <v>100</v>
      </c>
      <c r="C13" s="22">
        <v>104</v>
      </c>
      <c r="D13" s="14" t="s">
        <v>112</v>
      </c>
      <c r="E13" s="23" t="e">
        <f>'Приложение 3 '!#REF!+'Приложение 3 '!#REF!</f>
        <v>#REF!</v>
      </c>
      <c r="F13" s="36"/>
    </row>
    <row r="14" spans="1:6" ht="14.65" hidden="1" customHeight="1" x14ac:dyDescent="0.35">
      <c r="A14" s="34"/>
      <c r="B14" s="22">
        <v>100</v>
      </c>
      <c r="C14" s="22">
        <v>105</v>
      </c>
      <c r="D14" s="14" t="s">
        <v>113</v>
      </c>
      <c r="E14" s="23"/>
      <c r="F14" s="36"/>
    </row>
    <row r="15" spans="1:6" ht="46.5" x14ac:dyDescent="0.35">
      <c r="A15" s="34"/>
      <c r="B15" s="22">
        <v>100</v>
      </c>
      <c r="C15" s="22">
        <v>106</v>
      </c>
      <c r="D15" s="14" t="s">
        <v>114</v>
      </c>
      <c r="E15" s="23" t="e">
        <f>'Приложение 3 '!#REF!+'Приложение 3 '!#REF!+'Приложение 3 '!#REF!</f>
        <v>#REF!</v>
      </c>
      <c r="F15" s="36"/>
    </row>
    <row r="16" spans="1:6" ht="15.5" hidden="1" x14ac:dyDescent="0.35">
      <c r="A16" s="34"/>
      <c r="B16" s="22">
        <v>100</v>
      </c>
      <c r="C16" s="22">
        <v>107</v>
      </c>
      <c r="D16" s="14" t="s">
        <v>115</v>
      </c>
      <c r="E16" s="23"/>
      <c r="F16" s="36"/>
    </row>
    <row r="17" spans="1:6" ht="15.5" x14ac:dyDescent="0.35">
      <c r="A17" s="34"/>
      <c r="B17" s="22">
        <v>100</v>
      </c>
      <c r="C17" s="22">
        <v>111</v>
      </c>
      <c r="D17" s="14" t="s">
        <v>116</v>
      </c>
      <c r="E17" s="23" t="e">
        <f>'Приложение 3 '!#REF!</f>
        <v>#REF!</v>
      </c>
      <c r="F17" s="36"/>
    </row>
    <row r="18" spans="1:6" ht="15.5" x14ac:dyDescent="0.35">
      <c r="A18" s="34"/>
      <c r="B18" s="22">
        <v>100</v>
      </c>
      <c r="C18" s="22">
        <v>113</v>
      </c>
      <c r="D18" s="14" t="s">
        <v>117</v>
      </c>
      <c r="E18" s="23" t="e">
        <f>'Приложение 3 '!#REF!+'Приложение 3 '!#REF!+'Приложение 3 '!#REF!+'Приложение 3 '!#REF!+'Приложение 3 '!#REF!</f>
        <v>#REF!</v>
      </c>
      <c r="F18" s="36"/>
    </row>
    <row r="19" spans="1:6" ht="15.5" x14ac:dyDescent="0.35">
      <c r="A19" s="34"/>
      <c r="B19" s="271">
        <v>200</v>
      </c>
      <c r="C19" s="271"/>
      <c r="D19" s="2" t="s">
        <v>118</v>
      </c>
      <c r="E19" s="35" t="e">
        <f>SUM(E20:E21)</f>
        <v>#REF!</v>
      </c>
      <c r="F19" s="36"/>
    </row>
    <row r="20" spans="1:6" ht="15.5" x14ac:dyDescent="0.35">
      <c r="A20" s="34"/>
      <c r="B20" s="22">
        <v>200</v>
      </c>
      <c r="C20" s="22">
        <v>203</v>
      </c>
      <c r="D20" s="14" t="s">
        <v>119</v>
      </c>
      <c r="E20" s="23" t="e">
        <f>'Приложение 3 '!#REF!</f>
        <v>#REF!</v>
      </c>
      <c r="F20" s="36"/>
    </row>
    <row r="21" spans="1:6" ht="15.5" hidden="1" x14ac:dyDescent="0.35">
      <c r="A21" s="34"/>
      <c r="B21" s="22">
        <v>200</v>
      </c>
      <c r="C21" s="22">
        <v>204</v>
      </c>
      <c r="D21" s="14" t="s">
        <v>120</v>
      </c>
      <c r="E21" s="23"/>
      <c r="F21" s="36"/>
    </row>
    <row r="22" spans="1:6" ht="30" x14ac:dyDescent="0.35">
      <c r="A22" s="34"/>
      <c r="B22" s="271">
        <v>300</v>
      </c>
      <c r="C22" s="271"/>
      <c r="D22" s="2" t="s">
        <v>121</v>
      </c>
      <c r="E22" s="35" t="e">
        <f>SUM(E23:E26)</f>
        <v>#REF!</v>
      </c>
      <c r="F22" s="36"/>
    </row>
    <row r="23" spans="1:6" ht="15.5" x14ac:dyDescent="0.35">
      <c r="A23" s="34"/>
      <c r="B23" s="22">
        <v>300</v>
      </c>
      <c r="C23" s="22">
        <v>304</v>
      </c>
      <c r="D23" s="14" t="s">
        <v>122</v>
      </c>
      <c r="E23" s="23" t="e">
        <f>'Приложение 3 '!#REF!</f>
        <v>#REF!</v>
      </c>
      <c r="F23" s="36"/>
    </row>
    <row r="24" spans="1:6" ht="35.25" customHeight="1" x14ac:dyDescent="0.35">
      <c r="A24" s="34"/>
      <c r="B24" s="22">
        <v>300</v>
      </c>
      <c r="C24" s="22">
        <v>309</v>
      </c>
      <c r="D24" s="14" t="s">
        <v>123</v>
      </c>
      <c r="E24" s="23" t="e">
        <f>'Приложение 3 '!#REF!+'Приложение 3 '!#REF!</f>
        <v>#REF!</v>
      </c>
      <c r="F24" s="36"/>
    </row>
    <row r="25" spans="1:6" ht="15.5" hidden="1" x14ac:dyDescent="0.35">
      <c r="A25" s="34"/>
      <c r="B25" s="22">
        <v>300</v>
      </c>
      <c r="C25" s="22">
        <v>310</v>
      </c>
      <c r="D25" s="14" t="s">
        <v>124</v>
      </c>
      <c r="E25" s="23"/>
      <c r="F25" s="36"/>
    </row>
    <row r="26" spans="1:6" ht="31" hidden="1" x14ac:dyDescent="0.35">
      <c r="A26" s="34"/>
      <c r="B26" s="22">
        <v>300</v>
      </c>
      <c r="C26" s="22">
        <v>314</v>
      </c>
      <c r="D26" s="14" t="s">
        <v>125</v>
      </c>
      <c r="E26" s="23"/>
      <c r="F26" s="36"/>
    </row>
    <row r="27" spans="1:6" ht="15.5" x14ac:dyDescent="0.35">
      <c r="A27" s="34"/>
      <c r="B27" s="271">
        <v>400</v>
      </c>
      <c r="C27" s="271"/>
      <c r="D27" s="2" t="s">
        <v>126</v>
      </c>
      <c r="E27" s="35" t="e">
        <f>SUM(E28:E37)</f>
        <v>#REF!</v>
      </c>
      <c r="F27" s="36"/>
    </row>
    <row r="28" spans="1:6" ht="15.5" hidden="1" x14ac:dyDescent="0.35">
      <c r="A28" s="34"/>
      <c r="B28" s="22">
        <v>400</v>
      </c>
      <c r="C28" s="22">
        <v>401</v>
      </c>
      <c r="D28" s="14" t="s">
        <v>127</v>
      </c>
      <c r="E28" s="23"/>
      <c r="F28" s="36"/>
    </row>
    <row r="29" spans="1:6" ht="15.5" hidden="1" x14ac:dyDescent="0.35">
      <c r="A29" s="34"/>
      <c r="B29" s="22">
        <v>400</v>
      </c>
      <c r="C29" s="22">
        <v>402</v>
      </c>
      <c r="D29" s="14" t="s">
        <v>128</v>
      </c>
      <c r="E29" s="23"/>
      <c r="F29" s="36"/>
    </row>
    <row r="30" spans="1:6" ht="15.5" hidden="1" x14ac:dyDescent="0.35">
      <c r="A30" s="34"/>
      <c r="B30" s="22">
        <v>400</v>
      </c>
      <c r="C30" s="22">
        <v>404</v>
      </c>
      <c r="D30" s="14" t="s">
        <v>129</v>
      </c>
      <c r="E30" s="23"/>
      <c r="F30" s="36"/>
    </row>
    <row r="31" spans="1:6" ht="15.5" x14ac:dyDescent="0.35">
      <c r="A31" s="34"/>
      <c r="B31" s="22">
        <v>400</v>
      </c>
      <c r="C31" s="22">
        <v>405</v>
      </c>
      <c r="D31" s="14" t="s">
        <v>130</v>
      </c>
      <c r="E31" s="23" t="e">
        <f>'Приложение 3 '!#REF!</f>
        <v>#REF!</v>
      </c>
      <c r="F31" s="36"/>
    </row>
    <row r="32" spans="1:6" ht="15.5" hidden="1" x14ac:dyDescent="0.35">
      <c r="A32" s="34"/>
      <c r="B32" s="22">
        <v>400</v>
      </c>
      <c r="C32" s="22">
        <v>406</v>
      </c>
      <c r="D32" s="14" t="s">
        <v>131</v>
      </c>
      <c r="E32" s="23"/>
      <c r="F32" s="36"/>
    </row>
    <row r="33" spans="1:6" ht="15.5" hidden="1" x14ac:dyDescent="0.35">
      <c r="A33" s="34"/>
      <c r="B33" s="22">
        <v>400</v>
      </c>
      <c r="C33" s="22">
        <v>407</v>
      </c>
      <c r="D33" s="14" t="s">
        <v>132</v>
      </c>
      <c r="E33" s="23"/>
      <c r="F33" s="36"/>
    </row>
    <row r="34" spans="1:6" ht="15.5" x14ac:dyDescent="0.35">
      <c r="A34" s="34"/>
      <c r="B34" s="22">
        <v>400</v>
      </c>
      <c r="C34" s="22">
        <v>408</v>
      </c>
      <c r="D34" s="14" t="s">
        <v>133</v>
      </c>
      <c r="E34" s="23" t="e">
        <f>'Приложение 3 '!#REF!</f>
        <v>#REF!</v>
      </c>
      <c r="F34" s="36"/>
    </row>
    <row r="35" spans="1:6" ht="15.5" x14ac:dyDescent="0.35">
      <c r="A35" s="34"/>
      <c r="B35" s="22">
        <v>400</v>
      </c>
      <c r="C35" s="22">
        <v>409</v>
      </c>
      <c r="D35" s="14" t="s">
        <v>134</v>
      </c>
      <c r="E35" s="23" t="e">
        <f>'Приложение 3 '!#REF!</f>
        <v>#REF!</v>
      </c>
      <c r="F35" s="36"/>
    </row>
    <row r="36" spans="1:6" ht="15.5" hidden="1" x14ac:dyDescent="0.35">
      <c r="A36" s="34"/>
      <c r="B36" s="22">
        <v>400</v>
      </c>
      <c r="C36" s="22">
        <v>410</v>
      </c>
      <c r="D36" s="14" t="s">
        <v>135</v>
      </c>
      <c r="E36" s="23"/>
      <c r="F36" s="36"/>
    </row>
    <row r="37" spans="1:6" ht="15.5" x14ac:dyDescent="0.35">
      <c r="A37" s="34"/>
      <c r="B37" s="22">
        <v>400</v>
      </c>
      <c r="C37" s="22">
        <v>412</v>
      </c>
      <c r="D37" s="14" t="s">
        <v>136</v>
      </c>
      <c r="E37" s="23" t="e">
        <f>'Приложение 3 '!#REF!+'Приложение 3 '!#REF!+'Приложение 3 '!#REF!+'Приложение 3 '!#REF!</f>
        <v>#REF!</v>
      </c>
      <c r="F37" s="36"/>
    </row>
    <row r="38" spans="1:6" ht="15.5" x14ac:dyDescent="0.35">
      <c r="A38" s="34"/>
      <c r="B38" s="271">
        <v>500</v>
      </c>
      <c r="C38" s="271"/>
      <c r="D38" s="2" t="s">
        <v>137</v>
      </c>
      <c r="E38" s="35" t="e">
        <f>SUM(E39:E41)</f>
        <v>#REF!</v>
      </c>
      <c r="F38" s="36"/>
    </row>
    <row r="39" spans="1:6" ht="15.5" hidden="1" x14ac:dyDescent="0.35">
      <c r="A39" s="34"/>
      <c r="B39" s="22">
        <v>500</v>
      </c>
      <c r="C39" s="22">
        <v>501</v>
      </c>
      <c r="D39" s="14" t="s">
        <v>138</v>
      </c>
      <c r="E39" s="23"/>
      <c r="F39" s="36"/>
    </row>
    <row r="40" spans="1:6" ht="15.5" x14ac:dyDescent="0.35">
      <c r="A40" s="34"/>
      <c r="B40" s="22">
        <v>500</v>
      </c>
      <c r="C40" s="22">
        <v>502</v>
      </c>
      <c r="D40" s="14" t="s">
        <v>139</v>
      </c>
      <c r="E40" s="23" t="e">
        <f>'Приложение 3 '!#REF!+'Приложение 3 '!#REF!+'Приложение 3 '!#REF!+'Приложение 3 '!#REF!</f>
        <v>#REF!</v>
      </c>
      <c r="F40" s="36"/>
    </row>
    <row r="41" spans="1:6" ht="31" hidden="1" x14ac:dyDescent="0.35">
      <c r="A41" s="34"/>
      <c r="B41" s="22">
        <v>500</v>
      </c>
      <c r="C41" s="22">
        <v>505</v>
      </c>
      <c r="D41" s="14" t="s">
        <v>140</v>
      </c>
      <c r="E41" s="23"/>
      <c r="F41" s="36"/>
    </row>
    <row r="42" spans="1:6" ht="15.5" hidden="1" x14ac:dyDescent="0.35">
      <c r="A42" s="34"/>
      <c r="B42" s="271">
        <v>600</v>
      </c>
      <c r="C42" s="271"/>
      <c r="D42" s="2" t="s">
        <v>141</v>
      </c>
      <c r="E42" s="35"/>
      <c r="F42" s="36"/>
    </row>
    <row r="43" spans="1:6" ht="31" hidden="1" x14ac:dyDescent="0.35">
      <c r="A43" s="34"/>
      <c r="B43" s="22">
        <v>600</v>
      </c>
      <c r="C43" s="22">
        <v>603</v>
      </c>
      <c r="D43" s="14" t="s">
        <v>142</v>
      </c>
      <c r="E43" s="23"/>
      <c r="F43" s="36"/>
    </row>
    <row r="44" spans="1:6" ht="15.5" hidden="1" x14ac:dyDescent="0.35">
      <c r="A44" s="34"/>
      <c r="B44" s="22">
        <v>600</v>
      </c>
      <c r="C44" s="22">
        <v>605</v>
      </c>
      <c r="D44" s="14" t="s">
        <v>143</v>
      </c>
      <c r="E44" s="23"/>
      <c r="F44" s="36"/>
    </row>
    <row r="45" spans="1:6" ht="15.5" x14ac:dyDescent="0.35">
      <c r="A45" s="34"/>
      <c r="B45" s="271">
        <v>700</v>
      </c>
      <c r="C45" s="271"/>
      <c r="D45" s="2" t="s">
        <v>144</v>
      </c>
      <c r="E45" s="35" t="e">
        <f>SUM(E46:E51)</f>
        <v>#REF!</v>
      </c>
      <c r="F45" s="36"/>
    </row>
    <row r="46" spans="1:6" ht="15.5" x14ac:dyDescent="0.35">
      <c r="A46" s="34"/>
      <c r="B46" s="22">
        <v>700</v>
      </c>
      <c r="C46" s="22">
        <v>701</v>
      </c>
      <c r="D46" s="14" t="s">
        <v>145</v>
      </c>
      <c r="E46" s="23" t="e">
        <f>'Приложение 3 '!#REF!+'Приложение 3 '!#REF!+'Приложение 3 '!#REF!+'Приложение 3 '!#REF!+'Приложение 3 '!#REF!+'Приложение 3 '!#REF!</f>
        <v>#REF!</v>
      </c>
      <c r="F46" s="36"/>
    </row>
    <row r="47" spans="1:6" ht="15.5" x14ac:dyDescent="0.35">
      <c r="A47" s="34"/>
      <c r="B47" s="22">
        <v>700</v>
      </c>
      <c r="C47" s="22">
        <v>702</v>
      </c>
      <c r="D47" s="14" t="s">
        <v>146</v>
      </c>
      <c r="E47" s="23" t="e">
        <f>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</f>
        <v>#REF!</v>
      </c>
      <c r="F47" s="36"/>
    </row>
    <row r="48" spans="1:6" ht="15.5" hidden="1" x14ac:dyDescent="0.35">
      <c r="A48" s="34"/>
      <c r="B48" s="22">
        <v>700</v>
      </c>
      <c r="C48" s="22">
        <v>704</v>
      </c>
      <c r="D48" s="14" t="s">
        <v>147</v>
      </c>
      <c r="E48" s="23"/>
      <c r="F48" s="36"/>
    </row>
    <row r="49" spans="1:6" ht="31" hidden="1" x14ac:dyDescent="0.35">
      <c r="A49" s="34"/>
      <c r="B49" s="22">
        <v>700</v>
      </c>
      <c r="C49" s="22">
        <v>705</v>
      </c>
      <c r="D49" s="14" t="s">
        <v>148</v>
      </c>
      <c r="E49" s="23"/>
      <c r="F49" s="36"/>
    </row>
    <row r="50" spans="1:6" ht="15.5" x14ac:dyDescent="0.35">
      <c r="A50" s="34"/>
      <c r="B50" s="22">
        <v>700</v>
      </c>
      <c r="C50" s="22">
        <v>707</v>
      </c>
      <c r="D50" s="14" t="s">
        <v>149</v>
      </c>
      <c r="E50" s="23" t="e">
        <f>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</f>
        <v>#REF!</v>
      </c>
      <c r="F50" s="36"/>
    </row>
    <row r="51" spans="1:6" ht="15.5" x14ac:dyDescent="0.35">
      <c r="A51" s="34"/>
      <c r="B51" s="22">
        <v>700</v>
      </c>
      <c r="C51" s="22">
        <v>709</v>
      </c>
      <c r="D51" s="14" t="s">
        <v>150</v>
      </c>
      <c r="E51" s="23" t="e">
        <f>'Приложение 3 '!#REF!+'Приложение 3 '!#REF!+'Приложение 3 '!#REF!+'Приложение 3 '!#REF!</f>
        <v>#REF!</v>
      </c>
      <c r="F51" s="36"/>
    </row>
    <row r="52" spans="1:6" ht="15.5" x14ac:dyDescent="0.35">
      <c r="A52" s="34"/>
      <c r="B52" s="271">
        <v>800</v>
      </c>
      <c r="C52" s="271"/>
      <c r="D52" s="2" t="s">
        <v>151</v>
      </c>
      <c r="E52" s="35" t="e">
        <f>SUM(E53:E54)</f>
        <v>#REF!</v>
      </c>
      <c r="F52" s="36"/>
    </row>
    <row r="53" spans="1:6" ht="15.5" x14ac:dyDescent="0.35">
      <c r="A53" s="34"/>
      <c r="B53" s="22">
        <v>800</v>
      </c>
      <c r="C53" s="22">
        <v>801</v>
      </c>
      <c r="D53" s="14" t="s">
        <v>152</v>
      </c>
      <c r="E53" s="23" t="e">
        <f>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</f>
        <v>#REF!</v>
      </c>
      <c r="F53" s="36"/>
    </row>
    <row r="54" spans="1:6" ht="15.5" x14ac:dyDescent="0.35">
      <c r="A54" s="34"/>
      <c r="B54" s="22">
        <v>800</v>
      </c>
      <c r="C54" s="22">
        <v>804</v>
      </c>
      <c r="D54" s="14" t="s">
        <v>153</v>
      </c>
      <c r="E54" s="23" t="e">
        <f>'Приложение 3 '!#REF!+'Приложение 3 '!#REF!</f>
        <v>#REF!</v>
      </c>
      <c r="F54" s="36"/>
    </row>
    <row r="55" spans="1:6" ht="15.5" hidden="1" x14ac:dyDescent="0.35">
      <c r="A55" s="34"/>
      <c r="B55" s="271">
        <v>900</v>
      </c>
      <c r="C55" s="271"/>
      <c r="D55" s="2" t="s">
        <v>154</v>
      </c>
      <c r="E55" s="35"/>
      <c r="F55" s="36"/>
    </row>
    <row r="56" spans="1:6" ht="15.5" hidden="1" x14ac:dyDescent="0.35">
      <c r="A56" s="34"/>
      <c r="B56" s="22">
        <v>900</v>
      </c>
      <c r="C56" s="22">
        <v>901</v>
      </c>
      <c r="D56" s="14" t="s">
        <v>155</v>
      </c>
      <c r="E56" s="23"/>
      <c r="F56" s="36"/>
    </row>
    <row r="57" spans="1:6" ht="15.5" hidden="1" x14ac:dyDescent="0.35">
      <c r="A57" s="34"/>
      <c r="B57" s="22">
        <v>900</v>
      </c>
      <c r="C57" s="22">
        <v>902</v>
      </c>
      <c r="D57" s="14" t="s">
        <v>156</v>
      </c>
      <c r="E57" s="23"/>
      <c r="F57" s="36"/>
    </row>
    <row r="58" spans="1:6" ht="15.5" hidden="1" x14ac:dyDescent="0.35">
      <c r="A58" s="34"/>
      <c r="B58" s="22">
        <v>900</v>
      </c>
      <c r="C58" s="22">
        <v>903</v>
      </c>
      <c r="D58" s="14" t="s">
        <v>157</v>
      </c>
      <c r="E58" s="23"/>
      <c r="F58" s="36"/>
    </row>
    <row r="59" spans="1:6" ht="15.5" hidden="1" x14ac:dyDescent="0.35">
      <c r="A59" s="34"/>
      <c r="B59" s="22">
        <v>900</v>
      </c>
      <c r="C59" s="22">
        <v>904</v>
      </c>
      <c r="D59" s="14" t="s">
        <v>158</v>
      </c>
      <c r="E59" s="23"/>
      <c r="F59" s="36"/>
    </row>
    <row r="60" spans="1:6" ht="15.5" hidden="1" x14ac:dyDescent="0.35">
      <c r="A60" s="34"/>
      <c r="B60" s="22">
        <v>900</v>
      </c>
      <c r="C60" s="22">
        <v>905</v>
      </c>
      <c r="D60" s="14" t="s">
        <v>159</v>
      </c>
      <c r="E60" s="23"/>
      <c r="F60" s="36"/>
    </row>
    <row r="61" spans="1:6" ht="31" hidden="1" x14ac:dyDescent="0.35">
      <c r="A61" s="34"/>
      <c r="B61" s="22">
        <v>900</v>
      </c>
      <c r="C61" s="22">
        <v>906</v>
      </c>
      <c r="D61" s="14" t="s">
        <v>160</v>
      </c>
      <c r="E61" s="23"/>
      <c r="F61" s="36"/>
    </row>
    <row r="62" spans="1:6" ht="15.5" hidden="1" x14ac:dyDescent="0.35">
      <c r="A62" s="34"/>
      <c r="B62" s="22">
        <v>900</v>
      </c>
      <c r="C62" s="22">
        <v>909</v>
      </c>
      <c r="D62" s="14" t="s">
        <v>161</v>
      </c>
      <c r="E62" s="23"/>
      <c r="F62" s="36"/>
    </row>
    <row r="63" spans="1:6" ht="15.5" x14ac:dyDescent="0.35">
      <c r="A63" s="34"/>
      <c r="B63" s="271">
        <v>1000</v>
      </c>
      <c r="C63" s="271"/>
      <c r="D63" s="2" t="s">
        <v>162</v>
      </c>
      <c r="E63" s="35" t="e">
        <f>SUM(E64:E68)</f>
        <v>#REF!</v>
      </c>
      <c r="F63" s="36"/>
    </row>
    <row r="64" spans="1:6" ht="15.5" x14ac:dyDescent="0.35">
      <c r="A64" s="34"/>
      <c r="B64" s="22">
        <v>1000</v>
      </c>
      <c r="C64" s="22">
        <v>1001</v>
      </c>
      <c r="D64" s="14" t="s">
        <v>163</v>
      </c>
      <c r="E64" s="23" t="e">
        <f>'Приложение 3 '!#REF!</f>
        <v>#REF!</v>
      </c>
      <c r="F64" s="36"/>
    </row>
    <row r="65" spans="1:6" ht="15.5" x14ac:dyDescent="0.35">
      <c r="A65" s="34"/>
      <c r="B65" s="22">
        <v>1000</v>
      </c>
      <c r="C65" s="22">
        <v>1002</v>
      </c>
      <c r="D65" s="14" t="s">
        <v>164</v>
      </c>
      <c r="E65" s="23" t="e">
        <f>'Приложение 3 '!#REF!</f>
        <v>#REF!</v>
      </c>
      <c r="F65" s="36"/>
    </row>
    <row r="66" spans="1:6" ht="15.5" x14ac:dyDescent="0.35">
      <c r="A66" s="34"/>
      <c r="B66" s="22">
        <v>1000</v>
      </c>
      <c r="C66" s="22">
        <v>1003</v>
      </c>
      <c r="D66" s="14" t="s">
        <v>165</v>
      </c>
      <c r="E66" s="23" t="e">
        <f>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</f>
        <v>#REF!</v>
      </c>
      <c r="F66" s="36"/>
    </row>
    <row r="67" spans="1:6" ht="15.5" x14ac:dyDescent="0.35">
      <c r="A67" s="34"/>
      <c r="B67" s="22">
        <v>1000</v>
      </c>
      <c r="C67" s="22">
        <v>1004</v>
      </c>
      <c r="D67" s="14" t="s">
        <v>166</v>
      </c>
      <c r="E67" s="23" t="e">
        <f>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'!#REF!+'Приложение 3 '!#REF!</f>
        <v>#REF!</v>
      </c>
      <c r="F67" s="36"/>
    </row>
    <row r="68" spans="1:6" ht="15.5" x14ac:dyDescent="0.35">
      <c r="A68" s="34"/>
      <c r="B68" s="22">
        <v>1000</v>
      </c>
      <c r="C68" s="22">
        <v>1006</v>
      </c>
      <c r="D68" s="14" t="s">
        <v>167</v>
      </c>
      <c r="E68" s="23" t="e">
        <f>'Приложение 3 '!#REF!+'Приложение 3 '!#REF!+'Приложение 3 '!#REF!</f>
        <v>#REF!</v>
      </c>
      <c r="F68" s="36"/>
    </row>
    <row r="69" spans="1:6" ht="15.5" x14ac:dyDescent="0.35">
      <c r="A69" s="34"/>
      <c r="B69" s="271">
        <v>1100</v>
      </c>
      <c r="C69" s="271"/>
      <c r="D69" s="2" t="s">
        <v>168</v>
      </c>
      <c r="E69" s="35" t="e">
        <f>SUM(E70:E72)</f>
        <v>#REF!</v>
      </c>
      <c r="F69" s="36"/>
    </row>
    <row r="70" spans="1:6" ht="15.5" x14ac:dyDescent="0.35">
      <c r="A70" s="34"/>
      <c r="B70" s="22">
        <v>1100</v>
      </c>
      <c r="C70" s="22">
        <v>1102</v>
      </c>
      <c r="D70" s="14" t="s">
        <v>169</v>
      </c>
      <c r="E70" s="23" t="e">
        <f>'Приложение 3 '!#REF!</f>
        <v>#REF!</v>
      </c>
      <c r="F70" s="36"/>
    </row>
    <row r="71" spans="1:6" ht="15.5" hidden="1" x14ac:dyDescent="0.35">
      <c r="A71" s="34"/>
      <c r="B71" s="22">
        <v>1100</v>
      </c>
      <c r="C71" s="22">
        <v>1103</v>
      </c>
      <c r="D71" s="14" t="s">
        <v>170</v>
      </c>
      <c r="E71" s="23"/>
      <c r="F71" s="36"/>
    </row>
    <row r="72" spans="1:6" ht="15.5" hidden="1" x14ac:dyDescent="0.35">
      <c r="A72" s="34"/>
      <c r="B72" s="22">
        <v>1100</v>
      </c>
      <c r="C72" s="22">
        <v>1105</v>
      </c>
      <c r="D72" s="14" t="s">
        <v>171</v>
      </c>
      <c r="E72" s="23"/>
      <c r="F72" s="36"/>
    </row>
    <row r="73" spans="1:6" ht="15.5" x14ac:dyDescent="0.35">
      <c r="A73" s="34"/>
      <c r="B73" s="271">
        <v>1200</v>
      </c>
      <c r="C73" s="271"/>
      <c r="D73" s="2" t="s">
        <v>172</v>
      </c>
      <c r="E73" s="35" t="e">
        <f>SUM(E74)</f>
        <v>#REF!</v>
      </c>
      <c r="F73" s="36"/>
    </row>
    <row r="74" spans="1:6" ht="15.5" x14ac:dyDescent="0.35">
      <c r="A74" s="34"/>
      <c r="B74" s="22">
        <v>1200</v>
      </c>
      <c r="C74" s="22">
        <v>1202</v>
      </c>
      <c r="D74" s="14" t="s">
        <v>173</v>
      </c>
      <c r="E74" s="23" t="e">
        <f>'Приложение 3 '!#REF!+'Приложение 3 '!#REF!</f>
        <v>#REF!</v>
      </c>
      <c r="F74" s="36"/>
    </row>
    <row r="75" spans="1:6" ht="15.5" x14ac:dyDescent="0.35">
      <c r="A75" s="34"/>
      <c r="B75" s="271">
        <v>1300</v>
      </c>
      <c r="C75" s="271"/>
      <c r="D75" s="2" t="s">
        <v>174</v>
      </c>
      <c r="E75" s="35" t="e">
        <f>E76</f>
        <v>#REF!</v>
      </c>
      <c r="F75" s="36"/>
    </row>
    <row r="76" spans="1:6" ht="31" x14ac:dyDescent="0.35">
      <c r="A76" s="34"/>
      <c r="B76" s="22">
        <v>1300</v>
      </c>
      <c r="C76" s="22">
        <v>1301</v>
      </c>
      <c r="D76" s="14" t="s">
        <v>175</v>
      </c>
      <c r="E76" s="23" t="e">
        <f>'Приложение 3 '!#REF!</f>
        <v>#REF!</v>
      </c>
      <c r="F76" s="36"/>
    </row>
    <row r="77" spans="1:6" ht="45" x14ac:dyDescent="0.35">
      <c r="A77" s="34"/>
      <c r="B77" s="271">
        <v>1400</v>
      </c>
      <c r="C77" s="271"/>
      <c r="D77" s="2" t="s">
        <v>176</v>
      </c>
      <c r="E77" s="35" t="e">
        <f>SUM(E78:E80)</f>
        <v>#REF!</v>
      </c>
      <c r="F77" s="36"/>
    </row>
    <row r="78" spans="1:6" ht="46.5" x14ac:dyDescent="0.35">
      <c r="A78" s="34"/>
      <c r="B78" s="22">
        <v>1400</v>
      </c>
      <c r="C78" s="22">
        <v>1401</v>
      </c>
      <c r="D78" s="14" t="s">
        <v>177</v>
      </c>
      <c r="E78" s="23" t="e">
        <f>'Приложение 3 '!#REF!+'Приложение 3 '!#REF!</f>
        <v>#REF!</v>
      </c>
      <c r="F78" s="36"/>
    </row>
    <row r="79" spans="1:6" ht="15.5" hidden="1" x14ac:dyDescent="0.35">
      <c r="A79" s="34"/>
      <c r="B79" s="22">
        <v>1400</v>
      </c>
      <c r="C79" s="22">
        <v>1402</v>
      </c>
      <c r="D79" s="14" t="s">
        <v>178</v>
      </c>
      <c r="E79" s="23"/>
      <c r="F79" s="36"/>
    </row>
    <row r="80" spans="1:6" ht="15.5" hidden="1" x14ac:dyDescent="0.35">
      <c r="A80" s="34"/>
      <c r="B80" s="22">
        <v>1400</v>
      </c>
      <c r="C80" s="22">
        <v>1403</v>
      </c>
      <c r="D80" s="14" t="s">
        <v>179</v>
      </c>
      <c r="E80" s="23"/>
      <c r="F80" s="36"/>
    </row>
    <row r="81" spans="1:6" ht="409.6" hidden="1" customHeight="1" x14ac:dyDescent="0.35">
      <c r="A81" s="29"/>
      <c r="B81" s="3"/>
      <c r="C81" s="3"/>
      <c r="D81" s="14" t="s">
        <v>180</v>
      </c>
      <c r="E81" s="24"/>
      <c r="F81" s="30"/>
    </row>
    <row r="82" spans="1:6" ht="15" customHeight="1" x14ac:dyDescent="0.35">
      <c r="A82" s="29"/>
      <c r="B82" s="33"/>
      <c r="C82" s="270" t="s">
        <v>60</v>
      </c>
      <c r="D82" s="270"/>
      <c r="E82" s="35" t="e">
        <f>E10+E19+E22+E27+E38+E45+E52+E63+E69+E73+E75+E77</f>
        <v>#REF!</v>
      </c>
      <c r="F82" s="30"/>
    </row>
  </sheetData>
  <mergeCells count="21">
    <mergeCell ref="B19:C19"/>
    <mergeCell ref="B52:C52"/>
    <mergeCell ref="D5:E5"/>
    <mergeCell ref="C7:E7"/>
    <mergeCell ref="D1:E1"/>
    <mergeCell ref="D2:E2"/>
    <mergeCell ref="D3:E3"/>
    <mergeCell ref="D4:E4"/>
    <mergeCell ref="B10:C10"/>
    <mergeCell ref="B63:C63"/>
    <mergeCell ref="B55:C55"/>
    <mergeCell ref="B22:C22"/>
    <mergeCell ref="B27:C27"/>
    <mergeCell ref="B38:C38"/>
    <mergeCell ref="B42:C42"/>
    <mergeCell ref="B45:C45"/>
    <mergeCell ref="C82:D82"/>
    <mergeCell ref="B69:C69"/>
    <mergeCell ref="B73:C73"/>
    <mergeCell ref="B75:C75"/>
    <mergeCell ref="B77:C77"/>
  </mergeCells>
  <phoneticPr fontId="6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0"/>
  <sheetViews>
    <sheetView showGridLines="0" tabSelected="1" view="pageBreakPreview" topLeftCell="G1" zoomScale="85" zoomScaleNormal="100" zoomScaleSheetLayoutView="85" workbookViewId="0">
      <selection activeCell="J2" sqref="J2:N2"/>
    </sheetView>
  </sheetViews>
  <sheetFormatPr defaultColWidth="8.7265625" defaultRowHeight="15.5" x14ac:dyDescent="0.35"/>
  <cols>
    <col min="1" max="1" width="0.26953125" style="8" customWidth="1"/>
    <col min="2" max="6" width="0" style="8" hidden="1" customWidth="1"/>
    <col min="7" max="7" width="48.36328125" style="8" customWidth="1"/>
    <col min="8" max="8" width="8.7265625" style="8" customWidth="1"/>
    <col min="9" max="9" width="14.08984375" style="263" customWidth="1"/>
    <col min="10" max="10" width="6.81640625" style="8" customWidth="1"/>
    <col min="11" max="11" width="15.08984375" style="8" customWidth="1"/>
    <col min="12" max="12" width="11.54296875" style="8" hidden="1" customWidth="1"/>
    <col min="13" max="13" width="14.7265625" style="8" customWidth="1"/>
    <col min="14" max="14" width="9.36328125" style="28" customWidth="1"/>
    <col min="15" max="15" width="22" style="8" customWidth="1"/>
    <col min="16" max="241" width="9.26953125" style="8" customWidth="1"/>
    <col min="242" max="16384" width="8.7265625" style="8"/>
  </cols>
  <sheetData>
    <row r="1" spans="1:19" ht="27.75" customHeight="1" x14ac:dyDescent="0.35">
      <c r="A1" s="5"/>
      <c r="B1" s="148"/>
      <c r="C1" s="148"/>
      <c r="D1" s="148"/>
      <c r="E1" s="148"/>
      <c r="F1" s="148"/>
      <c r="G1" s="198"/>
      <c r="H1" s="198"/>
      <c r="I1" s="322" t="s">
        <v>697</v>
      </c>
      <c r="J1" s="322"/>
      <c r="K1" s="322"/>
      <c r="L1" s="322"/>
      <c r="M1" s="322"/>
      <c r="N1" s="322"/>
    </row>
    <row r="2" spans="1:19" ht="47.5" customHeight="1" x14ac:dyDescent="0.35">
      <c r="A2" s="5"/>
      <c r="B2" s="148"/>
      <c r="C2" s="148"/>
      <c r="D2" s="148"/>
      <c r="E2" s="148"/>
      <c r="F2" s="148"/>
      <c r="G2" s="198"/>
      <c r="H2" s="198"/>
      <c r="I2" s="258"/>
      <c r="J2" s="323" t="s">
        <v>698</v>
      </c>
      <c r="K2" s="323"/>
      <c r="L2" s="323"/>
      <c r="M2" s="323"/>
      <c r="N2" s="323"/>
    </row>
    <row r="3" spans="1:19" ht="98.25" hidden="1" customHeight="1" x14ac:dyDescent="0.35">
      <c r="A3" s="5"/>
      <c r="B3" s="148"/>
      <c r="C3" s="148"/>
      <c r="D3" s="148"/>
      <c r="E3" s="148"/>
      <c r="F3" s="148"/>
      <c r="G3" s="198"/>
      <c r="H3" s="198"/>
      <c r="I3" s="259"/>
      <c r="J3" s="323"/>
      <c r="K3" s="323"/>
      <c r="L3" s="323"/>
      <c r="M3" s="323"/>
      <c r="N3" s="323"/>
    </row>
    <row r="4" spans="1:19" ht="0.65" hidden="1" customHeight="1" x14ac:dyDescent="0.35">
      <c r="A4" s="5"/>
      <c r="B4" s="148"/>
      <c r="C4" s="148"/>
      <c r="D4" s="148"/>
      <c r="E4" s="148"/>
      <c r="F4" s="148"/>
      <c r="G4" s="198"/>
      <c r="H4" s="198"/>
      <c r="I4" s="322"/>
      <c r="J4" s="322"/>
      <c r="K4" s="322"/>
      <c r="L4" s="322"/>
      <c r="M4" s="199"/>
      <c r="N4" s="200"/>
    </row>
    <row r="5" spans="1:19" ht="14.65" hidden="1" customHeight="1" x14ac:dyDescent="0.35">
      <c r="A5" s="9"/>
      <c r="B5" s="149"/>
      <c r="C5" s="149"/>
      <c r="D5" s="149"/>
      <c r="E5" s="149"/>
      <c r="F5" s="149"/>
      <c r="G5" s="201"/>
      <c r="H5" s="201"/>
      <c r="I5" s="260"/>
      <c r="J5" s="201"/>
      <c r="K5" s="201"/>
      <c r="L5" s="201"/>
      <c r="M5" s="201"/>
      <c r="N5" s="202"/>
    </row>
    <row r="6" spans="1:19" ht="88.5" customHeight="1" thickBot="1" x14ac:dyDescent="0.3">
      <c r="A6" s="9"/>
      <c r="B6" s="9"/>
      <c r="C6" s="9"/>
      <c r="D6" s="9"/>
      <c r="E6" s="9"/>
      <c r="F6" s="9"/>
      <c r="G6" s="321" t="s">
        <v>696</v>
      </c>
      <c r="H6" s="321"/>
      <c r="I6" s="321"/>
      <c r="J6" s="321"/>
      <c r="K6" s="321"/>
      <c r="L6" s="321"/>
      <c r="M6" s="321"/>
      <c r="N6" s="321"/>
      <c r="O6" s="21"/>
      <c r="P6" s="21"/>
      <c r="Q6" s="21"/>
      <c r="R6" s="21"/>
      <c r="S6" s="21"/>
    </row>
    <row r="7" spans="1:19" ht="6.65" hidden="1" customHeight="1" thickBot="1" x14ac:dyDescent="0.4">
      <c r="A7" s="9"/>
      <c r="B7" s="9"/>
      <c r="C7" s="9"/>
      <c r="D7" s="9"/>
      <c r="E7" s="9"/>
      <c r="F7" s="9"/>
      <c r="G7" s="203"/>
      <c r="H7" s="203"/>
      <c r="I7" s="260"/>
      <c r="J7" s="203"/>
      <c r="K7" s="203"/>
      <c r="L7" s="203"/>
      <c r="M7" s="203"/>
      <c r="N7" s="202"/>
    </row>
    <row r="8" spans="1:19" ht="14.65" hidden="1" customHeight="1" x14ac:dyDescent="0.35">
      <c r="A8" s="9"/>
      <c r="B8" s="9"/>
      <c r="C8" s="9"/>
      <c r="D8" s="9"/>
      <c r="E8" s="9"/>
      <c r="F8" s="9"/>
      <c r="G8" s="203"/>
      <c r="H8" s="203"/>
      <c r="I8" s="260"/>
      <c r="J8" s="203"/>
      <c r="K8" s="203"/>
      <c r="L8" s="203"/>
      <c r="M8" s="203"/>
      <c r="N8" s="202"/>
    </row>
    <row r="9" spans="1:19" ht="14.65" hidden="1" customHeight="1" x14ac:dyDescent="0.35">
      <c r="A9" s="9"/>
      <c r="B9" s="9"/>
      <c r="C9" s="9"/>
      <c r="D9" s="9"/>
      <c r="E9" s="9"/>
      <c r="F9" s="9"/>
      <c r="G9" s="203"/>
      <c r="H9" s="203"/>
      <c r="I9" s="260"/>
      <c r="J9" s="203"/>
      <c r="K9" s="203"/>
      <c r="L9" s="203"/>
      <c r="M9" s="203"/>
      <c r="N9" s="202"/>
    </row>
    <row r="10" spans="1:19" ht="14.65" hidden="1" customHeight="1" x14ac:dyDescent="0.35">
      <c r="A10" s="9"/>
      <c r="B10" s="9"/>
      <c r="C10" s="9"/>
      <c r="D10" s="9"/>
      <c r="E10" s="9"/>
      <c r="F10" s="9"/>
      <c r="G10" s="203"/>
      <c r="H10" s="203"/>
      <c r="I10" s="260"/>
      <c r="J10" s="203"/>
      <c r="K10" s="203"/>
      <c r="L10" s="203"/>
      <c r="M10" s="203"/>
      <c r="N10" s="202"/>
    </row>
    <row r="11" spans="1:19" ht="62.5" customHeight="1" thickBot="1" x14ac:dyDescent="0.4">
      <c r="A11" s="5"/>
      <c r="B11" s="6"/>
      <c r="C11" s="6"/>
      <c r="D11" s="6"/>
      <c r="E11" s="7"/>
      <c r="F11" s="7"/>
      <c r="G11" s="254" t="s">
        <v>58</v>
      </c>
      <c r="H11" s="254" t="s">
        <v>348</v>
      </c>
      <c r="I11" s="254" t="s">
        <v>699</v>
      </c>
      <c r="J11" s="254" t="s">
        <v>695</v>
      </c>
      <c r="K11" s="255" t="s">
        <v>662</v>
      </c>
      <c r="L11" s="256" t="s">
        <v>493</v>
      </c>
      <c r="M11" s="254" t="s">
        <v>694</v>
      </c>
      <c r="N11" s="257" t="s">
        <v>663</v>
      </c>
    </row>
    <row r="12" spans="1:19" ht="54" customHeight="1" x14ac:dyDescent="0.35">
      <c r="A12" s="5"/>
      <c r="B12" s="63"/>
      <c r="C12" s="63"/>
      <c r="D12" s="63"/>
      <c r="E12" s="64"/>
      <c r="F12" s="64"/>
      <c r="G12" s="105" t="s">
        <v>347</v>
      </c>
      <c r="H12" s="265">
        <v>802</v>
      </c>
      <c r="I12" s="106"/>
      <c r="J12" s="106"/>
      <c r="K12" s="183">
        <f>K13+K18+K32+K111+K23+K92</f>
        <v>58855603</v>
      </c>
      <c r="L12" s="183">
        <f>L13+L18+L32+L111+L23+L92</f>
        <v>450287</v>
      </c>
      <c r="M12" s="183">
        <f>M13+M18+M32+M111+M23+M92</f>
        <v>58547643.539999999</v>
      </c>
      <c r="N12" s="204">
        <f>M12/K12*100</f>
        <v>99.47675421828572</v>
      </c>
    </row>
    <row r="13" spans="1:19" ht="60.75" hidden="1" customHeight="1" x14ac:dyDescent="0.35">
      <c r="A13" s="5"/>
      <c r="B13" s="63"/>
      <c r="C13" s="63"/>
      <c r="D13" s="63"/>
      <c r="E13" s="64"/>
      <c r="F13" s="64"/>
      <c r="G13" s="218" t="s">
        <v>372</v>
      </c>
      <c r="H13" s="218"/>
      <c r="I13" s="57" t="s">
        <v>217</v>
      </c>
      <c r="J13" s="219"/>
      <c r="K13" s="220">
        <f>K14</f>
        <v>0</v>
      </c>
      <c r="L13" s="220"/>
      <c r="M13" s="220"/>
      <c r="N13" s="204"/>
    </row>
    <row r="14" spans="1:19" ht="69" hidden="1" customHeight="1" x14ac:dyDescent="0.35">
      <c r="A14" s="5"/>
      <c r="B14" s="63"/>
      <c r="C14" s="63"/>
      <c r="D14" s="63"/>
      <c r="E14" s="64"/>
      <c r="F14" s="64"/>
      <c r="G14" s="221" t="s">
        <v>373</v>
      </c>
      <c r="H14" s="221"/>
      <c r="I14" s="45" t="s">
        <v>218</v>
      </c>
      <c r="J14" s="222"/>
      <c r="K14" s="223">
        <f>K15</f>
        <v>0</v>
      </c>
      <c r="L14" s="223"/>
      <c r="M14" s="223"/>
      <c r="N14" s="204"/>
    </row>
    <row r="15" spans="1:19" ht="54" hidden="1" customHeight="1" x14ac:dyDescent="0.35">
      <c r="A15" s="4"/>
      <c r="B15" s="12"/>
      <c r="C15" s="12"/>
      <c r="D15" s="12"/>
      <c r="E15" s="12"/>
      <c r="F15" s="13"/>
      <c r="G15" s="224" t="s">
        <v>349</v>
      </c>
      <c r="H15" s="224"/>
      <c r="I15" s="60" t="s">
        <v>219</v>
      </c>
      <c r="J15" s="222"/>
      <c r="K15" s="223">
        <f>K16</f>
        <v>0</v>
      </c>
      <c r="L15" s="223"/>
      <c r="M15" s="223"/>
      <c r="N15" s="205"/>
    </row>
    <row r="16" spans="1:19" ht="69" hidden="1" customHeight="1" x14ac:dyDescent="0.35">
      <c r="A16" s="4"/>
      <c r="B16" s="12"/>
      <c r="C16" s="12"/>
      <c r="D16" s="12"/>
      <c r="E16" s="12"/>
      <c r="F16" s="13"/>
      <c r="G16" s="221" t="s">
        <v>374</v>
      </c>
      <c r="H16" s="221"/>
      <c r="I16" s="45" t="s">
        <v>220</v>
      </c>
      <c r="J16" s="222"/>
      <c r="K16" s="223">
        <f>K17</f>
        <v>0</v>
      </c>
      <c r="L16" s="223"/>
      <c r="M16" s="223"/>
      <c r="N16" s="205"/>
    </row>
    <row r="17" spans="1:14" ht="39.75" hidden="1" customHeight="1" x14ac:dyDescent="0.35">
      <c r="A17" s="4"/>
      <c r="B17" s="12"/>
      <c r="C17" s="12"/>
      <c r="D17" s="12"/>
      <c r="E17" s="12"/>
      <c r="F17" s="13"/>
      <c r="G17" s="221" t="s">
        <v>2</v>
      </c>
      <c r="H17" s="221"/>
      <c r="I17" s="222"/>
      <c r="J17" s="222">
        <v>600</v>
      </c>
      <c r="K17" s="223">
        <v>0</v>
      </c>
      <c r="L17" s="223"/>
      <c r="M17" s="223"/>
      <c r="N17" s="205"/>
    </row>
    <row r="18" spans="1:14" s="103" customFormat="1" ht="74.25" customHeight="1" x14ac:dyDescent="0.35">
      <c r="A18" s="100"/>
      <c r="B18" s="101"/>
      <c r="C18" s="101"/>
      <c r="D18" s="101"/>
      <c r="E18" s="101"/>
      <c r="F18" s="102"/>
      <c r="G18" s="56" t="s">
        <v>563</v>
      </c>
      <c r="H18" s="56"/>
      <c r="I18" s="57" t="s">
        <v>229</v>
      </c>
      <c r="J18" s="58" t="s">
        <v>0</v>
      </c>
      <c r="K18" s="184">
        <f>K19</f>
        <v>23000</v>
      </c>
      <c r="L18" s="184"/>
      <c r="M18" s="184">
        <f>M19</f>
        <v>23000</v>
      </c>
      <c r="N18" s="204">
        <f t="shared" ref="N18:N49" si="0">M18/K18*100</f>
        <v>100</v>
      </c>
    </row>
    <row r="19" spans="1:14" s="103" customFormat="1" ht="71.25" customHeight="1" x14ac:dyDescent="0.35">
      <c r="A19" s="100"/>
      <c r="B19" s="101"/>
      <c r="C19" s="101"/>
      <c r="D19" s="101"/>
      <c r="E19" s="101"/>
      <c r="F19" s="102"/>
      <c r="G19" s="48" t="s">
        <v>564</v>
      </c>
      <c r="H19" s="107"/>
      <c r="I19" s="45" t="s">
        <v>230</v>
      </c>
      <c r="J19" s="46" t="s">
        <v>0</v>
      </c>
      <c r="K19" s="185">
        <f>K20</f>
        <v>23000</v>
      </c>
      <c r="L19" s="185"/>
      <c r="M19" s="185">
        <f t="shared" ref="M19:M21" si="1">M20</f>
        <v>23000</v>
      </c>
      <c r="N19" s="204">
        <f t="shared" si="0"/>
        <v>100</v>
      </c>
    </row>
    <row r="20" spans="1:14" s="103" customFormat="1" ht="48" customHeight="1" x14ac:dyDescent="0.35">
      <c r="A20" s="100"/>
      <c r="B20" s="101"/>
      <c r="C20" s="101"/>
      <c r="D20" s="101"/>
      <c r="E20" s="101"/>
      <c r="F20" s="102"/>
      <c r="G20" s="59" t="s">
        <v>232</v>
      </c>
      <c r="H20" s="59"/>
      <c r="I20" s="60" t="s">
        <v>231</v>
      </c>
      <c r="J20" s="46"/>
      <c r="K20" s="185">
        <f>K21</f>
        <v>23000</v>
      </c>
      <c r="L20" s="185"/>
      <c r="M20" s="185">
        <f t="shared" si="1"/>
        <v>23000</v>
      </c>
      <c r="N20" s="204">
        <f t="shared" si="0"/>
        <v>100</v>
      </c>
    </row>
    <row r="21" spans="1:14" s="103" customFormat="1" ht="80.5" customHeight="1" x14ac:dyDescent="0.35">
      <c r="A21" s="100"/>
      <c r="B21" s="101"/>
      <c r="C21" s="101"/>
      <c r="D21" s="101"/>
      <c r="E21" s="101"/>
      <c r="F21" s="102"/>
      <c r="G21" s="48" t="s">
        <v>565</v>
      </c>
      <c r="H21" s="48"/>
      <c r="I21" s="45" t="s">
        <v>233</v>
      </c>
      <c r="J21" s="46"/>
      <c r="K21" s="185">
        <f>K22</f>
        <v>23000</v>
      </c>
      <c r="L21" s="185"/>
      <c r="M21" s="185">
        <f t="shared" si="1"/>
        <v>23000</v>
      </c>
      <c r="N21" s="204">
        <f t="shared" si="0"/>
        <v>100</v>
      </c>
    </row>
    <row r="22" spans="1:14" s="103" customFormat="1" ht="55.5" customHeight="1" x14ac:dyDescent="0.35">
      <c r="A22" s="100"/>
      <c r="B22" s="101"/>
      <c r="C22" s="101"/>
      <c r="D22" s="101"/>
      <c r="E22" s="101"/>
      <c r="F22" s="102"/>
      <c r="G22" s="48" t="s">
        <v>4</v>
      </c>
      <c r="H22" s="48"/>
      <c r="I22" s="73"/>
      <c r="J22" s="46">
        <v>600</v>
      </c>
      <c r="K22" s="185">
        <v>23000</v>
      </c>
      <c r="L22" s="185"/>
      <c r="M22" s="185">
        <v>23000</v>
      </c>
      <c r="N22" s="204">
        <f t="shared" si="0"/>
        <v>100</v>
      </c>
    </row>
    <row r="23" spans="1:14" s="103" customFormat="1" ht="67" customHeight="1" x14ac:dyDescent="0.35">
      <c r="A23" s="100"/>
      <c r="B23" s="101"/>
      <c r="C23" s="101"/>
      <c r="D23" s="101"/>
      <c r="E23" s="101"/>
      <c r="F23" s="102"/>
      <c r="G23" s="107" t="s">
        <v>548</v>
      </c>
      <c r="H23" s="48"/>
      <c r="I23" s="57" t="s">
        <v>433</v>
      </c>
      <c r="J23" s="46"/>
      <c r="K23" s="187">
        <f t="shared" ref="K23:M24" si="2">K24</f>
        <v>58000</v>
      </c>
      <c r="L23" s="185">
        <f t="shared" si="2"/>
        <v>0</v>
      </c>
      <c r="M23" s="185">
        <f t="shared" si="2"/>
        <v>57355.9</v>
      </c>
      <c r="N23" s="204">
        <f t="shared" si="0"/>
        <v>98.889482758620701</v>
      </c>
    </row>
    <row r="24" spans="1:14" s="103" customFormat="1" ht="80.25" customHeight="1" x14ac:dyDescent="0.35">
      <c r="A24" s="100"/>
      <c r="B24" s="101"/>
      <c r="C24" s="101"/>
      <c r="D24" s="101"/>
      <c r="E24" s="101"/>
      <c r="F24" s="102"/>
      <c r="G24" s="48" t="s">
        <v>549</v>
      </c>
      <c r="H24" s="48"/>
      <c r="I24" s="45" t="s">
        <v>434</v>
      </c>
      <c r="J24" s="46"/>
      <c r="K24" s="185">
        <f t="shared" si="2"/>
        <v>58000</v>
      </c>
      <c r="L24" s="185">
        <f t="shared" si="2"/>
        <v>0</v>
      </c>
      <c r="M24" s="185">
        <f t="shared" si="2"/>
        <v>57355.9</v>
      </c>
      <c r="N24" s="204">
        <f t="shared" si="0"/>
        <v>98.889482758620701</v>
      </c>
    </row>
    <row r="25" spans="1:14" s="103" customFormat="1" ht="56.25" customHeight="1" x14ac:dyDescent="0.35">
      <c r="A25" s="100"/>
      <c r="B25" s="101"/>
      <c r="C25" s="101"/>
      <c r="D25" s="101"/>
      <c r="E25" s="101"/>
      <c r="F25" s="102"/>
      <c r="G25" s="59" t="s">
        <v>482</v>
      </c>
      <c r="H25" s="48"/>
      <c r="I25" s="60" t="s">
        <v>435</v>
      </c>
      <c r="J25" s="46"/>
      <c r="K25" s="185">
        <f>K26+K29</f>
        <v>58000</v>
      </c>
      <c r="L25" s="185">
        <f>L26+L29</f>
        <v>0</v>
      </c>
      <c r="M25" s="185">
        <f>M26+M29</f>
        <v>57355.9</v>
      </c>
      <c r="N25" s="204">
        <f t="shared" si="0"/>
        <v>98.889482758620701</v>
      </c>
    </row>
    <row r="26" spans="1:14" s="103" customFormat="1" ht="79.5" customHeight="1" x14ac:dyDescent="0.35">
      <c r="A26" s="100"/>
      <c r="B26" s="101"/>
      <c r="C26" s="101"/>
      <c r="D26" s="101"/>
      <c r="E26" s="101"/>
      <c r="F26" s="102"/>
      <c r="G26" s="48" t="s">
        <v>444</v>
      </c>
      <c r="H26" s="48"/>
      <c r="I26" s="45" t="s">
        <v>436</v>
      </c>
      <c r="J26" s="46"/>
      <c r="K26" s="185">
        <f>K27+K28</f>
        <v>58000</v>
      </c>
      <c r="L26" s="185">
        <f>L27+L28</f>
        <v>0</v>
      </c>
      <c r="M26" s="185">
        <f>M27+M28</f>
        <v>57355.9</v>
      </c>
      <c r="N26" s="204">
        <f t="shared" si="0"/>
        <v>98.889482758620701</v>
      </c>
    </row>
    <row r="27" spans="1:14" s="103" customFormat="1" ht="33" customHeight="1" x14ac:dyDescent="0.35">
      <c r="A27" s="100"/>
      <c r="B27" s="101"/>
      <c r="C27" s="101"/>
      <c r="D27" s="101"/>
      <c r="E27" s="101"/>
      <c r="F27" s="102"/>
      <c r="G27" s="48" t="s">
        <v>2</v>
      </c>
      <c r="H27" s="48"/>
      <c r="I27" s="45"/>
      <c r="J27" s="46">
        <v>200</v>
      </c>
      <c r="K27" s="185">
        <v>48000</v>
      </c>
      <c r="L27" s="185"/>
      <c r="M27" s="185">
        <v>47355.9</v>
      </c>
      <c r="N27" s="204">
        <f t="shared" si="0"/>
        <v>98.658125000000013</v>
      </c>
    </row>
    <row r="28" spans="1:14" s="103" customFormat="1" ht="46.5" customHeight="1" x14ac:dyDescent="0.35">
      <c r="A28" s="100"/>
      <c r="B28" s="101"/>
      <c r="C28" s="101"/>
      <c r="D28" s="101"/>
      <c r="E28" s="101"/>
      <c r="F28" s="102"/>
      <c r="G28" s="48" t="s">
        <v>4</v>
      </c>
      <c r="H28" s="48"/>
      <c r="I28" s="73"/>
      <c r="J28" s="46">
        <v>600</v>
      </c>
      <c r="K28" s="185">
        <v>10000</v>
      </c>
      <c r="L28" s="185"/>
      <c r="M28" s="185">
        <v>10000</v>
      </c>
      <c r="N28" s="204">
        <f t="shared" si="0"/>
        <v>100</v>
      </c>
    </row>
    <row r="29" spans="1:14" s="103" customFormat="1" ht="46.15" hidden="1" customHeight="1" x14ac:dyDescent="0.35">
      <c r="A29" s="100"/>
      <c r="B29" s="101"/>
      <c r="C29" s="101"/>
      <c r="D29" s="101"/>
      <c r="E29" s="101"/>
      <c r="F29" s="102"/>
      <c r="G29" s="48" t="s">
        <v>513</v>
      </c>
      <c r="H29" s="48"/>
      <c r="I29" s="45" t="s">
        <v>514</v>
      </c>
      <c r="J29" s="46"/>
      <c r="K29" s="185">
        <f>K30+K31</f>
        <v>0</v>
      </c>
      <c r="L29" s="185">
        <f>L30+L31</f>
        <v>0</v>
      </c>
      <c r="M29" s="185"/>
      <c r="N29" s="204" t="e">
        <f t="shared" si="0"/>
        <v>#DIV/0!</v>
      </c>
    </row>
    <row r="30" spans="1:14" s="103" customFormat="1" ht="34.15" hidden="1" customHeight="1" x14ac:dyDescent="0.35">
      <c r="A30" s="100"/>
      <c r="B30" s="101"/>
      <c r="C30" s="101"/>
      <c r="D30" s="101"/>
      <c r="E30" s="101"/>
      <c r="F30" s="102"/>
      <c r="G30" s="48" t="s">
        <v>2</v>
      </c>
      <c r="H30" s="48"/>
      <c r="I30" s="45"/>
      <c r="J30" s="46">
        <v>200</v>
      </c>
      <c r="K30" s="185"/>
      <c r="L30" s="185"/>
      <c r="M30" s="185"/>
      <c r="N30" s="204" t="e">
        <f t="shared" si="0"/>
        <v>#DIV/0!</v>
      </c>
    </row>
    <row r="31" spans="1:14" s="103" customFormat="1" ht="34.5" hidden="1" customHeight="1" x14ac:dyDescent="0.35">
      <c r="A31" s="100"/>
      <c r="B31" s="101"/>
      <c r="C31" s="101"/>
      <c r="D31" s="101"/>
      <c r="E31" s="101"/>
      <c r="F31" s="102"/>
      <c r="G31" s="48" t="s">
        <v>4</v>
      </c>
      <c r="H31" s="48"/>
      <c r="I31" s="73"/>
      <c r="J31" s="46">
        <v>600</v>
      </c>
      <c r="K31" s="185"/>
      <c r="L31" s="185"/>
      <c r="M31" s="185"/>
      <c r="N31" s="204" t="e">
        <f t="shared" si="0"/>
        <v>#DIV/0!</v>
      </c>
    </row>
    <row r="32" spans="1:14" ht="52.9" customHeight="1" x14ac:dyDescent="0.35">
      <c r="A32" s="4"/>
      <c r="B32" s="12"/>
      <c r="C32" s="12"/>
      <c r="D32" s="12"/>
      <c r="E32" s="12"/>
      <c r="F32" s="13"/>
      <c r="G32" s="107" t="s">
        <v>566</v>
      </c>
      <c r="H32" s="106"/>
      <c r="I32" s="57" t="s">
        <v>241</v>
      </c>
      <c r="J32" s="106"/>
      <c r="K32" s="183">
        <f>K33+K58+K63</f>
        <v>56834085</v>
      </c>
      <c r="L32" s="183">
        <f>L33+L58+L63</f>
        <v>450287</v>
      </c>
      <c r="M32" s="183">
        <f>M33+M58+M63</f>
        <v>56546063.899999999</v>
      </c>
      <c r="N32" s="204">
        <f t="shared" si="0"/>
        <v>99.493224708377028</v>
      </c>
    </row>
    <row r="33" spans="1:14" ht="51" customHeight="1" x14ac:dyDescent="0.35">
      <c r="A33" s="4"/>
      <c r="B33" s="12"/>
      <c r="C33" s="12"/>
      <c r="D33" s="12"/>
      <c r="E33" s="12"/>
      <c r="F33" s="13"/>
      <c r="G33" s="48" t="s">
        <v>567</v>
      </c>
      <c r="H33" s="107"/>
      <c r="I33" s="45" t="s">
        <v>242</v>
      </c>
      <c r="J33" s="46" t="s">
        <v>0</v>
      </c>
      <c r="K33" s="185">
        <f>K34+K51+K79+K84+K89</f>
        <v>56834085</v>
      </c>
      <c r="L33" s="185">
        <f>L34+L51+L79</f>
        <v>450287</v>
      </c>
      <c r="M33" s="185">
        <f>M34+M51+M79+M84+M89</f>
        <v>56546063.899999999</v>
      </c>
      <c r="N33" s="204">
        <f t="shared" si="0"/>
        <v>99.493224708377028</v>
      </c>
    </row>
    <row r="34" spans="1:14" ht="54.75" customHeight="1" x14ac:dyDescent="0.35">
      <c r="A34" s="4"/>
      <c r="B34" s="10"/>
      <c r="C34" s="10"/>
      <c r="D34" s="10"/>
      <c r="E34" s="10"/>
      <c r="F34" s="11"/>
      <c r="G34" s="59" t="s">
        <v>249</v>
      </c>
      <c r="H34" s="59"/>
      <c r="I34" s="60" t="s">
        <v>243</v>
      </c>
      <c r="J34" s="46"/>
      <c r="K34" s="185">
        <f>K35+K37+K39+K43+K45+K49+K73+K69+K75+K77+K71+K82</f>
        <v>52765960</v>
      </c>
      <c r="L34" s="185">
        <f>L35+L37+L39+L43+L45+L49+L73+L69+L75+L77</f>
        <v>155557</v>
      </c>
      <c r="M34" s="185">
        <f>M35+M37+M39+M43+M45+M49+M73+M69+M75+M77+M71+M82</f>
        <v>52503916.159999996</v>
      </c>
      <c r="N34" s="204">
        <f t="shared" si="0"/>
        <v>99.503384682094293</v>
      </c>
    </row>
    <row r="35" spans="1:14" ht="55.5" customHeight="1" x14ac:dyDescent="0.35">
      <c r="A35" s="4"/>
      <c r="B35" s="10"/>
      <c r="C35" s="10"/>
      <c r="D35" s="10"/>
      <c r="E35" s="10"/>
      <c r="F35" s="11"/>
      <c r="G35" s="48" t="s">
        <v>64</v>
      </c>
      <c r="H35" s="48"/>
      <c r="I35" s="45" t="s">
        <v>244</v>
      </c>
      <c r="J35" s="46" t="s">
        <v>0</v>
      </c>
      <c r="K35" s="185">
        <f>K36</f>
        <v>3614235</v>
      </c>
      <c r="L35" s="185"/>
      <c r="M35" s="185">
        <f>M36</f>
        <v>3614235</v>
      </c>
      <c r="N35" s="204">
        <f t="shared" si="0"/>
        <v>100</v>
      </c>
    </row>
    <row r="36" spans="1:14" ht="45.75" customHeight="1" x14ac:dyDescent="0.35">
      <c r="A36" s="4"/>
      <c r="B36" s="10"/>
      <c r="C36" s="10"/>
      <c r="D36" s="10"/>
      <c r="E36" s="10"/>
      <c r="F36" s="11"/>
      <c r="G36" s="48" t="s">
        <v>4</v>
      </c>
      <c r="H36" s="48"/>
      <c r="I36" s="49"/>
      <c r="J36" s="46">
        <v>600</v>
      </c>
      <c r="K36" s="185">
        <v>3614235</v>
      </c>
      <c r="L36" s="185"/>
      <c r="M36" s="185">
        <v>3614235</v>
      </c>
      <c r="N36" s="204">
        <f t="shared" si="0"/>
        <v>100</v>
      </c>
    </row>
    <row r="37" spans="1:14" ht="54.75" customHeight="1" x14ac:dyDescent="0.35">
      <c r="A37" s="4"/>
      <c r="B37" s="10"/>
      <c r="C37" s="10"/>
      <c r="D37" s="10"/>
      <c r="E37" s="10"/>
      <c r="F37" s="11"/>
      <c r="G37" s="48" t="s">
        <v>65</v>
      </c>
      <c r="H37" s="48"/>
      <c r="I37" s="45" t="s">
        <v>245</v>
      </c>
      <c r="J37" s="46"/>
      <c r="K37" s="185">
        <f>K38</f>
        <v>1282000</v>
      </c>
      <c r="L37" s="185"/>
      <c r="M37" s="185">
        <f>M38</f>
        <v>1282000</v>
      </c>
      <c r="N37" s="204">
        <f t="shared" si="0"/>
        <v>100</v>
      </c>
    </row>
    <row r="38" spans="1:14" ht="53.5" customHeight="1" x14ac:dyDescent="0.35">
      <c r="A38" s="4"/>
      <c r="B38" s="10"/>
      <c r="C38" s="10"/>
      <c r="D38" s="10"/>
      <c r="E38" s="10"/>
      <c r="F38" s="11"/>
      <c r="G38" s="48" t="s">
        <v>4</v>
      </c>
      <c r="H38" s="48"/>
      <c r="I38" s="49"/>
      <c r="J38" s="46">
        <v>600</v>
      </c>
      <c r="K38" s="185">
        <v>1282000</v>
      </c>
      <c r="L38" s="185"/>
      <c r="M38" s="185">
        <v>1282000</v>
      </c>
      <c r="N38" s="204">
        <f t="shared" si="0"/>
        <v>100</v>
      </c>
    </row>
    <row r="39" spans="1:14" ht="41.25" customHeight="1" x14ac:dyDescent="0.35">
      <c r="A39" s="4"/>
      <c r="B39" s="10"/>
      <c r="C39" s="10"/>
      <c r="D39" s="10"/>
      <c r="E39" s="10"/>
      <c r="F39" s="11"/>
      <c r="G39" s="48" t="s">
        <v>33</v>
      </c>
      <c r="H39" s="48"/>
      <c r="I39" s="45" t="s">
        <v>246</v>
      </c>
      <c r="J39" s="46"/>
      <c r="K39" s="185">
        <f>K40+K42</f>
        <v>19825100</v>
      </c>
      <c r="L39" s="185">
        <f>L40</f>
        <v>0</v>
      </c>
      <c r="M39" s="185">
        <f>M40+M42</f>
        <v>19825100</v>
      </c>
      <c r="N39" s="204">
        <f t="shared" si="0"/>
        <v>100</v>
      </c>
    </row>
    <row r="40" spans="1:14" ht="51.5" customHeight="1" x14ac:dyDescent="0.35">
      <c r="A40" s="4"/>
      <c r="B40" s="279" t="s">
        <v>57</v>
      </c>
      <c r="C40" s="279"/>
      <c r="D40" s="279"/>
      <c r="E40" s="279"/>
      <c r="F40" s="280"/>
      <c r="G40" s="48" t="s">
        <v>4</v>
      </c>
      <c r="H40" s="48"/>
      <c r="I40" s="45"/>
      <c r="J40" s="46">
        <v>600</v>
      </c>
      <c r="K40" s="185">
        <v>19825100</v>
      </c>
      <c r="L40" s="185"/>
      <c r="M40" s="185">
        <v>19825100</v>
      </c>
      <c r="N40" s="204">
        <f t="shared" si="0"/>
        <v>100</v>
      </c>
    </row>
    <row r="41" spans="1:14" ht="22.5" hidden="1" customHeight="1" x14ac:dyDescent="0.35">
      <c r="A41" s="4"/>
      <c r="B41" s="279" t="s">
        <v>56</v>
      </c>
      <c r="C41" s="279"/>
      <c r="D41" s="279"/>
      <c r="E41" s="279"/>
      <c r="F41" s="280"/>
      <c r="G41" s="48" t="s">
        <v>1</v>
      </c>
      <c r="H41" s="48"/>
      <c r="I41" s="45"/>
      <c r="J41" s="46">
        <v>800</v>
      </c>
      <c r="K41" s="185">
        <v>0</v>
      </c>
      <c r="L41" s="185"/>
      <c r="M41" s="185"/>
      <c r="N41" s="204" t="e">
        <f t="shared" si="0"/>
        <v>#DIV/0!</v>
      </c>
    </row>
    <row r="42" spans="1:14" ht="22.5" hidden="1" customHeight="1" x14ac:dyDescent="0.35">
      <c r="A42" s="4"/>
      <c r="B42" s="17"/>
      <c r="C42" s="17"/>
      <c r="D42" s="17"/>
      <c r="E42" s="17"/>
      <c r="F42" s="18"/>
      <c r="G42" s="48" t="s">
        <v>1</v>
      </c>
      <c r="H42" s="48"/>
      <c r="I42" s="45"/>
      <c r="J42" s="46">
        <v>800</v>
      </c>
      <c r="K42" s="185">
        <v>0</v>
      </c>
      <c r="L42" s="185"/>
      <c r="M42" s="185">
        <v>0</v>
      </c>
      <c r="N42" s="204" t="e">
        <f t="shared" si="0"/>
        <v>#DIV/0!</v>
      </c>
    </row>
    <row r="43" spans="1:14" ht="50.5" customHeight="1" x14ac:dyDescent="0.35">
      <c r="A43" s="4"/>
      <c r="B43" s="279" t="s">
        <v>55</v>
      </c>
      <c r="C43" s="279"/>
      <c r="D43" s="279"/>
      <c r="E43" s="279"/>
      <c r="F43" s="280"/>
      <c r="G43" s="48" t="s">
        <v>66</v>
      </c>
      <c r="H43" s="48"/>
      <c r="I43" s="45" t="s">
        <v>400</v>
      </c>
      <c r="J43" s="46"/>
      <c r="K43" s="185">
        <f>K44</f>
        <v>8911500</v>
      </c>
      <c r="L43" s="185"/>
      <c r="M43" s="185">
        <f>M44</f>
        <v>8911500</v>
      </c>
      <c r="N43" s="204">
        <f t="shared" si="0"/>
        <v>100</v>
      </c>
    </row>
    <row r="44" spans="1:14" ht="51.5" customHeight="1" x14ac:dyDescent="0.35">
      <c r="A44" s="4"/>
      <c r="B44" s="275">
        <v>500</v>
      </c>
      <c r="C44" s="275"/>
      <c r="D44" s="275"/>
      <c r="E44" s="275"/>
      <c r="F44" s="276"/>
      <c r="G44" s="48" t="s">
        <v>4</v>
      </c>
      <c r="H44" s="48"/>
      <c r="I44" s="49"/>
      <c r="J44" s="46">
        <v>600</v>
      </c>
      <c r="K44" s="185">
        <v>8911500</v>
      </c>
      <c r="L44" s="185"/>
      <c r="M44" s="185">
        <v>8911500</v>
      </c>
      <c r="N44" s="204">
        <f t="shared" si="0"/>
        <v>100</v>
      </c>
    </row>
    <row r="45" spans="1:14" ht="21.65" customHeight="1" x14ac:dyDescent="0.35">
      <c r="A45" s="4"/>
      <c r="B45" s="17"/>
      <c r="C45" s="17"/>
      <c r="D45" s="17"/>
      <c r="E45" s="17"/>
      <c r="F45" s="18"/>
      <c r="G45" s="48" t="s">
        <v>67</v>
      </c>
      <c r="H45" s="48"/>
      <c r="I45" s="45" t="s">
        <v>247</v>
      </c>
      <c r="J45" s="46"/>
      <c r="K45" s="185">
        <f>K46+K47+K48</f>
        <v>7619000</v>
      </c>
      <c r="L45" s="185"/>
      <c r="M45" s="185">
        <f>M46+M47+M48</f>
        <v>7356956.2699999996</v>
      </c>
      <c r="N45" s="204">
        <f t="shared" si="0"/>
        <v>96.560654547840912</v>
      </c>
    </row>
    <row r="46" spans="1:14" ht="83.5" customHeight="1" x14ac:dyDescent="0.35">
      <c r="A46" s="4"/>
      <c r="B46" s="17"/>
      <c r="C46" s="17"/>
      <c r="D46" s="17"/>
      <c r="E46" s="17"/>
      <c r="F46" s="18"/>
      <c r="G46" s="48" t="s">
        <v>3</v>
      </c>
      <c r="H46" s="48"/>
      <c r="I46" s="45" t="s">
        <v>0</v>
      </c>
      <c r="J46" s="46">
        <v>100</v>
      </c>
      <c r="K46" s="185">
        <v>6803100</v>
      </c>
      <c r="L46" s="185"/>
      <c r="M46" s="185">
        <v>6658961.5899999999</v>
      </c>
      <c r="N46" s="204">
        <f t="shared" si="0"/>
        <v>97.881283385515431</v>
      </c>
    </row>
    <row r="47" spans="1:14" ht="38.25" customHeight="1" x14ac:dyDescent="0.35">
      <c r="A47" s="4"/>
      <c r="B47" s="279" t="s">
        <v>54</v>
      </c>
      <c r="C47" s="279"/>
      <c r="D47" s="279"/>
      <c r="E47" s="279"/>
      <c r="F47" s="280"/>
      <c r="G47" s="48" t="s">
        <v>2</v>
      </c>
      <c r="H47" s="48"/>
      <c r="I47" s="45"/>
      <c r="J47" s="46">
        <v>200</v>
      </c>
      <c r="K47" s="185">
        <v>784900</v>
      </c>
      <c r="L47" s="185"/>
      <c r="M47" s="185">
        <v>679745.68</v>
      </c>
      <c r="N47" s="204">
        <f t="shared" si="0"/>
        <v>86.602838578162832</v>
      </c>
    </row>
    <row r="48" spans="1:14" ht="20.5" customHeight="1" x14ac:dyDescent="0.35">
      <c r="A48" s="4"/>
      <c r="B48" s="17"/>
      <c r="C48" s="17"/>
      <c r="D48" s="17"/>
      <c r="E48" s="17"/>
      <c r="F48" s="18"/>
      <c r="G48" s="48" t="s">
        <v>1</v>
      </c>
      <c r="H48" s="48"/>
      <c r="I48" s="45" t="s">
        <v>0</v>
      </c>
      <c r="J48" s="46">
        <v>800</v>
      </c>
      <c r="K48" s="185">
        <v>31000</v>
      </c>
      <c r="L48" s="185"/>
      <c r="M48" s="185">
        <v>18249</v>
      </c>
      <c r="N48" s="204">
        <f t="shared" si="0"/>
        <v>58.867741935483878</v>
      </c>
    </row>
    <row r="49" spans="1:14" ht="20.25" hidden="1" customHeight="1" x14ac:dyDescent="0.35">
      <c r="A49" s="4"/>
      <c r="B49" s="17"/>
      <c r="C49" s="17"/>
      <c r="D49" s="17"/>
      <c r="E49" s="17"/>
      <c r="F49" s="18"/>
      <c r="G49" s="48" t="s">
        <v>99</v>
      </c>
      <c r="H49" s="48"/>
      <c r="I49" s="45" t="s">
        <v>248</v>
      </c>
      <c r="J49" s="108"/>
      <c r="K49" s="185">
        <f>K50</f>
        <v>0</v>
      </c>
      <c r="L49" s="187"/>
      <c r="M49" s="185"/>
      <c r="N49" s="204" t="e">
        <f t="shared" si="0"/>
        <v>#DIV/0!</v>
      </c>
    </row>
    <row r="50" spans="1:14" ht="40.5" hidden="1" customHeight="1" x14ac:dyDescent="0.35">
      <c r="A50" s="4"/>
      <c r="B50" s="17"/>
      <c r="C50" s="17"/>
      <c r="D50" s="17"/>
      <c r="E50" s="17"/>
      <c r="F50" s="18"/>
      <c r="G50" s="48" t="s">
        <v>4</v>
      </c>
      <c r="H50" s="48"/>
      <c r="I50" s="49"/>
      <c r="J50" s="46">
        <v>600</v>
      </c>
      <c r="K50" s="185">
        <v>0</v>
      </c>
      <c r="L50" s="185"/>
      <c r="M50" s="185"/>
      <c r="N50" s="204" t="e">
        <f t="shared" ref="N50:N70" si="3">M50/K50*100</f>
        <v>#DIV/0!</v>
      </c>
    </row>
    <row r="51" spans="1:14" ht="48.65" hidden="1" customHeight="1" x14ac:dyDescent="0.35">
      <c r="A51" s="4"/>
      <c r="B51" s="276">
        <v>500</v>
      </c>
      <c r="C51" s="299"/>
      <c r="D51" s="299"/>
      <c r="E51" s="299"/>
      <c r="F51" s="300"/>
      <c r="G51" s="59" t="s">
        <v>401</v>
      </c>
      <c r="H51" s="59"/>
      <c r="I51" s="109" t="s">
        <v>342</v>
      </c>
      <c r="J51" s="46"/>
      <c r="K51" s="185">
        <f>K54+K56+K52</f>
        <v>0</v>
      </c>
      <c r="L51" s="185"/>
      <c r="M51" s="185"/>
      <c r="N51" s="204" t="e">
        <f t="shared" si="3"/>
        <v>#DIV/0!</v>
      </c>
    </row>
    <row r="52" spans="1:14" ht="52.5" hidden="1" customHeight="1" x14ac:dyDescent="0.35">
      <c r="A52" s="4"/>
      <c r="B52" s="17"/>
      <c r="C52" s="17"/>
      <c r="D52" s="17"/>
      <c r="E52" s="17"/>
      <c r="F52" s="18"/>
      <c r="G52" s="48" t="s">
        <v>398</v>
      </c>
      <c r="H52" s="59"/>
      <c r="I52" s="49" t="s">
        <v>399</v>
      </c>
      <c r="J52" s="46"/>
      <c r="K52" s="185">
        <f>K53</f>
        <v>0</v>
      </c>
      <c r="L52" s="185"/>
      <c r="M52" s="185"/>
      <c r="N52" s="204" t="e">
        <f t="shared" si="3"/>
        <v>#DIV/0!</v>
      </c>
    </row>
    <row r="53" spans="1:14" ht="37.15" hidden="1" customHeight="1" x14ac:dyDescent="0.35">
      <c r="A53" s="4"/>
      <c r="B53" s="17"/>
      <c r="C53" s="17"/>
      <c r="D53" s="17"/>
      <c r="E53" s="17"/>
      <c r="F53" s="18"/>
      <c r="G53" s="48" t="s">
        <v>4</v>
      </c>
      <c r="H53" s="59"/>
      <c r="I53" s="49"/>
      <c r="J53" s="46">
        <v>600</v>
      </c>
      <c r="K53" s="185">
        <v>0</v>
      </c>
      <c r="L53" s="185"/>
      <c r="M53" s="185"/>
      <c r="N53" s="204" t="e">
        <f t="shared" si="3"/>
        <v>#DIV/0!</v>
      </c>
    </row>
    <row r="54" spans="1:14" ht="37.5" hidden="1" customHeight="1" x14ac:dyDescent="0.35">
      <c r="A54" s="4"/>
      <c r="B54" s="293" t="s">
        <v>53</v>
      </c>
      <c r="C54" s="294"/>
      <c r="D54" s="294"/>
      <c r="E54" s="294"/>
      <c r="F54" s="295"/>
      <c r="G54" s="48" t="s">
        <v>376</v>
      </c>
      <c r="H54" s="48"/>
      <c r="I54" s="49" t="s">
        <v>375</v>
      </c>
      <c r="J54" s="46"/>
      <c r="K54" s="185">
        <f>K55</f>
        <v>0</v>
      </c>
      <c r="L54" s="185"/>
      <c r="M54" s="185"/>
      <c r="N54" s="204" t="e">
        <f t="shared" si="3"/>
        <v>#DIV/0!</v>
      </c>
    </row>
    <row r="55" spans="1:14" ht="35.65" hidden="1" customHeight="1" x14ac:dyDescent="0.35">
      <c r="A55" s="4"/>
      <c r="B55" s="276">
        <v>500</v>
      </c>
      <c r="C55" s="299"/>
      <c r="D55" s="299"/>
      <c r="E55" s="299"/>
      <c r="F55" s="300"/>
      <c r="G55" s="48" t="s">
        <v>4</v>
      </c>
      <c r="H55" s="48"/>
      <c r="I55" s="49"/>
      <c r="J55" s="46">
        <v>600</v>
      </c>
      <c r="K55" s="185">
        <v>0</v>
      </c>
      <c r="L55" s="185"/>
      <c r="M55" s="185"/>
      <c r="N55" s="204" t="e">
        <f t="shared" si="3"/>
        <v>#DIV/0!</v>
      </c>
    </row>
    <row r="56" spans="1:14" ht="31.15" hidden="1" customHeight="1" x14ac:dyDescent="0.35">
      <c r="A56" s="4"/>
      <c r="B56" s="276" t="s">
        <v>52</v>
      </c>
      <c r="C56" s="299"/>
      <c r="D56" s="299"/>
      <c r="E56" s="299"/>
      <c r="F56" s="300"/>
      <c r="G56" s="48" t="s">
        <v>344</v>
      </c>
      <c r="H56" s="48"/>
      <c r="I56" s="49" t="s">
        <v>343</v>
      </c>
      <c r="J56" s="46"/>
      <c r="K56" s="185">
        <f>K57</f>
        <v>0</v>
      </c>
      <c r="L56" s="185"/>
      <c r="M56" s="185"/>
      <c r="N56" s="204" t="e">
        <f t="shared" si="3"/>
        <v>#DIV/0!</v>
      </c>
    </row>
    <row r="57" spans="1:14" ht="35.15" hidden="1" customHeight="1" x14ac:dyDescent="0.35">
      <c r="A57" s="4"/>
      <c r="B57" s="276">
        <v>500</v>
      </c>
      <c r="C57" s="299"/>
      <c r="D57" s="299"/>
      <c r="E57" s="299"/>
      <c r="F57" s="300"/>
      <c r="G57" s="48" t="s">
        <v>4</v>
      </c>
      <c r="H57" s="48"/>
      <c r="I57" s="49"/>
      <c r="J57" s="46">
        <v>600</v>
      </c>
      <c r="K57" s="185"/>
      <c r="L57" s="185"/>
      <c r="M57" s="185"/>
      <c r="N57" s="204" t="e">
        <f t="shared" si="3"/>
        <v>#DIV/0!</v>
      </c>
    </row>
    <row r="58" spans="1:14" ht="51" hidden="1" customHeight="1" x14ac:dyDescent="0.35">
      <c r="A58" s="4"/>
      <c r="B58" s="276">
        <v>500</v>
      </c>
      <c r="C58" s="299"/>
      <c r="D58" s="299"/>
      <c r="E58" s="299"/>
      <c r="F58" s="300"/>
      <c r="G58" s="48" t="s">
        <v>415</v>
      </c>
      <c r="H58" s="48"/>
      <c r="I58" s="45" t="s">
        <v>253</v>
      </c>
      <c r="J58" s="110"/>
      <c r="K58" s="185">
        <f>K59</f>
        <v>0</v>
      </c>
      <c r="L58" s="188"/>
      <c r="M58" s="185"/>
      <c r="N58" s="204" t="e">
        <f t="shared" si="3"/>
        <v>#DIV/0!</v>
      </c>
    </row>
    <row r="59" spans="1:14" ht="57.75" hidden="1" customHeight="1" x14ac:dyDescent="0.35">
      <c r="A59" s="4"/>
      <c r="B59" s="17"/>
      <c r="C59" s="17"/>
      <c r="D59" s="17"/>
      <c r="E59" s="17"/>
      <c r="F59" s="18"/>
      <c r="G59" s="59" t="s">
        <v>256</v>
      </c>
      <c r="H59" s="48"/>
      <c r="I59" s="60" t="s">
        <v>254</v>
      </c>
      <c r="J59" s="110"/>
      <c r="K59" s="185">
        <f>K60</f>
        <v>0</v>
      </c>
      <c r="L59" s="188"/>
      <c r="M59" s="185"/>
      <c r="N59" s="204" t="e">
        <f t="shared" si="3"/>
        <v>#DIV/0!</v>
      </c>
    </row>
    <row r="60" spans="1:14" ht="81.75" hidden="1" customHeight="1" x14ac:dyDescent="0.35">
      <c r="A60" s="4"/>
      <c r="B60" s="17"/>
      <c r="C60" s="17"/>
      <c r="D60" s="17"/>
      <c r="E60" s="17"/>
      <c r="F60" s="18"/>
      <c r="G60" s="48" t="s">
        <v>413</v>
      </c>
      <c r="H60" s="48"/>
      <c r="I60" s="45" t="s">
        <v>255</v>
      </c>
      <c r="J60" s="110"/>
      <c r="K60" s="185">
        <f>K61+K62</f>
        <v>0</v>
      </c>
      <c r="L60" s="188"/>
      <c r="M60" s="185"/>
      <c r="N60" s="204" t="e">
        <f t="shared" si="3"/>
        <v>#DIV/0!</v>
      </c>
    </row>
    <row r="61" spans="1:14" ht="33.75" hidden="1" customHeight="1" x14ac:dyDescent="0.35">
      <c r="A61" s="4"/>
      <c r="B61" s="17"/>
      <c r="C61" s="17"/>
      <c r="D61" s="17"/>
      <c r="E61" s="17"/>
      <c r="F61" s="18"/>
      <c r="G61" s="48" t="s">
        <v>2</v>
      </c>
      <c r="H61" s="48"/>
      <c r="I61" s="60"/>
      <c r="J61" s="46">
        <v>200</v>
      </c>
      <c r="K61" s="185"/>
      <c r="L61" s="185"/>
      <c r="M61" s="185"/>
      <c r="N61" s="204" t="e">
        <f t="shared" si="3"/>
        <v>#DIV/0!</v>
      </c>
    </row>
    <row r="62" spans="1:14" ht="39.75" hidden="1" customHeight="1" x14ac:dyDescent="0.35">
      <c r="A62" s="4"/>
      <c r="B62" s="17"/>
      <c r="C62" s="17"/>
      <c r="D62" s="17"/>
      <c r="E62" s="17"/>
      <c r="F62" s="18"/>
      <c r="G62" s="48" t="s">
        <v>4</v>
      </c>
      <c r="H62" s="48"/>
      <c r="I62" s="60"/>
      <c r="J62" s="46">
        <v>600</v>
      </c>
      <c r="K62" s="185"/>
      <c r="L62" s="185"/>
      <c r="M62" s="185"/>
      <c r="N62" s="204" t="e">
        <f t="shared" si="3"/>
        <v>#DIV/0!</v>
      </c>
    </row>
    <row r="63" spans="1:14" ht="25.5" hidden="1" customHeight="1" x14ac:dyDescent="0.35">
      <c r="A63" s="4"/>
      <c r="B63" s="17"/>
      <c r="C63" s="17"/>
      <c r="D63" s="17"/>
      <c r="E63" s="17"/>
      <c r="F63" s="18"/>
      <c r="G63" s="48" t="s">
        <v>411</v>
      </c>
      <c r="H63" s="107"/>
      <c r="I63" s="45" t="s">
        <v>257</v>
      </c>
      <c r="J63" s="108" t="s">
        <v>0</v>
      </c>
      <c r="K63" s="185">
        <f>K64</f>
        <v>0</v>
      </c>
      <c r="L63" s="187"/>
      <c r="M63" s="185"/>
      <c r="N63" s="204" t="e">
        <f t="shared" si="3"/>
        <v>#DIV/0!</v>
      </c>
    </row>
    <row r="64" spans="1:14" ht="53.25" hidden="1" customHeight="1" x14ac:dyDescent="0.35">
      <c r="A64" s="4"/>
      <c r="B64" s="17"/>
      <c r="C64" s="17"/>
      <c r="D64" s="17"/>
      <c r="E64" s="17"/>
      <c r="F64" s="18"/>
      <c r="G64" s="59" t="s">
        <v>259</v>
      </c>
      <c r="H64" s="59"/>
      <c r="I64" s="60" t="s">
        <v>258</v>
      </c>
      <c r="J64" s="108"/>
      <c r="K64" s="185">
        <f>K65</f>
        <v>0</v>
      </c>
      <c r="L64" s="187"/>
      <c r="M64" s="185"/>
      <c r="N64" s="204" t="e">
        <f t="shared" si="3"/>
        <v>#DIV/0!</v>
      </c>
    </row>
    <row r="65" spans="1:14" ht="37.5" hidden="1" customHeight="1" x14ac:dyDescent="0.35">
      <c r="A65" s="4"/>
      <c r="B65" s="17"/>
      <c r="C65" s="17"/>
      <c r="D65" s="17"/>
      <c r="E65" s="17"/>
      <c r="F65" s="18"/>
      <c r="G65" s="48" t="s">
        <v>412</v>
      </c>
      <c r="H65" s="48"/>
      <c r="I65" s="60" t="s">
        <v>260</v>
      </c>
      <c r="J65" s="46"/>
      <c r="K65" s="185">
        <f>K66+K67</f>
        <v>0</v>
      </c>
      <c r="L65" s="185"/>
      <c r="M65" s="185"/>
      <c r="N65" s="204" t="e">
        <f t="shared" si="3"/>
        <v>#DIV/0!</v>
      </c>
    </row>
    <row r="66" spans="1:14" s="47" customFormat="1" ht="42.75" hidden="1" customHeight="1" x14ac:dyDescent="0.35">
      <c r="A66" s="42"/>
      <c r="B66" s="296" t="s">
        <v>51</v>
      </c>
      <c r="C66" s="297"/>
      <c r="D66" s="297"/>
      <c r="E66" s="297"/>
      <c r="F66" s="298"/>
      <c r="G66" s="48" t="s">
        <v>2</v>
      </c>
      <c r="H66" s="48"/>
      <c r="I66" s="49"/>
      <c r="J66" s="46">
        <v>200</v>
      </c>
      <c r="K66" s="185"/>
      <c r="L66" s="185"/>
      <c r="M66" s="185"/>
      <c r="N66" s="204" t="e">
        <f t="shared" si="3"/>
        <v>#DIV/0!</v>
      </c>
    </row>
    <row r="67" spans="1:14" s="47" customFormat="1" ht="43.5" hidden="1" customHeight="1" x14ac:dyDescent="0.35">
      <c r="A67" s="42"/>
      <c r="B67" s="43"/>
      <c r="C67" s="43"/>
      <c r="D67" s="43"/>
      <c r="E67" s="43"/>
      <c r="F67" s="44"/>
      <c r="G67" s="48" t="s">
        <v>4</v>
      </c>
      <c r="H67" s="48"/>
      <c r="I67" s="49"/>
      <c r="J67" s="46">
        <v>600</v>
      </c>
      <c r="K67" s="185"/>
      <c r="L67" s="185"/>
      <c r="M67" s="185"/>
      <c r="N67" s="204" t="e">
        <f t="shared" si="3"/>
        <v>#DIV/0!</v>
      </c>
    </row>
    <row r="68" spans="1:14" s="47" customFormat="1" ht="43.15" hidden="1" customHeight="1" x14ac:dyDescent="0.35">
      <c r="A68" s="42"/>
      <c r="B68" s="144"/>
      <c r="C68" s="144"/>
      <c r="D68" s="144"/>
      <c r="E68" s="144"/>
      <c r="F68" s="145"/>
      <c r="G68" s="48"/>
      <c r="H68" s="48"/>
      <c r="I68" s="49"/>
      <c r="J68" s="46"/>
      <c r="K68" s="185"/>
      <c r="L68" s="185"/>
      <c r="M68" s="185"/>
      <c r="N68" s="204" t="e">
        <f t="shared" si="3"/>
        <v>#DIV/0!</v>
      </c>
    </row>
    <row r="69" spans="1:14" s="47" customFormat="1" ht="51.4" hidden="1" customHeight="1" x14ac:dyDescent="0.35">
      <c r="A69" s="42"/>
      <c r="B69" s="144"/>
      <c r="C69" s="144"/>
      <c r="D69" s="144"/>
      <c r="E69" s="144"/>
      <c r="F69" s="145"/>
      <c r="G69" s="48" t="s">
        <v>517</v>
      </c>
      <c r="H69" s="48"/>
      <c r="I69" s="49" t="s">
        <v>248</v>
      </c>
      <c r="J69" s="46"/>
      <c r="K69" s="185">
        <f>K70</f>
        <v>0</v>
      </c>
      <c r="L69" s="185">
        <f>L70</f>
        <v>0</v>
      </c>
      <c r="M69" s="185"/>
      <c r="N69" s="204" t="e">
        <f t="shared" si="3"/>
        <v>#DIV/0!</v>
      </c>
    </row>
    <row r="70" spans="1:14" s="47" customFormat="1" ht="31.5" hidden="1" customHeight="1" x14ac:dyDescent="0.35">
      <c r="A70" s="42"/>
      <c r="B70" s="144"/>
      <c r="C70" s="144"/>
      <c r="D70" s="144"/>
      <c r="E70" s="144"/>
      <c r="F70" s="158"/>
      <c r="G70" s="48" t="s">
        <v>4</v>
      </c>
      <c r="H70" s="48"/>
      <c r="I70" s="49"/>
      <c r="J70" s="46">
        <v>600</v>
      </c>
      <c r="K70" s="185"/>
      <c r="L70" s="185"/>
      <c r="M70" s="185"/>
      <c r="N70" s="204" t="e">
        <f t="shared" si="3"/>
        <v>#DIV/0!</v>
      </c>
    </row>
    <row r="71" spans="1:14" s="47" customFormat="1" ht="31.5" customHeight="1" x14ac:dyDescent="0.35">
      <c r="A71" s="42"/>
      <c r="B71" s="144"/>
      <c r="C71" s="144"/>
      <c r="D71" s="144"/>
      <c r="E71" s="144"/>
      <c r="F71" s="217"/>
      <c r="G71" s="48" t="s">
        <v>517</v>
      </c>
      <c r="H71" s="48"/>
      <c r="I71" s="49" t="s">
        <v>248</v>
      </c>
      <c r="J71" s="46"/>
      <c r="K71" s="185">
        <f>K72</f>
        <v>1267142</v>
      </c>
      <c r="L71" s="186"/>
      <c r="M71" s="210">
        <f>M72</f>
        <v>1267142</v>
      </c>
      <c r="N71" s="212">
        <f t="shared" ref="N71:N72" si="4">M71/K71*100</f>
        <v>100</v>
      </c>
    </row>
    <row r="72" spans="1:14" s="47" customFormat="1" ht="31.5" customHeight="1" x14ac:dyDescent="0.35">
      <c r="A72" s="42"/>
      <c r="B72" s="144"/>
      <c r="C72" s="144"/>
      <c r="D72" s="144"/>
      <c r="E72" s="144"/>
      <c r="F72" s="217"/>
      <c r="G72" s="48" t="s">
        <v>4</v>
      </c>
      <c r="H72" s="48"/>
      <c r="I72" s="49"/>
      <c r="J72" s="46">
        <v>600</v>
      </c>
      <c r="K72" s="185">
        <v>1267142</v>
      </c>
      <c r="L72" s="186"/>
      <c r="M72" s="210">
        <v>1267142</v>
      </c>
      <c r="N72" s="212">
        <f t="shared" si="4"/>
        <v>100</v>
      </c>
    </row>
    <row r="73" spans="1:14" s="47" customFormat="1" ht="36" customHeight="1" x14ac:dyDescent="0.35">
      <c r="A73" s="42"/>
      <c r="B73" s="128"/>
      <c r="C73" s="128"/>
      <c r="D73" s="128"/>
      <c r="E73" s="128"/>
      <c r="F73" s="129"/>
      <c r="G73" s="48" t="s">
        <v>446</v>
      </c>
      <c r="H73" s="48"/>
      <c r="I73" s="49" t="s">
        <v>445</v>
      </c>
      <c r="J73" s="46"/>
      <c r="K73" s="185">
        <f>K74</f>
        <v>10053143</v>
      </c>
      <c r="L73" s="185"/>
      <c r="M73" s="185">
        <f>M74</f>
        <v>10053143</v>
      </c>
      <c r="N73" s="204">
        <f t="shared" ref="N73:N88" si="5">M73/K73*100</f>
        <v>100</v>
      </c>
    </row>
    <row r="74" spans="1:14" s="47" customFormat="1" ht="48" customHeight="1" x14ac:dyDescent="0.35">
      <c r="A74" s="42"/>
      <c r="B74" s="128"/>
      <c r="C74" s="128"/>
      <c r="D74" s="128"/>
      <c r="E74" s="128"/>
      <c r="F74" s="129"/>
      <c r="G74" s="48" t="s">
        <v>4</v>
      </c>
      <c r="H74" s="48"/>
      <c r="I74" s="49"/>
      <c r="J74" s="46">
        <v>600</v>
      </c>
      <c r="K74" s="185">
        <v>10053143</v>
      </c>
      <c r="L74" s="185"/>
      <c r="M74" s="185">
        <v>10053143</v>
      </c>
      <c r="N74" s="204">
        <f t="shared" si="5"/>
        <v>100</v>
      </c>
    </row>
    <row r="75" spans="1:14" s="47" customFormat="1" ht="34.15" hidden="1" customHeight="1" x14ac:dyDescent="0.35">
      <c r="A75" s="42"/>
      <c r="B75" s="144"/>
      <c r="C75" s="144"/>
      <c r="D75" s="144"/>
      <c r="E75" s="144"/>
      <c r="F75" s="159"/>
      <c r="G75" s="48" t="s">
        <v>530</v>
      </c>
      <c r="H75" s="48"/>
      <c r="I75" s="49" t="s">
        <v>528</v>
      </c>
      <c r="J75" s="46"/>
      <c r="K75" s="185">
        <f>K76</f>
        <v>0</v>
      </c>
      <c r="L75" s="185">
        <f>L76</f>
        <v>5557</v>
      </c>
      <c r="M75" s="185"/>
      <c r="N75" s="204" t="e">
        <f t="shared" si="5"/>
        <v>#DIV/0!</v>
      </c>
    </row>
    <row r="76" spans="1:14" s="47" customFormat="1" ht="34.15" hidden="1" customHeight="1" x14ac:dyDescent="0.35">
      <c r="A76" s="42"/>
      <c r="B76" s="144"/>
      <c r="C76" s="144"/>
      <c r="D76" s="144"/>
      <c r="E76" s="144"/>
      <c r="F76" s="159"/>
      <c r="G76" s="48" t="s">
        <v>4</v>
      </c>
      <c r="H76" s="48"/>
      <c r="I76" s="49"/>
      <c r="J76" s="46">
        <v>600</v>
      </c>
      <c r="K76" s="185">
        <v>0</v>
      </c>
      <c r="L76" s="185">
        <v>5557</v>
      </c>
      <c r="M76" s="185"/>
      <c r="N76" s="204" t="e">
        <f t="shared" si="5"/>
        <v>#DIV/0!</v>
      </c>
    </row>
    <row r="77" spans="1:14" s="47" customFormat="1" ht="52.5" hidden="1" customHeight="1" x14ac:dyDescent="0.35">
      <c r="A77" s="42"/>
      <c r="B77" s="144"/>
      <c r="C77" s="144"/>
      <c r="D77" s="144"/>
      <c r="E77" s="144"/>
      <c r="F77" s="159"/>
      <c r="G77" s="48" t="s">
        <v>531</v>
      </c>
      <c r="H77" s="48"/>
      <c r="I77" s="49" t="s">
        <v>529</v>
      </c>
      <c r="J77" s="46"/>
      <c r="K77" s="185">
        <f>K78</f>
        <v>0</v>
      </c>
      <c r="L77" s="185">
        <f>L78</f>
        <v>150000</v>
      </c>
      <c r="M77" s="185"/>
      <c r="N77" s="204" t="e">
        <f t="shared" si="5"/>
        <v>#DIV/0!</v>
      </c>
    </row>
    <row r="78" spans="1:14" s="47" customFormat="1" ht="34.15" hidden="1" customHeight="1" x14ac:dyDescent="0.35">
      <c r="A78" s="42"/>
      <c r="B78" s="144"/>
      <c r="C78" s="144"/>
      <c r="D78" s="144"/>
      <c r="E78" s="144"/>
      <c r="F78" s="159"/>
      <c r="G78" s="48" t="s">
        <v>4</v>
      </c>
      <c r="H78" s="48"/>
      <c r="I78" s="49"/>
      <c r="J78" s="46">
        <v>600</v>
      </c>
      <c r="K78" s="185">
        <v>0</v>
      </c>
      <c r="L78" s="185">
        <v>150000</v>
      </c>
      <c r="M78" s="185"/>
      <c r="N78" s="204" t="e">
        <f t="shared" si="5"/>
        <v>#DIV/0!</v>
      </c>
    </row>
    <row r="79" spans="1:14" s="47" customFormat="1" ht="64.5" hidden="1" customHeight="1" x14ac:dyDescent="0.35">
      <c r="A79" s="42"/>
      <c r="B79" s="140"/>
      <c r="C79" s="140"/>
      <c r="D79" s="140"/>
      <c r="E79" s="140"/>
      <c r="F79" s="141"/>
      <c r="G79" s="59" t="s">
        <v>486</v>
      </c>
      <c r="H79" s="48"/>
      <c r="I79" s="109" t="s">
        <v>342</v>
      </c>
      <c r="J79" s="110"/>
      <c r="K79" s="185">
        <f t="shared" ref="K79:L80" si="6">K80</f>
        <v>0</v>
      </c>
      <c r="L79" s="185">
        <f t="shared" si="6"/>
        <v>294730</v>
      </c>
      <c r="M79" s="185"/>
      <c r="N79" s="204" t="e">
        <f t="shared" si="5"/>
        <v>#DIV/0!</v>
      </c>
    </row>
    <row r="80" spans="1:14" s="47" customFormat="1" ht="38.65" hidden="1" customHeight="1" x14ac:dyDescent="0.35">
      <c r="A80" s="42"/>
      <c r="B80" s="140"/>
      <c r="C80" s="140"/>
      <c r="D80" s="140"/>
      <c r="E80" s="140"/>
      <c r="F80" s="141"/>
      <c r="G80" s="48" t="s">
        <v>487</v>
      </c>
      <c r="H80" s="48"/>
      <c r="I80" s="49" t="s">
        <v>488</v>
      </c>
      <c r="J80" s="46"/>
      <c r="K80" s="185">
        <f t="shared" si="6"/>
        <v>0</v>
      </c>
      <c r="L80" s="185">
        <f t="shared" si="6"/>
        <v>294730</v>
      </c>
      <c r="M80" s="185"/>
      <c r="N80" s="204" t="e">
        <f t="shared" si="5"/>
        <v>#DIV/0!</v>
      </c>
    </row>
    <row r="81" spans="1:14" s="47" customFormat="1" ht="36.4" hidden="1" customHeight="1" x14ac:dyDescent="0.35">
      <c r="A81" s="42"/>
      <c r="B81" s="140"/>
      <c r="C81" s="140"/>
      <c r="D81" s="140"/>
      <c r="E81" s="140"/>
      <c r="F81" s="141"/>
      <c r="G81" s="48" t="s">
        <v>4</v>
      </c>
      <c r="H81" s="48"/>
      <c r="I81" s="49"/>
      <c r="J81" s="46">
        <v>600</v>
      </c>
      <c r="K81" s="185"/>
      <c r="L81" s="185">
        <f>131564+163166</f>
        <v>294730</v>
      </c>
      <c r="M81" s="185"/>
      <c r="N81" s="204" t="e">
        <f t="shared" si="5"/>
        <v>#DIV/0!</v>
      </c>
    </row>
    <row r="82" spans="1:14" s="47" customFormat="1" ht="36.4" customHeight="1" x14ac:dyDescent="0.35">
      <c r="A82" s="42"/>
      <c r="B82" s="144"/>
      <c r="C82" s="144"/>
      <c r="D82" s="144"/>
      <c r="E82" s="144"/>
      <c r="F82" s="264"/>
      <c r="G82" s="48" t="s">
        <v>692</v>
      </c>
      <c r="H82" s="48"/>
      <c r="I82" s="49" t="s">
        <v>693</v>
      </c>
      <c r="J82" s="46"/>
      <c r="K82" s="185">
        <f>K83</f>
        <v>193840</v>
      </c>
      <c r="L82" s="186">
        <f>L83</f>
        <v>0</v>
      </c>
      <c r="M82" s="210">
        <f>M83</f>
        <v>193839.89</v>
      </c>
      <c r="N82" s="212">
        <f>M82/K82*100</f>
        <v>99.999943252166744</v>
      </c>
    </row>
    <row r="83" spans="1:14" s="47" customFormat="1" ht="36.4" customHeight="1" x14ac:dyDescent="0.35">
      <c r="A83" s="42"/>
      <c r="B83" s="144"/>
      <c r="C83" s="144"/>
      <c r="D83" s="144"/>
      <c r="E83" s="144"/>
      <c r="F83" s="264"/>
      <c r="G83" s="48" t="s">
        <v>4</v>
      </c>
      <c r="H83" s="48"/>
      <c r="I83" s="49"/>
      <c r="J83" s="46">
        <v>600</v>
      </c>
      <c r="K83" s="185">
        <v>193840</v>
      </c>
      <c r="L83" s="186"/>
      <c r="M83" s="210">
        <v>193839.89</v>
      </c>
      <c r="N83" s="212">
        <f>M83/K83*100</f>
        <v>99.999943252166744</v>
      </c>
    </row>
    <row r="84" spans="1:14" s="47" customFormat="1" ht="84.5" customHeight="1" x14ac:dyDescent="0.35">
      <c r="A84" s="42"/>
      <c r="B84" s="144"/>
      <c r="C84" s="144"/>
      <c r="D84" s="144"/>
      <c r="E84" s="144"/>
      <c r="F84" s="178"/>
      <c r="G84" s="59" t="s">
        <v>486</v>
      </c>
      <c r="H84" s="48"/>
      <c r="I84" s="60" t="s">
        <v>342</v>
      </c>
      <c r="J84" s="46"/>
      <c r="K84" s="185">
        <f>K85+K87</f>
        <v>3911875</v>
      </c>
      <c r="L84" s="185"/>
      <c r="M84" s="185">
        <f>M85+M87</f>
        <v>3885897.74</v>
      </c>
      <c r="N84" s="204">
        <f t="shared" si="5"/>
        <v>99.335938392714496</v>
      </c>
    </row>
    <row r="85" spans="1:14" s="47" customFormat="1" ht="53" customHeight="1" x14ac:dyDescent="0.35">
      <c r="A85" s="42"/>
      <c r="B85" s="144"/>
      <c r="C85" s="144"/>
      <c r="D85" s="144"/>
      <c r="E85" s="144"/>
      <c r="F85" s="178"/>
      <c r="G85" s="48" t="s">
        <v>487</v>
      </c>
      <c r="H85" s="48"/>
      <c r="I85" s="49" t="s">
        <v>488</v>
      </c>
      <c r="J85" s="46"/>
      <c r="K85" s="185">
        <f>K86</f>
        <v>1906868</v>
      </c>
      <c r="L85" s="185"/>
      <c r="M85" s="185">
        <f>M86</f>
        <v>1880891.96</v>
      </c>
      <c r="N85" s="204">
        <f t="shared" si="5"/>
        <v>98.637764124207862</v>
      </c>
    </row>
    <row r="86" spans="1:14" s="47" customFormat="1" ht="49" customHeight="1" x14ac:dyDescent="0.35">
      <c r="A86" s="42"/>
      <c r="B86" s="144"/>
      <c r="C86" s="144"/>
      <c r="D86" s="144"/>
      <c r="E86" s="144"/>
      <c r="F86" s="178"/>
      <c r="G86" s="48" t="s">
        <v>4</v>
      </c>
      <c r="H86" s="48"/>
      <c r="I86" s="49"/>
      <c r="J86" s="46">
        <v>600</v>
      </c>
      <c r="K86" s="185">
        <v>1906868</v>
      </c>
      <c r="L86" s="185"/>
      <c r="M86" s="185">
        <v>1880891.96</v>
      </c>
      <c r="N86" s="204">
        <f t="shared" si="5"/>
        <v>98.637764124207862</v>
      </c>
    </row>
    <row r="87" spans="1:14" s="47" customFormat="1" ht="69" customHeight="1" x14ac:dyDescent="0.35">
      <c r="A87" s="42"/>
      <c r="B87" s="144"/>
      <c r="C87" s="144"/>
      <c r="D87" s="144"/>
      <c r="E87" s="144"/>
      <c r="F87" s="178"/>
      <c r="G87" s="48" t="s">
        <v>659</v>
      </c>
      <c r="H87" s="48"/>
      <c r="I87" s="49" t="s">
        <v>658</v>
      </c>
      <c r="J87" s="46"/>
      <c r="K87" s="185">
        <f>K88</f>
        <v>2005007</v>
      </c>
      <c r="L87" s="185"/>
      <c r="M87" s="185">
        <v>2005005.78</v>
      </c>
      <c r="N87" s="204">
        <f t="shared" si="5"/>
        <v>99.999939152332146</v>
      </c>
    </row>
    <row r="88" spans="1:14" s="47" customFormat="1" ht="51" customHeight="1" x14ac:dyDescent="0.35">
      <c r="A88" s="42"/>
      <c r="B88" s="144"/>
      <c r="C88" s="144"/>
      <c r="D88" s="144"/>
      <c r="E88" s="144"/>
      <c r="F88" s="178"/>
      <c r="G88" s="48" t="s">
        <v>4</v>
      </c>
      <c r="H88" s="48"/>
      <c r="I88" s="49"/>
      <c r="J88" s="46">
        <v>600</v>
      </c>
      <c r="K88" s="185">
        <v>2005007</v>
      </c>
      <c r="L88" s="185"/>
      <c r="M88" s="185">
        <v>2005005.78</v>
      </c>
      <c r="N88" s="204">
        <f t="shared" si="5"/>
        <v>99.999939152332146</v>
      </c>
    </row>
    <row r="89" spans="1:14" s="47" customFormat="1" ht="51" customHeight="1" x14ac:dyDescent="0.35">
      <c r="A89" s="42"/>
      <c r="B89" s="144"/>
      <c r="C89" s="144"/>
      <c r="D89" s="144"/>
      <c r="E89" s="144"/>
      <c r="F89" s="217"/>
      <c r="G89" s="48" t="s">
        <v>684</v>
      </c>
      <c r="H89" s="48"/>
      <c r="I89" s="60" t="s">
        <v>686</v>
      </c>
      <c r="J89" s="46"/>
      <c r="K89" s="185">
        <f>K90</f>
        <v>156250</v>
      </c>
      <c r="L89" s="186"/>
      <c r="M89" s="210">
        <f>M90</f>
        <v>156250</v>
      </c>
      <c r="N89" s="212">
        <f t="shared" ref="N89:N91" si="7">M89/K89*100</f>
        <v>100</v>
      </c>
    </row>
    <row r="90" spans="1:14" s="47" customFormat="1" ht="51" customHeight="1" x14ac:dyDescent="0.35">
      <c r="A90" s="42"/>
      <c r="B90" s="144"/>
      <c r="C90" s="144"/>
      <c r="D90" s="144"/>
      <c r="E90" s="144"/>
      <c r="F90" s="217"/>
      <c r="G90" s="48" t="s">
        <v>685</v>
      </c>
      <c r="H90" s="48"/>
      <c r="I90" s="49" t="s">
        <v>687</v>
      </c>
      <c r="J90" s="46"/>
      <c r="K90" s="185">
        <f>K91</f>
        <v>156250</v>
      </c>
      <c r="L90" s="186"/>
      <c r="M90" s="210">
        <f>M91</f>
        <v>156250</v>
      </c>
      <c r="N90" s="212">
        <f t="shared" si="7"/>
        <v>100</v>
      </c>
    </row>
    <row r="91" spans="1:14" s="47" customFormat="1" ht="51" customHeight="1" x14ac:dyDescent="0.35">
      <c r="A91" s="42"/>
      <c r="B91" s="144"/>
      <c r="C91" s="144"/>
      <c r="D91" s="144"/>
      <c r="E91" s="144"/>
      <c r="F91" s="217"/>
      <c r="G91" s="48" t="s">
        <v>4</v>
      </c>
      <c r="H91" s="48"/>
      <c r="I91" s="49"/>
      <c r="J91" s="46">
        <v>600</v>
      </c>
      <c r="K91" s="185">
        <v>156250</v>
      </c>
      <c r="L91" s="186"/>
      <c r="M91" s="210">
        <v>156250</v>
      </c>
      <c r="N91" s="212">
        <f t="shared" si="7"/>
        <v>100</v>
      </c>
    </row>
    <row r="92" spans="1:14" s="47" customFormat="1" ht="31.5" customHeight="1" x14ac:dyDescent="0.35">
      <c r="A92" s="42"/>
      <c r="B92" s="128"/>
      <c r="C92" s="128"/>
      <c r="D92" s="128"/>
      <c r="E92" s="128"/>
      <c r="F92" s="129"/>
      <c r="G92" s="107" t="s">
        <v>443</v>
      </c>
      <c r="H92" s="48"/>
      <c r="I92" s="57" t="s">
        <v>437</v>
      </c>
      <c r="J92" s="46"/>
      <c r="K92" s="187">
        <f>K93</f>
        <v>379518</v>
      </c>
      <c r="L92" s="187">
        <f>L93</f>
        <v>0</v>
      </c>
      <c r="M92" s="187">
        <f>M93</f>
        <v>379095.29000000004</v>
      </c>
      <c r="N92" s="204">
        <f t="shared" ref="N92:N123" si="8">M92/K92*100</f>
        <v>99.888619248625901</v>
      </c>
    </row>
    <row r="93" spans="1:14" s="47" customFormat="1" ht="34" customHeight="1" x14ac:dyDescent="0.35">
      <c r="A93" s="42"/>
      <c r="B93" s="128"/>
      <c r="C93" s="128"/>
      <c r="D93" s="128"/>
      <c r="E93" s="128"/>
      <c r="F93" s="129"/>
      <c r="G93" s="48" t="s">
        <v>442</v>
      </c>
      <c r="H93" s="48"/>
      <c r="I93" s="45" t="s">
        <v>438</v>
      </c>
      <c r="J93" s="46"/>
      <c r="K93" s="185">
        <f>K94+K103+K106</f>
        <v>379518</v>
      </c>
      <c r="L93" s="185">
        <f>L94+L98</f>
        <v>0</v>
      </c>
      <c r="M93" s="185">
        <f>M94+M103+M106</f>
        <v>379095.29000000004</v>
      </c>
      <c r="N93" s="204">
        <f t="shared" si="8"/>
        <v>99.888619248625901</v>
      </c>
    </row>
    <row r="94" spans="1:14" s="47" customFormat="1" ht="51.75" customHeight="1" x14ac:dyDescent="0.35">
      <c r="A94" s="42"/>
      <c r="B94" s="128"/>
      <c r="C94" s="128"/>
      <c r="D94" s="128"/>
      <c r="E94" s="128"/>
      <c r="F94" s="129"/>
      <c r="G94" s="59" t="s">
        <v>259</v>
      </c>
      <c r="H94" s="48"/>
      <c r="I94" s="60" t="s">
        <v>439</v>
      </c>
      <c r="J94" s="46"/>
      <c r="K94" s="185">
        <f>K95</f>
        <v>148000</v>
      </c>
      <c r="L94" s="185">
        <f>L95</f>
        <v>0</v>
      </c>
      <c r="M94" s="185">
        <f>M95</f>
        <v>147798.9</v>
      </c>
      <c r="N94" s="204">
        <f t="shared" si="8"/>
        <v>99.864121621621621</v>
      </c>
    </row>
    <row r="95" spans="1:14" s="47" customFormat="1" ht="43.5" customHeight="1" x14ac:dyDescent="0.35">
      <c r="A95" s="42"/>
      <c r="B95" s="128"/>
      <c r="C95" s="128"/>
      <c r="D95" s="128"/>
      <c r="E95" s="128"/>
      <c r="F95" s="129"/>
      <c r="G95" s="48" t="s">
        <v>441</v>
      </c>
      <c r="H95" s="48"/>
      <c r="I95" s="45" t="s">
        <v>440</v>
      </c>
      <c r="J95" s="46"/>
      <c r="K95" s="185">
        <f>K96+K97</f>
        <v>148000</v>
      </c>
      <c r="L95" s="185">
        <f>L96+L97</f>
        <v>0</v>
      </c>
      <c r="M95" s="185">
        <f>M96+M97</f>
        <v>147798.9</v>
      </c>
      <c r="N95" s="204">
        <f t="shared" si="8"/>
        <v>99.864121621621621</v>
      </c>
    </row>
    <row r="96" spans="1:14" s="47" customFormat="1" ht="33" customHeight="1" x14ac:dyDescent="0.35">
      <c r="A96" s="42"/>
      <c r="B96" s="142"/>
      <c r="C96" s="142"/>
      <c r="D96" s="142"/>
      <c r="E96" s="142"/>
      <c r="F96" s="143"/>
      <c r="G96" s="48" t="s">
        <v>2</v>
      </c>
      <c r="H96" s="48"/>
      <c r="I96" s="45"/>
      <c r="J96" s="46">
        <v>200</v>
      </c>
      <c r="K96" s="185">
        <v>65000</v>
      </c>
      <c r="L96" s="185"/>
      <c r="M96" s="185">
        <v>64891.4</v>
      </c>
      <c r="N96" s="204">
        <f t="shared" si="8"/>
        <v>99.83292307692308</v>
      </c>
    </row>
    <row r="97" spans="1:14" s="47" customFormat="1" ht="51" customHeight="1" x14ac:dyDescent="0.35">
      <c r="A97" s="42"/>
      <c r="B97" s="128"/>
      <c r="C97" s="128"/>
      <c r="D97" s="128"/>
      <c r="E97" s="128"/>
      <c r="F97" s="129"/>
      <c r="G97" s="48" t="s">
        <v>4</v>
      </c>
      <c r="H97" s="48"/>
      <c r="I97" s="49"/>
      <c r="J97" s="46">
        <v>600</v>
      </c>
      <c r="K97" s="185">
        <v>83000</v>
      </c>
      <c r="L97" s="185">
        <v>0</v>
      </c>
      <c r="M97" s="185">
        <v>82907.5</v>
      </c>
      <c r="N97" s="204">
        <f t="shared" si="8"/>
        <v>99.888554216867462</v>
      </c>
    </row>
    <row r="98" spans="1:14" s="47" customFormat="1" ht="34.9" hidden="1" customHeight="1" x14ac:dyDescent="0.35">
      <c r="A98" s="42"/>
      <c r="B98" s="144"/>
      <c r="C98" s="144"/>
      <c r="D98" s="144"/>
      <c r="E98" s="144"/>
      <c r="F98" s="156"/>
      <c r="G98" s="59" t="s">
        <v>505</v>
      </c>
      <c r="H98" s="48"/>
      <c r="I98" s="109" t="s">
        <v>508</v>
      </c>
      <c r="J98" s="46"/>
      <c r="K98" s="185">
        <f>K99+K101</f>
        <v>0</v>
      </c>
      <c r="L98" s="185">
        <f>L99+L101</f>
        <v>0</v>
      </c>
      <c r="M98" s="185"/>
      <c r="N98" s="204" t="e">
        <f t="shared" si="8"/>
        <v>#DIV/0!</v>
      </c>
    </row>
    <row r="99" spans="1:14" s="47" customFormat="1" ht="50.5" hidden="1" customHeight="1" x14ac:dyDescent="0.35">
      <c r="A99" s="42"/>
      <c r="B99" s="144"/>
      <c r="C99" s="144"/>
      <c r="D99" s="144"/>
      <c r="E99" s="144"/>
      <c r="F99" s="156"/>
      <c r="G99" s="48" t="s">
        <v>506</v>
      </c>
      <c r="H99" s="48"/>
      <c r="I99" s="49" t="s">
        <v>507</v>
      </c>
      <c r="J99" s="46"/>
      <c r="K99" s="185">
        <f>K100</f>
        <v>0</v>
      </c>
      <c r="L99" s="185">
        <f>L100</f>
        <v>0</v>
      </c>
      <c r="M99" s="185"/>
      <c r="N99" s="204" t="e">
        <f t="shared" si="8"/>
        <v>#DIV/0!</v>
      </c>
    </row>
    <row r="100" spans="1:14" s="47" customFormat="1" ht="34.9" hidden="1" customHeight="1" x14ac:dyDescent="0.35">
      <c r="A100" s="42"/>
      <c r="B100" s="144"/>
      <c r="C100" s="144"/>
      <c r="D100" s="144"/>
      <c r="E100" s="144"/>
      <c r="F100" s="156"/>
      <c r="G100" s="48" t="s">
        <v>4</v>
      </c>
      <c r="H100" s="48"/>
      <c r="I100" s="49"/>
      <c r="J100" s="46">
        <v>600</v>
      </c>
      <c r="K100" s="185"/>
      <c r="L100" s="185">
        <v>0</v>
      </c>
      <c r="M100" s="185"/>
      <c r="N100" s="204" t="e">
        <f t="shared" si="8"/>
        <v>#DIV/0!</v>
      </c>
    </row>
    <row r="101" spans="1:14" s="47" customFormat="1" ht="49.9" hidden="1" customHeight="1" x14ac:dyDescent="0.35">
      <c r="A101" s="42"/>
      <c r="B101" s="144"/>
      <c r="C101" s="144"/>
      <c r="D101" s="144"/>
      <c r="E101" s="144"/>
      <c r="F101" s="157"/>
      <c r="G101" s="48" t="s">
        <v>515</v>
      </c>
      <c r="H101" s="48"/>
      <c r="I101" s="49" t="s">
        <v>516</v>
      </c>
      <c r="J101" s="46"/>
      <c r="K101" s="185">
        <f>K102</f>
        <v>0</v>
      </c>
      <c r="L101" s="185">
        <f>L102</f>
        <v>0</v>
      </c>
      <c r="M101" s="185"/>
      <c r="N101" s="204" t="e">
        <f t="shared" si="8"/>
        <v>#DIV/0!</v>
      </c>
    </row>
    <row r="102" spans="1:14" s="47" customFormat="1" ht="34.9" hidden="1" customHeight="1" x14ac:dyDescent="0.35">
      <c r="A102" s="42"/>
      <c r="B102" s="144"/>
      <c r="C102" s="144"/>
      <c r="D102" s="144"/>
      <c r="E102" s="144"/>
      <c r="F102" s="157"/>
      <c r="G102" s="48" t="s">
        <v>4</v>
      </c>
      <c r="H102" s="48"/>
      <c r="I102" s="49"/>
      <c r="J102" s="46">
        <v>600</v>
      </c>
      <c r="K102" s="185"/>
      <c r="L102" s="185"/>
      <c r="M102" s="185"/>
      <c r="N102" s="204" t="e">
        <f t="shared" si="8"/>
        <v>#DIV/0!</v>
      </c>
    </row>
    <row r="103" spans="1:14" s="47" customFormat="1" ht="34.9" hidden="1" customHeight="1" x14ac:dyDescent="0.35">
      <c r="A103" s="42"/>
      <c r="B103" s="144"/>
      <c r="C103" s="144"/>
      <c r="D103" s="144"/>
      <c r="E103" s="144"/>
      <c r="F103" s="166"/>
      <c r="G103" s="59" t="s">
        <v>505</v>
      </c>
      <c r="H103" s="48"/>
      <c r="I103" s="60" t="s">
        <v>508</v>
      </c>
      <c r="J103" s="46"/>
      <c r="K103" s="185">
        <f>K104</f>
        <v>0</v>
      </c>
      <c r="L103" s="185"/>
      <c r="M103" s="185"/>
      <c r="N103" s="204" t="e">
        <f t="shared" si="8"/>
        <v>#DIV/0!</v>
      </c>
    </row>
    <row r="104" spans="1:14" s="47" customFormat="1" ht="48.65" hidden="1" customHeight="1" x14ac:dyDescent="0.35">
      <c r="A104" s="42"/>
      <c r="B104" s="144"/>
      <c r="C104" s="144"/>
      <c r="D104" s="144"/>
      <c r="E104" s="144"/>
      <c r="F104" s="166"/>
      <c r="G104" s="48" t="s">
        <v>515</v>
      </c>
      <c r="H104" s="48"/>
      <c r="I104" s="45" t="s">
        <v>562</v>
      </c>
      <c r="J104" s="46"/>
      <c r="K104" s="185">
        <f>K105</f>
        <v>0</v>
      </c>
      <c r="L104" s="185"/>
      <c r="M104" s="185"/>
      <c r="N104" s="204" t="e">
        <f t="shared" si="8"/>
        <v>#DIV/0!</v>
      </c>
    </row>
    <row r="105" spans="1:14" s="47" customFormat="1" ht="34.9" hidden="1" customHeight="1" x14ac:dyDescent="0.35">
      <c r="A105" s="42"/>
      <c r="B105" s="144"/>
      <c r="C105" s="144"/>
      <c r="D105" s="144"/>
      <c r="E105" s="144"/>
      <c r="F105" s="166"/>
      <c r="G105" s="48" t="s">
        <v>4</v>
      </c>
      <c r="H105" s="48"/>
      <c r="I105" s="49"/>
      <c r="J105" s="46">
        <v>600</v>
      </c>
      <c r="K105" s="185"/>
      <c r="L105" s="185"/>
      <c r="M105" s="185"/>
      <c r="N105" s="204" t="e">
        <f t="shared" si="8"/>
        <v>#DIV/0!</v>
      </c>
    </row>
    <row r="106" spans="1:14" s="47" customFormat="1" ht="50" customHeight="1" x14ac:dyDescent="0.35">
      <c r="A106" s="42"/>
      <c r="B106" s="144"/>
      <c r="C106" s="144"/>
      <c r="D106" s="144"/>
      <c r="E106" s="144"/>
      <c r="F106" s="175"/>
      <c r="G106" s="59" t="s">
        <v>505</v>
      </c>
      <c r="H106" s="48"/>
      <c r="I106" s="60" t="s">
        <v>508</v>
      </c>
      <c r="J106" s="46"/>
      <c r="K106" s="185">
        <f>K107+K109</f>
        <v>231518</v>
      </c>
      <c r="L106" s="185"/>
      <c r="M106" s="185">
        <f>M107+M109</f>
        <v>231296.39</v>
      </c>
      <c r="N106" s="204">
        <f t="shared" si="8"/>
        <v>99.904279580853327</v>
      </c>
    </row>
    <row r="107" spans="1:14" s="47" customFormat="1" ht="62.5" customHeight="1" x14ac:dyDescent="0.35">
      <c r="A107" s="42"/>
      <c r="B107" s="144"/>
      <c r="C107" s="144"/>
      <c r="D107" s="144"/>
      <c r="E107" s="144"/>
      <c r="F107" s="175"/>
      <c r="G107" s="48" t="s">
        <v>515</v>
      </c>
      <c r="H107" s="48"/>
      <c r="I107" s="45" t="s">
        <v>562</v>
      </c>
      <c r="J107" s="46"/>
      <c r="K107" s="185">
        <f>K108</f>
        <v>216518</v>
      </c>
      <c r="L107" s="185"/>
      <c r="M107" s="185">
        <f>M108</f>
        <v>216518</v>
      </c>
      <c r="N107" s="204">
        <f t="shared" si="8"/>
        <v>100</v>
      </c>
    </row>
    <row r="108" spans="1:14" s="47" customFormat="1" ht="54" customHeight="1" x14ac:dyDescent="0.35">
      <c r="A108" s="42"/>
      <c r="B108" s="144"/>
      <c r="C108" s="144"/>
      <c r="D108" s="144"/>
      <c r="E108" s="144"/>
      <c r="F108" s="175"/>
      <c r="G108" s="48" t="s">
        <v>4</v>
      </c>
      <c r="H108" s="48"/>
      <c r="I108" s="49"/>
      <c r="J108" s="46">
        <v>600</v>
      </c>
      <c r="K108" s="185">
        <v>216518</v>
      </c>
      <c r="L108" s="185"/>
      <c r="M108" s="185">
        <v>216518</v>
      </c>
      <c r="N108" s="204">
        <f t="shared" si="8"/>
        <v>100</v>
      </c>
    </row>
    <row r="109" spans="1:14" s="47" customFormat="1" ht="68.5" customHeight="1" x14ac:dyDescent="0.35">
      <c r="A109" s="42"/>
      <c r="B109" s="144"/>
      <c r="C109" s="144"/>
      <c r="D109" s="144"/>
      <c r="E109" s="144"/>
      <c r="F109" s="175"/>
      <c r="G109" s="48" t="s">
        <v>648</v>
      </c>
      <c r="H109" s="48"/>
      <c r="I109" s="49" t="s">
        <v>647</v>
      </c>
      <c r="J109" s="46"/>
      <c r="K109" s="185">
        <f>K110</f>
        <v>15000</v>
      </c>
      <c r="L109" s="185"/>
      <c r="M109" s="185">
        <f>M110</f>
        <v>14778.39</v>
      </c>
      <c r="N109" s="204">
        <f t="shared" si="8"/>
        <v>98.522599999999997</v>
      </c>
    </row>
    <row r="110" spans="1:14" s="47" customFormat="1" ht="52.5" customHeight="1" x14ac:dyDescent="0.35">
      <c r="A110" s="42"/>
      <c r="B110" s="144"/>
      <c r="C110" s="144"/>
      <c r="D110" s="144"/>
      <c r="E110" s="144"/>
      <c r="F110" s="175"/>
      <c r="G110" s="48" t="s">
        <v>4</v>
      </c>
      <c r="H110" s="48"/>
      <c r="I110" s="49"/>
      <c r="J110" s="46">
        <v>600</v>
      </c>
      <c r="K110" s="185">
        <v>15000</v>
      </c>
      <c r="L110" s="185"/>
      <c r="M110" s="185">
        <v>14778.39</v>
      </c>
      <c r="N110" s="204">
        <f t="shared" si="8"/>
        <v>98.522599999999997</v>
      </c>
    </row>
    <row r="111" spans="1:14" s="47" customFormat="1" ht="21.5" customHeight="1" x14ac:dyDescent="0.35">
      <c r="A111" s="42"/>
      <c r="B111" s="61"/>
      <c r="C111" s="61"/>
      <c r="D111" s="61"/>
      <c r="E111" s="61"/>
      <c r="F111" s="62"/>
      <c r="G111" s="107" t="s">
        <v>8</v>
      </c>
      <c r="H111" s="48"/>
      <c r="I111" s="111" t="s">
        <v>308</v>
      </c>
      <c r="J111" s="46"/>
      <c r="K111" s="187">
        <f>K112</f>
        <v>1561000</v>
      </c>
      <c r="L111" s="185"/>
      <c r="M111" s="187">
        <f>M112</f>
        <v>1542128.45</v>
      </c>
      <c r="N111" s="204">
        <f t="shared" si="8"/>
        <v>98.79106021780909</v>
      </c>
    </row>
    <row r="112" spans="1:14" s="47" customFormat="1" ht="35.5" customHeight="1" x14ac:dyDescent="0.35">
      <c r="A112" s="42"/>
      <c r="B112" s="61"/>
      <c r="C112" s="61"/>
      <c r="D112" s="61"/>
      <c r="E112" s="61"/>
      <c r="F112" s="62"/>
      <c r="G112" s="48" t="s">
        <v>81</v>
      </c>
      <c r="H112" s="48"/>
      <c r="I112" s="49" t="s">
        <v>318</v>
      </c>
      <c r="J112" s="46"/>
      <c r="K112" s="185">
        <f>K113+K114+K115</f>
        <v>1561000</v>
      </c>
      <c r="L112" s="185"/>
      <c r="M112" s="185">
        <f>M113+M114+M115</f>
        <v>1542128.45</v>
      </c>
      <c r="N112" s="204">
        <f t="shared" si="8"/>
        <v>98.79106021780909</v>
      </c>
    </row>
    <row r="113" spans="1:14" s="47" customFormat="1" ht="90" customHeight="1" x14ac:dyDescent="0.35">
      <c r="A113" s="42"/>
      <c r="B113" s="61"/>
      <c r="C113" s="61"/>
      <c r="D113" s="61"/>
      <c r="E113" s="61"/>
      <c r="F113" s="62"/>
      <c r="G113" s="48" t="s">
        <v>3</v>
      </c>
      <c r="H113" s="48"/>
      <c r="I113" s="111"/>
      <c r="J113" s="46">
        <v>100</v>
      </c>
      <c r="K113" s="185">
        <v>1510100</v>
      </c>
      <c r="L113" s="185"/>
      <c r="M113" s="185">
        <v>1504034.5</v>
      </c>
      <c r="N113" s="204">
        <f t="shared" si="8"/>
        <v>99.598337858419967</v>
      </c>
    </row>
    <row r="114" spans="1:14" s="47" customFormat="1" ht="38.25" customHeight="1" x14ac:dyDescent="0.35">
      <c r="A114" s="42"/>
      <c r="B114" s="61"/>
      <c r="C114" s="61"/>
      <c r="D114" s="61"/>
      <c r="E114" s="61"/>
      <c r="F114" s="62"/>
      <c r="G114" s="48" t="s">
        <v>2</v>
      </c>
      <c r="H114" s="48"/>
      <c r="I114" s="111"/>
      <c r="J114" s="46">
        <v>200</v>
      </c>
      <c r="K114" s="185">
        <v>50900</v>
      </c>
      <c r="L114" s="185"/>
      <c r="M114" s="185">
        <v>38093.949999999997</v>
      </c>
      <c r="N114" s="204">
        <f t="shared" si="8"/>
        <v>74.840766208251466</v>
      </c>
    </row>
    <row r="115" spans="1:14" s="47" customFormat="1" ht="22.5" hidden="1" customHeight="1" x14ac:dyDescent="0.35">
      <c r="A115" s="42"/>
      <c r="B115" s="61"/>
      <c r="C115" s="61"/>
      <c r="D115" s="61"/>
      <c r="E115" s="61"/>
      <c r="F115" s="62"/>
      <c r="G115" s="48" t="s">
        <v>1</v>
      </c>
      <c r="H115" s="48"/>
      <c r="I115" s="111"/>
      <c r="J115" s="46">
        <v>800</v>
      </c>
      <c r="K115" s="185">
        <v>0</v>
      </c>
      <c r="L115" s="185"/>
      <c r="M115" s="185">
        <v>0</v>
      </c>
      <c r="N115" s="204" t="e">
        <f t="shared" si="8"/>
        <v>#DIV/0!</v>
      </c>
    </row>
    <row r="116" spans="1:14" s="47" customFormat="1" ht="38.65" customHeight="1" x14ac:dyDescent="0.35">
      <c r="A116" s="42"/>
      <c r="B116" s="61"/>
      <c r="C116" s="61"/>
      <c r="D116" s="61"/>
      <c r="E116" s="61"/>
      <c r="F116" s="62"/>
      <c r="G116" s="107" t="s">
        <v>394</v>
      </c>
      <c r="H116" s="112">
        <v>803</v>
      </c>
      <c r="I116" s="111"/>
      <c r="J116" s="46"/>
      <c r="K116" s="187">
        <f>K117+K179+K202+K211+K223+K234+K240</f>
        <v>262090178</v>
      </c>
      <c r="L116" s="187">
        <f>L117+L179+L202+L211+L223+L234+L240</f>
        <v>484737</v>
      </c>
      <c r="M116" s="187">
        <f>M117+M179+M202+M211+M223+M234+M240</f>
        <v>261270161.88000003</v>
      </c>
      <c r="N116" s="204">
        <f t="shared" si="8"/>
        <v>99.687124436994367</v>
      </c>
    </row>
    <row r="117" spans="1:14" s="47" customFormat="1" ht="46.9" customHeight="1" x14ac:dyDescent="0.35">
      <c r="A117" s="42"/>
      <c r="B117" s="61"/>
      <c r="C117" s="61"/>
      <c r="D117" s="61"/>
      <c r="E117" s="61"/>
      <c r="F117" s="62"/>
      <c r="G117" s="107" t="s">
        <v>568</v>
      </c>
      <c r="H117" s="112"/>
      <c r="I117" s="57" t="s">
        <v>351</v>
      </c>
      <c r="J117" s="46"/>
      <c r="K117" s="187">
        <f>K118</f>
        <v>256268788</v>
      </c>
      <c r="L117" s="187">
        <f>L118</f>
        <v>484737</v>
      </c>
      <c r="M117" s="187">
        <f>M118</f>
        <v>255480068.24000001</v>
      </c>
      <c r="N117" s="204">
        <f t="shared" si="8"/>
        <v>99.692229488360482</v>
      </c>
    </row>
    <row r="118" spans="1:14" s="47" customFormat="1" ht="68.5" customHeight="1" x14ac:dyDescent="0.35">
      <c r="A118" s="42"/>
      <c r="B118" s="65"/>
      <c r="C118" s="65"/>
      <c r="D118" s="65"/>
      <c r="E118" s="65"/>
      <c r="F118" s="66"/>
      <c r="G118" s="225" t="s">
        <v>569</v>
      </c>
      <c r="H118" s="112"/>
      <c r="I118" s="45" t="s">
        <v>350</v>
      </c>
      <c r="J118" s="46"/>
      <c r="K118" s="185">
        <f>K119+K151+K167+K174</f>
        <v>256268788</v>
      </c>
      <c r="L118" s="185">
        <f>L119+L151</f>
        <v>484737</v>
      </c>
      <c r="M118" s="185">
        <f>M119+M151+M167+M174</f>
        <v>255480068.24000001</v>
      </c>
      <c r="N118" s="204">
        <f t="shared" si="8"/>
        <v>99.692229488360482</v>
      </c>
    </row>
    <row r="119" spans="1:14" ht="35.25" customHeight="1" x14ac:dyDescent="0.35">
      <c r="A119" s="4"/>
      <c r="B119" s="10"/>
      <c r="C119" s="10"/>
      <c r="D119" s="10"/>
      <c r="E119" s="10"/>
      <c r="F119" s="11"/>
      <c r="G119" s="59" t="s">
        <v>250</v>
      </c>
      <c r="H119" s="59"/>
      <c r="I119" s="60" t="s">
        <v>183</v>
      </c>
      <c r="J119" s="110"/>
      <c r="K119" s="185">
        <f>K122+K126+K130+K132+K139+K141+K143+K145+K147+K137+K120+K149</f>
        <v>208914644</v>
      </c>
      <c r="L119" s="185">
        <f>L122+L126+L130+L132+L139+L141+L143+L145+L147+L137</f>
        <v>484737</v>
      </c>
      <c r="M119" s="185">
        <f>M122+M126+M130+M132+M139+M141+M143+M145+M147+M137+M120+M149</f>
        <v>208776265.60999998</v>
      </c>
      <c r="N119" s="204">
        <f t="shared" si="8"/>
        <v>99.93376319278029</v>
      </c>
    </row>
    <row r="120" spans="1:14" ht="35.25" customHeight="1" x14ac:dyDescent="0.35">
      <c r="A120" s="4"/>
      <c r="B120" s="10"/>
      <c r="C120" s="10"/>
      <c r="D120" s="10"/>
      <c r="E120" s="10"/>
      <c r="F120" s="11"/>
      <c r="G120" s="48" t="s">
        <v>650</v>
      </c>
      <c r="H120" s="59"/>
      <c r="I120" s="73" t="s">
        <v>649</v>
      </c>
      <c r="J120" s="110"/>
      <c r="K120" s="185">
        <f>K121</f>
        <v>6395793</v>
      </c>
      <c r="L120" s="185"/>
      <c r="M120" s="185">
        <f>M121</f>
        <v>6368724.4400000004</v>
      </c>
      <c r="N120" s="204">
        <f t="shared" si="8"/>
        <v>99.576775546050357</v>
      </c>
    </row>
    <row r="121" spans="1:14" ht="52" customHeight="1" x14ac:dyDescent="0.35">
      <c r="A121" s="4"/>
      <c r="B121" s="10"/>
      <c r="C121" s="10"/>
      <c r="D121" s="10"/>
      <c r="E121" s="10"/>
      <c r="F121" s="11"/>
      <c r="G121" s="48" t="s">
        <v>4</v>
      </c>
      <c r="H121" s="59"/>
      <c r="I121" s="60"/>
      <c r="J121" s="46">
        <v>600</v>
      </c>
      <c r="K121" s="185">
        <v>6395793</v>
      </c>
      <c r="L121" s="185"/>
      <c r="M121" s="185">
        <v>6368724.4400000004</v>
      </c>
      <c r="N121" s="204">
        <f t="shared" si="8"/>
        <v>99.576775546050357</v>
      </c>
    </row>
    <row r="122" spans="1:14" ht="46.4" customHeight="1" x14ac:dyDescent="0.35">
      <c r="A122" s="4"/>
      <c r="B122" s="15"/>
      <c r="C122" s="15"/>
      <c r="D122" s="15"/>
      <c r="E122" s="15"/>
      <c r="F122" s="16"/>
      <c r="G122" s="226" t="s">
        <v>61</v>
      </c>
      <c r="H122" s="226"/>
      <c r="I122" s="45" t="s">
        <v>184</v>
      </c>
      <c r="J122" s="46"/>
      <c r="K122" s="185">
        <f>K123+K125</f>
        <v>25628075</v>
      </c>
      <c r="L122" s="185">
        <f>L123</f>
        <v>0</v>
      </c>
      <c r="M122" s="185">
        <f>M123+M125</f>
        <v>25628074.710000001</v>
      </c>
      <c r="N122" s="204">
        <f t="shared" si="8"/>
        <v>99.999998868428477</v>
      </c>
    </row>
    <row r="123" spans="1:14" ht="47.5" customHeight="1" x14ac:dyDescent="0.35">
      <c r="A123" s="4"/>
      <c r="B123" s="275">
        <v>500</v>
      </c>
      <c r="C123" s="275"/>
      <c r="D123" s="275"/>
      <c r="E123" s="275"/>
      <c r="F123" s="276"/>
      <c r="G123" s="48" t="s">
        <v>4</v>
      </c>
      <c r="H123" s="48"/>
      <c r="I123" s="227"/>
      <c r="J123" s="46">
        <v>600</v>
      </c>
      <c r="K123" s="185">
        <v>25628075</v>
      </c>
      <c r="L123" s="185"/>
      <c r="M123" s="185">
        <v>25628074.710000001</v>
      </c>
      <c r="N123" s="204">
        <f t="shared" si="8"/>
        <v>99.999998868428477</v>
      </c>
    </row>
    <row r="124" spans="1:14" ht="15.75" hidden="1" customHeight="1" x14ac:dyDescent="0.35">
      <c r="A124" s="4"/>
      <c r="B124" s="279" t="s">
        <v>50</v>
      </c>
      <c r="C124" s="279"/>
      <c r="D124" s="279"/>
      <c r="E124" s="279"/>
      <c r="F124" s="280"/>
      <c r="G124" s="48" t="s">
        <v>1</v>
      </c>
      <c r="H124" s="48"/>
      <c r="I124" s="227"/>
      <c r="J124" s="46">
        <v>800</v>
      </c>
      <c r="K124" s="185">
        <v>0</v>
      </c>
      <c r="L124" s="185"/>
      <c r="M124" s="185"/>
      <c r="N124" s="204" t="e">
        <f t="shared" ref="N124:N148" si="9">M124/K124*100</f>
        <v>#DIV/0!</v>
      </c>
    </row>
    <row r="125" spans="1:14" ht="15.75" hidden="1" customHeight="1" x14ac:dyDescent="0.35">
      <c r="A125" s="4"/>
      <c r="B125" s="17"/>
      <c r="C125" s="17"/>
      <c r="D125" s="17"/>
      <c r="E125" s="17"/>
      <c r="F125" s="18"/>
      <c r="G125" s="48" t="s">
        <v>1</v>
      </c>
      <c r="H125" s="48"/>
      <c r="I125" s="227"/>
      <c r="J125" s="46">
        <v>800</v>
      </c>
      <c r="K125" s="185"/>
      <c r="L125" s="185"/>
      <c r="M125" s="185"/>
      <c r="N125" s="204" t="e">
        <f t="shared" si="9"/>
        <v>#DIV/0!</v>
      </c>
    </row>
    <row r="126" spans="1:14" ht="51.75" customHeight="1" x14ac:dyDescent="0.35">
      <c r="A126" s="4"/>
      <c r="B126" s="17"/>
      <c r="C126" s="17"/>
      <c r="D126" s="17"/>
      <c r="E126" s="17"/>
      <c r="F126" s="18"/>
      <c r="G126" s="221" t="s">
        <v>551</v>
      </c>
      <c r="H126" s="226"/>
      <c r="I126" s="45" t="s">
        <v>185</v>
      </c>
      <c r="J126" s="46"/>
      <c r="K126" s="185">
        <f>K127</f>
        <v>41589586</v>
      </c>
      <c r="L126" s="185">
        <f>L127+L128</f>
        <v>26122</v>
      </c>
      <c r="M126" s="185">
        <f>M127+M129</f>
        <v>41589586</v>
      </c>
      <c r="N126" s="204">
        <f t="shared" si="9"/>
        <v>100</v>
      </c>
    </row>
    <row r="127" spans="1:14" ht="53.5" customHeight="1" x14ac:dyDescent="0.35">
      <c r="A127" s="4"/>
      <c r="B127" s="275">
        <v>500</v>
      </c>
      <c r="C127" s="275"/>
      <c r="D127" s="275"/>
      <c r="E127" s="275"/>
      <c r="F127" s="276"/>
      <c r="G127" s="48" t="s">
        <v>4</v>
      </c>
      <c r="H127" s="48"/>
      <c r="I127" s="227"/>
      <c r="J127" s="46">
        <v>600</v>
      </c>
      <c r="K127" s="185">
        <v>41589586</v>
      </c>
      <c r="L127" s="185">
        <v>26122</v>
      </c>
      <c r="M127" s="185">
        <v>41589586</v>
      </c>
      <c r="N127" s="204">
        <f t="shared" si="9"/>
        <v>100</v>
      </c>
    </row>
    <row r="128" spans="1:14" ht="28.5" hidden="1" customHeight="1" x14ac:dyDescent="0.35">
      <c r="A128" s="4"/>
      <c r="B128" s="17"/>
      <c r="C128" s="17"/>
      <c r="D128" s="17"/>
      <c r="E128" s="17"/>
      <c r="F128" s="18"/>
      <c r="G128" s="48" t="s">
        <v>1</v>
      </c>
      <c r="H128" s="48"/>
      <c r="I128" s="227"/>
      <c r="J128" s="46">
        <v>800</v>
      </c>
      <c r="K128" s="185">
        <v>0</v>
      </c>
      <c r="L128" s="185"/>
      <c r="M128" s="185"/>
      <c r="N128" s="204" t="e">
        <f t="shared" si="9"/>
        <v>#DIV/0!</v>
      </c>
    </row>
    <row r="129" spans="1:14" ht="23" hidden="1" customHeight="1" x14ac:dyDescent="0.35">
      <c r="A129" s="4"/>
      <c r="B129" s="17"/>
      <c r="C129" s="17"/>
      <c r="D129" s="17"/>
      <c r="E129" s="17"/>
      <c r="F129" s="18"/>
      <c r="G129" s="48" t="s">
        <v>1</v>
      </c>
      <c r="H129" s="48"/>
      <c r="I129" s="227"/>
      <c r="J129" s="46">
        <v>800</v>
      </c>
      <c r="K129" s="185">
        <v>0</v>
      </c>
      <c r="L129" s="185"/>
      <c r="M129" s="185">
        <v>0</v>
      </c>
      <c r="N129" s="204" t="e">
        <f t="shared" si="9"/>
        <v>#DIV/0!</v>
      </c>
    </row>
    <row r="130" spans="1:14" s="70" customFormat="1" ht="50.15" customHeight="1" x14ac:dyDescent="0.35">
      <c r="A130" s="69"/>
      <c r="B130" s="324" t="s">
        <v>49</v>
      </c>
      <c r="C130" s="324"/>
      <c r="D130" s="324"/>
      <c r="E130" s="324"/>
      <c r="F130" s="325"/>
      <c r="G130" s="221" t="s">
        <v>550</v>
      </c>
      <c r="H130" s="221"/>
      <c r="I130" s="45" t="s">
        <v>186</v>
      </c>
      <c r="J130" s="46"/>
      <c r="K130" s="185">
        <f>K131</f>
        <v>4099884</v>
      </c>
      <c r="L130" s="185">
        <f>L131</f>
        <v>0</v>
      </c>
      <c r="M130" s="185">
        <f>M131</f>
        <v>4095884</v>
      </c>
      <c r="N130" s="204">
        <f t="shared" si="9"/>
        <v>99.902436264050394</v>
      </c>
    </row>
    <row r="131" spans="1:14" ht="53" customHeight="1" x14ac:dyDescent="0.35">
      <c r="A131" s="4"/>
      <c r="B131" s="17"/>
      <c r="C131" s="17"/>
      <c r="D131" s="17"/>
      <c r="E131" s="17"/>
      <c r="F131" s="18"/>
      <c r="G131" s="48" t="s">
        <v>4</v>
      </c>
      <c r="H131" s="48"/>
      <c r="I131" s="227"/>
      <c r="J131" s="46">
        <v>600</v>
      </c>
      <c r="K131" s="185">
        <v>4099884</v>
      </c>
      <c r="L131" s="185">
        <v>0</v>
      </c>
      <c r="M131" s="185">
        <v>4095884</v>
      </c>
      <c r="N131" s="204">
        <f t="shared" si="9"/>
        <v>99.902436264050394</v>
      </c>
    </row>
    <row r="132" spans="1:14" ht="32.65" customHeight="1" x14ac:dyDescent="0.35">
      <c r="A132" s="4"/>
      <c r="B132" s="275">
        <v>500</v>
      </c>
      <c r="C132" s="275"/>
      <c r="D132" s="275"/>
      <c r="E132" s="275"/>
      <c r="F132" s="276"/>
      <c r="G132" s="226" t="s">
        <v>62</v>
      </c>
      <c r="H132" s="226"/>
      <c r="I132" s="45" t="s">
        <v>187</v>
      </c>
      <c r="J132" s="46"/>
      <c r="K132" s="185">
        <f>K133+K134+K136+K135</f>
        <v>7522700</v>
      </c>
      <c r="L132" s="185">
        <f>L133+L134+L136</f>
        <v>458615</v>
      </c>
      <c r="M132" s="185">
        <f>M133+M134+M136+M135</f>
        <v>7446744.6799999997</v>
      </c>
      <c r="N132" s="204">
        <f t="shared" si="9"/>
        <v>98.990318369734268</v>
      </c>
    </row>
    <row r="133" spans="1:14" ht="87.75" customHeight="1" x14ac:dyDescent="0.35">
      <c r="A133" s="4"/>
      <c r="B133" s="279" t="s">
        <v>48</v>
      </c>
      <c r="C133" s="279"/>
      <c r="D133" s="279"/>
      <c r="E133" s="279"/>
      <c r="F133" s="280"/>
      <c r="G133" s="48" t="s">
        <v>3</v>
      </c>
      <c r="H133" s="48"/>
      <c r="I133" s="227"/>
      <c r="J133" s="46">
        <v>100</v>
      </c>
      <c r="K133" s="185">
        <v>6536400</v>
      </c>
      <c r="L133" s="185">
        <v>460624</v>
      </c>
      <c r="M133" s="185">
        <v>6509094.1399999997</v>
      </c>
      <c r="N133" s="204">
        <f t="shared" si="9"/>
        <v>99.582249250351879</v>
      </c>
    </row>
    <row r="134" spans="1:14" ht="36.75" customHeight="1" x14ac:dyDescent="0.35">
      <c r="A134" s="4"/>
      <c r="B134" s="17"/>
      <c r="C134" s="17"/>
      <c r="D134" s="17"/>
      <c r="E134" s="17"/>
      <c r="F134" s="18"/>
      <c r="G134" s="48" t="s">
        <v>2</v>
      </c>
      <c r="H134" s="48"/>
      <c r="I134" s="227"/>
      <c r="J134" s="46">
        <v>200</v>
      </c>
      <c r="K134" s="185">
        <v>916300</v>
      </c>
      <c r="L134" s="185">
        <v>-7555</v>
      </c>
      <c r="M134" s="185">
        <v>867960.53</v>
      </c>
      <c r="N134" s="204">
        <f t="shared" si="9"/>
        <v>94.724493069955258</v>
      </c>
    </row>
    <row r="135" spans="1:14" ht="32.5" customHeight="1" x14ac:dyDescent="0.35">
      <c r="A135" s="4"/>
      <c r="B135" s="17"/>
      <c r="C135" s="17"/>
      <c r="D135" s="17"/>
      <c r="E135" s="17"/>
      <c r="F135" s="18"/>
      <c r="G135" s="48" t="s">
        <v>5</v>
      </c>
      <c r="H135" s="48"/>
      <c r="I135" s="227"/>
      <c r="J135" s="46">
        <v>300</v>
      </c>
      <c r="K135" s="185">
        <v>48000</v>
      </c>
      <c r="L135" s="185"/>
      <c r="M135" s="185">
        <v>47995.01</v>
      </c>
      <c r="N135" s="204">
        <f t="shared" si="9"/>
        <v>99.989604166666666</v>
      </c>
    </row>
    <row r="136" spans="1:14" ht="24" customHeight="1" x14ac:dyDescent="0.35">
      <c r="A136" s="4"/>
      <c r="B136" s="17"/>
      <c r="C136" s="17"/>
      <c r="D136" s="17"/>
      <c r="E136" s="17"/>
      <c r="F136" s="18"/>
      <c r="G136" s="48" t="s">
        <v>1</v>
      </c>
      <c r="H136" s="48"/>
      <c r="I136" s="227"/>
      <c r="J136" s="46">
        <v>800</v>
      </c>
      <c r="K136" s="185">
        <v>22000</v>
      </c>
      <c r="L136" s="185">
        <v>5546</v>
      </c>
      <c r="M136" s="185">
        <v>21695</v>
      </c>
      <c r="N136" s="204">
        <f t="shared" si="9"/>
        <v>98.61363636363636</v>
      </c>
    </row>
    <row r="137" spans="1:14" ht="53" customHeight="1" x14ac:dyDescent="0.35">
      <c r="A137" s="4"/>
      <c r="B137" s="17"/>
      <c r="C137" s="17"/>
      <c r="D137" s="17"/>
      <c r="E137" s="17"/>
      <c r="F137" s="18"/>
      <c r="G137" s="48" t="s">
        <v>519</v>
      </c>
      <c r="H137" s="48"/>
      <c r="I137" s="45" t="s">
        <v>520</v>
      </c>
      <c r="J137" s="46"/>
      <c r="K137" s="185">
        <f>K138</f>
        <v>406318</v>
      </c>
      <c r="L137" s="185">
        <f>L138</f>
        <v>0</v>
      </c>
      <c r="M137" s="185">
        <f>M138</f>
        <v>406317.78</v>
      </c>
      <c r="N137" s="204">
        <f t="shared" si="9"/>
        <v>99.999945855216851</v>
      </c>
    </row>
    <row r="138" spans="1:14" ht="50.5" customHeight="1" x14ac:dyDescent="0.35">
      <c r="A138" s="4"/>
      <c r="B138" s="17"/>
      <c r="C138" s="17"/>
      <c r="D138" s="17"/>
      <c r="E138" s="17"/>
      <c r="F138" s="18"/>
      <c r="G138" s="48" t="s">
        <v>4</v>
      </c>
      <c r="H138" s="48"/>
      <c r="I138" s="227"/>
      <c r="J138" s="46">
        <v>600</v>
      </c>
      <c r="K138" s="185">
        <v>406318</v>
      </c>
      <c r="L138" s="185">
        <v>0</v>
      </c>
      <c r="M138" s="185">
        <v>406317.78</v>
      </c>
      <c r="N138" s="204">
        <f t="shared" si="9"/>
        <v>99.999945855216851</v>
      </c>
    </row>
    <row r="139" spans="1:14" ht="35" customHeight="1" x14ac:dyDescent="0.35">
      <c r="A139" s="4"/>
      <c r="B139" s="17"/>
      <c r="C139" s="17"/>
      <c r="D139" s="17"/>
      <c r="E139" s="17"/>
      <c r="F139" s="18"/>
      <c r="G139" s="48" t="s">
        <v>252</v>
      </c>
      <c r="H139" s="48"/>
      <c r="I139" s="45" t="s">
        <v>251</v>
      </c>
      <c r="J139" s="46"/>
      <c r="K139" s="185">
        <f>K140</f>
        <v>48780</v>
      </c>
      <c r="L139" s="185"/>
      <c r="M139" s="185">
        <f>M140</f>
        <v>48680</v>
      </c>
      <c r="N139" s="204">
        <f t="shared" si="9"/>
        <v>99.794997949979503</v>
      </c>
    </row>
    <row r="140" spans="1:14" ht="46" customHeight="1" x14ac:dyDescent="0.35">
      <c r="A140" s="4"/>
      <c r="B140" s="275">
        <v>500</v>
      </c>
      <c r="C140" s="275"/>
      <c r="D140" s="275"/>
      <c r="E140" s="275"/>
      <c r="F140" s="276"/>
      <c r="G140" s="48" t="s">
        <v>4</v>
      </c>
      <c r="H140" s="48"/>
      <c r="I140" s="227"/>
      <c r="J140" s="46">
        <v>600</v>
      </c>
      <c r="K140" s="185">
        <v>48780</v>
      </c>
      <c r="L140" s="185"/>
      <c r="M140" s="185">
        <v>48680</v>
      </c>
      <c r="N140" s="204">
        <f t="shared" si="9"/>
        <v>99.794997949979503</v>
      </c>
    </row>
    <row r="141" spans="1:14" s="41" customFormat="1" ht="46.5" x14ac:dyDescent="0.35">
      <c r="A141" s="38"/>
      <c r="B141" s="283" t="s">
        <v>47</v>
      </c>
      <c r="C141" s="283"/>
      <c r="D141" s="283"/>
      <c r="E141" s="283"/>
      <c r="F141" s="284"/>
      <c r="G141" s="48" t="s">
        <v>681</v>
      </c>
      <c r="H141" s="48"/>
      <c r="I141" s="45" t="s">
        <v>680</v>
      </c>
      <c r="J141" s="46"/>
      <c r="K141" s="185">
        <f>K142</f>
        <v>127695</v>
      </c>
      <c r="L141" s="185"/>
      <c r="M141" s="185">
        <f>M142</f>
        <v>127692.3</v>
      </c>
      <c r="N141" s="204">
        <f t="shared" si="9"/>
        <v>99.997885586749675</v>
      </c>
    </row>
    <row r="142" spans="1:14" s="41" customFormat="1" ht="46.5" x14ac:dyDescent="0.35">
      <c r="A142" s="38"/>
      <c r="B142" s="39"/>
      <c r="C142" s="39"/>
      <c r="D142" s="39"/>
      <c r="E142" s="39"/>
      <c r="F142" s="40"/>
      <c r="G142" s="48" t="s">
        <v>4</v>
      </c>
      <c r="H142" s="48"/>
      <c r="I142" s="227"/>
      <c r="J142" s="46">
        <v>600</v>
      </c>
      <c r="K142" s="185">
        <v>127695</v>
      </c>
      <c r="L142" s="185"/>
      <c r="M142" s="185">
        <v>127692.3</v>
      </c>
      <c r="N142" s="204">
        <f t="shared" si="9"/>
        <v>99.997885586749675</v>
      </c>
    </row>
    <row r="143" spans="1:14" s="41" customFormat="1" ht="31" x14ac:dyDescent="0.35">
      <c r="A143" s="38"/>
      <c r="B143" s="39"/>
      <c r="C143" s="39"/>
      <c r="D143" s="39"/>
      <c r="E143" s="39"/>
      <c r="F143" s="40"/>
      <c r="G143" s="48" t="s">
        <v>422</v>
      </c>
      <c r="H143" s="48"/>
      <c r="I143" s="45" t="s">
        <v>352</v>
      </c>
      <c r="J143" s="46"/>
      <c r="K143" s="185">
        <f>K144</f>
        <v>93659398</v>
      </c>
      <c r="L143" s="185"/>
      <c r="M143" s="185">
        <f>M144</f>
        <v>93659398</v>
      </c>
      <c r="N143" s="204">
        <f t="shared" si="9"/>
        <v>100</v>
      </c>
    </row>
    <row r="144" spans="1:14" s="41" customFormat="1" ht="46" customHeight="1" x14ac:dyDescent="0.35">
      <c r="A144" s="38"/>
      <c r="B144" s="39"/>
      <c r="C144" s="39"/>
      <c r="D144" s="39"/>
      <c r="E144" s="39"/>
      <c r="F144" s="40"/>
      <c r="G144" s="48" t="s">
        <v>4</v>
      </c>
      <c r="H144" s="48"/>
      <c r="I144" s="227"/>
      <c r="J144" s="46">
        <v>600</v>
      </c>
      <c r="K144" s="185">
        <v>93659398</v>
      </c>
      <c r="L144" s="185"/>
      <c r="M144" s="185">
        <v>93659398</v>
      </c>
      <c r="N144" s="204">
        <f t="shared" si="9"/>
        <v>100</v>
      </c>
    </row>
    <row r="145" spans="1:14" s="41" customFormat="1" ht="39" customHeight="1" x14ac:dyDescent="0.35">
      <c r="A145" s="38"/>
      <c r="B145" s="39"/>
      <c r="C145" s="39"/>
      <c r="D145" s="39"/>
      <c r="E145" s="39"/>
      <c r="F145" s="40"/>
      <c r="G145" s="48" t="s">
        <v>100</v>
      </c>
      <c r="H145" s="48"/>
      <c r="I145" s="45" t="s">
        <v>353</v>
      </c>
      <c r="J145" s="46"/>
      <c r="K145" s="185">
        <f>K146</f>
        <v>27829163</v>
      </c>
      <c r="L145" s="185"/>
      <c r="M145" s="185">
        <f>M146</f>
        <v>27829163</v>
      </c>
      <c r="N145" s="204">
        <f t="shared" si="9"/>
        <v>100</v>
      </c>
    </row>
    <row r="146" spans="1:14" s="41" customFormat="1" ht="49.5" customHeight="1" x14ac:dyDescent="0.35">
      <c r="A146" s="38"/>
      <c r="B146" s="39"/>
      <c r="C146" s="39"/>
      <c r="D146" s="39"/>
      <c r="E146" s="39"/>
      <c r="F146" s="40"/>
      <c r="G146" s="48" t="s">
        <v>4</v>
      </c>
      <c r="H146" s="48"/>
      <c r="I146" s="227"/>
      <c r="J146" s="46">
        <v>600</v>
      </c>
      <c r="K146" s="185">
        <v>27829163</v>
      </c>
      <c r="L146" s="185"/>
      <c r="M146" s="185">
        <v>27829163</v>
      </c>
      <c r="N146" s="204">
        <f t="shared" si="9"/>
        <v>100</v>
      </c>
    </row>
    <row r="147" spans="1:14" s="41" customFormat="1" ht="48.75" customHeight="1" x14ac:dyDescent="0.35">
      <c r="A147" s="38"/>
      <c r="B147" s="132"/>
      <c r="C147" s="132"/>
      <c r="D147" s="132"/>
      <c r="E147" s="132"/>
      <c r="F147" s="133"/>
      <c r="G147" s="48" t="s">
        <v>448</v>
      </c>
      <c r="H147" s="48"/>
      <c r="I147" s="45" t="s">
        <v>447</v>
      </c>
      <c r="J147" s="46"/>
      <c r="K147" s="185">
        <f>K148</f>
        <v>1278052</v>
      </c>
      <c r="L147" s="185"/>
      <c r="M147" s="185">
        <f>M148</f>
        <v>1278052</v>
      </c>
      <c r="N147" s="204">
        <f t="shared" si="9"/>
        <v>100</v>
      </c>
    </row>
    <row r="148" spans="1:14" s="41" customFormat="1" ht="49.5" customHeight="1" x14ac:dyDescent="0.35">
      <c r="A148" s="38"/>
      <c r="B148" s="132"/>
      <c r="C148" s="132"/>
      <c r="D148" s="132"/>
      <c r="E148" s="132"/>
      <c r="F148" s="133"/>
      <c r="G148" s="48" t="s">
        <v>4</v>
      </c>
      <c r="H148" s="48"/>
      <c r="I148" s="227"/>
      <c r="J148" s="46">
        <v>600</v>
      </c>
      <c r="K148" s="185">
        <v>1278052</v>
      </c>
      <c r="L148" s="185"/>
      <c r="M148" s="185">
        <v>1278052</v>
      </c>
      <c r="N148" s="204">
        <f t="shared" si="9"/>
        <v>100</v>
      </c>
    </row>
    <row r="149" spans="1:14" s="41" customFormat="1" ht="49.5" customHeight="1" x14ac:dyDescent="0.35">
      <c r="A149" s="38"/>
      <c r="B149" s="215"/>
      <c r="C149" s="215"/>
      <c r="D149" s="215"/>
      <c r="E149" s="215"/>
      <c r="F149" s="216"/>
      <c r="G149" s="48" t="s">
        <v>682</v>
      </c>
      <c r="H149" s="48"/>
      <c r="I149" s="45" t="s">
        <v>683</v>
      </c>
      <c r="J149" s="46"/>
      <c r="K149" s="185">
        <f>K150</f>
        <v>329200</v>
      </c>
      <c r="L149" s="186"/>
      <c r="M149" s="185">
        <f>M150</f>
        <v>297948.7</v>
      </c>
      <c r="N149" s="212">
        <f t="shared" ref="N149:N150" si="10">M149/K149*100</f>
        <v>90.506895504252739</v>
      </c>
    </row>
    <row r="150" spans="1:14" s="41" customFormat="1" ht="49.5" customHeight="1" x14ac:dyDescent="0.35">
      <c r="A150" s="38"/>
      <c r="B150" s="215"/>
      <c r="C150" s="215"/>
      <c r="D150" s="215"/>
      <c r="E150" s="215"/>
      <c r="F150" s="216"/>
      <c r="G150" s="48" t="s">
        <v>4</v>
      </c>
      <c r="H150" s="48"/>
      <c r="I150" s="227"/>
      <c r="J150" s="46">
        <v>600</v>
      </c>
      <c r="K150" s="185">
        <v>329200</v>
      </c>
      <c r="L150" s="186"/>
      <c r="M150" s="210">
        <v>297948.7</v>
      </c>
      <c r="N150" s="212">
        <f t="shared" si="10"/>
        <v>90.506895504252739</v>
      </c>
    </row>
    <row r="151" spans="1:14" ht="56.25" customHeight="1" x14ac:dyDescent="0.35">
      <c r="A151" s="4"/>
      <c r="B151" s="275">
        <v>500</v>
      </c>
      <c r="C151" s="275"/>
      <c r="D151" s="275"/>
      <c r="E151" s="275"/>
      <c r="F151" s="276"/>
      <c r="G151" s="59" t="s">
        <v>189</v>
      </c>
      <c r="H151" s="59"/>
      <c r="I151" s="60" t="s">
        <v>188</v>
      </c>
      <c r="J151" s="46"/>
      <c r="K151" s="185">
        <f>K152+K154++K156+K159+K161+K165+K172</f>
        <v>44042244</v>
      </c>
      <c r="L151" s="185">
        <f>L152+L154++L156+L159+L161+L165</f>
        <v>0</v>
      </c>
      <c r="M151" s="185">
        <f>M152+M154++M156+M159+M161+M165+M172</f>
        <v>43391903.510000005</v>
      </c>
      <c r="N151" s="204">
        <f t="shared" ref="N151:N214" si="11">M151/K151*100</f>
        <v>98.523371129772599</v>
      </c>
    </row>
    <row r="152" spans="1:14" s="41" customFormat="1" ht="67.5" customHeight="1" x14ac:dyDescent="0.35">
      <c r="A152" s="38"/>
      <c r="B152" s="283" t="s">
        <v>46</v>
      </c>
      <c r="C152" s="283"/>
      <c r="D152" s="283"/>
      <c r="E152" s="283"/>
      <c r="F152" s="284"/>
      <c r="G152" s="48" t="s">
        <v>370</v>
      </c>
      <c r="H152" s="48"/>
      <c r="I152" s="45" t="s">
        <v>190</v>
      </c>
      <c r="J152" s="46"/>
      <c r="K152" s="185">
        <f>K153</f>
        <v>256743</v>
      </c>
      <c r="L152" s="185"/>
      <c r="M152" s="185">
        <f>M153</f>
        <v>237856.28</v>
      </c>
      <c r="N152" s="204">
        <f t="shared" si="11"/>
        <v>92.643725437499754</v>
      </c>
    </row>
    <row r="153" spans="1:14" s="41" customFormat="1" ht="38.5" customHeight="1" x14ac:dyDescent="0.35">
      <c r="A153" s="38"/>
      <c r="B153" s="39"/>
      <c r="C153" s="39"/>
      <c r="D153" s="39"/>
      <c r="E153" s="39"/>
      <c r="F153" s="40"/>
      <c r="G153" s="48" t="s">
        <v>5</v>
      </c>
      <c r="H153" s="48"/>
      <c r="I153" s="60"/>
      <c r="J153" s="46">
        <v>300</v>
      </c>
      <c r="K153" s="185">
        <v>256743</v>
      </c>
      <c r="L153" s="185"/>
      <c r="M153" s="185">
        <v>237856.28</v>
      </c>
      <c r="N153" s="204">
        <f t="shared" si="11"/>
        <v>92.643725437499754</v>
      </c>
    </row>
    <row r="154" spans="1:14" s="41" customFormat="1" ht="77.5" x14ac:dyDescent="0.35">
      <c r="A154" s="38"/>
      <c r="B154" s="285">
        <v>500</v>
      </c>
      <c r="C154" s="285"/>
      <c r="D154" s="285"/>
      <c r="E154" s="285"/>
      <c r="F154" s="286"/>
      <c r="G154" s="48" t="s">
        <v>423</v>
      </c>
      <c r="H154" s="48"/>
      <c r="I154" s="45" t="s">
        <v>191</v>
      </c>
      <c r="J154" s="46" t="s">
        <v>0</v>
      </c>
      <c r="K154" s="185">
        <f>K155</f>
        <v>1860225</v>
      </c>
      <c r="L154" s="185">
        <f>L155</f>
        <v>0</v>
      </c>
      <c r="M154" s="185">
        <f>M155</f>
        <v>1758404.25</v>
      </c>
      <c r="N154" s="204">
        <f t="shared" si="11"/>
        <v>94.526428254646618</v>
      </c>
    </row>
    <row r="155" spans="1:14" s="41" customFormat="1" ht="46.5" x14ac:dyDescent="0.35">
      <c r="A155" s="38"/>
      <c r="B155" s="283" t="s">
        <v>45</v>
      </c>
      <c r="C155" s="283"/>
      <c r="D155" s="283"/>
      <c r="E155" s="283"/>
      <c r="F155" s="284"/>
      <c r="G155" s="48" t="s">
        <v>4</v>
      </c>
      <c r="H155" s="48"/>
      <c r="I155" s="45" t="s">
        <v>0</v>
      </c>
      <c r="J155" s="46">
        <v>600</v>
      </c>
      <c r="K155" s="185">
        <v>1860225</v>
      </c>
      <c r="L155" s="185"/>
      <c r="M155" s="185">
        <v>1758404.25</v>
      </c>
      <c r="N155" s="204">
        <f t="shared" si="11"/>
        <v>94.526428254646618</v>
      </c>
    </row>
    <row r="156" spans="1:14" s="41" customFormat="1" ht="46.5" x14ac:dyDescent="0.35">
      <c r="A156" s="38"/>
      <c r="B156" s="283" t="s">
        <v>44</v>
      </c>
      <c r="C156" s="283"/>
      <c r="D156" s="283"/>
      <c r="E156" s="283"/>
      <c r="F156" s="284"/>
      <c r="G156" s="48" t="s">
        <v>85</v>
      </c>
      <c r="H156" s="48"/>
      <c r="I156" s="45" t="s">
        <v>192</v>
      </c>
      <c r="J156" s="46" t="s">
        <v>0</v>
      </c>
      <c r="K156" s="185">
        <f>K158+K157</f>
        <v>7890387</v>
      </c>
      <c r="L156" s="185"/>
      <c r="M156" s="185">
        <f>M158+M157</f>
        <v>7880684.9699999997</v>
      </c>
      <c r="N156" s="204">
        <f t="shared" si="11"/>
        <v>99.877039871428352</v>
      </c>
    </row>
    <row r="157" spans="1:14" s="41" customFormat="1" ht="31" x14ac:dyDescent="0.35">
      <c r="A157" s="38"/>
      <c r="B157" s="285">
        <v>500</v>
      </c>
      <c r="C157" s="285"/>
      <c r="D157" s="285"/>
      <c r="E157" s="285"/>
      <c r="F157" s="286"/>
      <c r="G157" s="48" t="s">
        <v>2</v>
      </c>
      <c r="H157" s="48"/>
      <c r="I157" s="45"/>
      <c r="J157" s="46">
        <v>200</v>
      </c>
      <c r="K157" s="185">
        <v>15942.23</v>
      </c>
      <c r="L157" s="185"/>
      <c r="M157" s="185">
        <v>14841.8</v>
      </c>
      <c r="N157" s="204">
        <f t="shared" si="11"/>
        <v>93.097389762912712</v>
      </c>
    </row>
    <row r="158" spans="1:14" s="41" customFormat="1" ht="31" x14ac:dyDescent="0.35">
      <c r="A158" s="38"/>
      <c r="B158" s="283" t="s">
        <v>43</v>
      </c>
      <c r="C158" s="283"/>
      <c r="D158" s="283"/>
      <c r="E158" s="283"/>
      <c r="F158" s="284"/>
      <c r="G158" s="48" t="s">
        <v>5</v>
      </c>
      <c r="H158" s="48"/>
      <c r="I158" s="45" t="s">
        <v>0</v>
      </c>
      <c r="J158" s="46">
        <v>300</v>
      </c>
      <c r="K158" s="185">
        <v>7874444.7699999996</v>
      </c>
      <c r="L158" s="185"/>
      <c r="M158" s="185">
        <v>7865843.1699999999</v>
      </c>
      <c r="N158" s="204">
        <f t="shared" si="11"/>
        <v>99.890765631720853</v>
      </c>
    </row>
    <row r="159" spans="1:14" s="41" customFormat="1" ht="62" x14ac:dyDescent="0.35">
      <c r="A159" s="38"/>
      <c r="B159" s="39"/>
      <c r="C159" s="39"/>
      <c r="D159" s="39"/>
      <c r="E159" s="39"/>
      <c r="F159" s="40"/>
      <c r="G159" s="48" t="s">
        <v>181</v>
      </c>
      <c r="H159" s="48"/>
      <c r="I159" s="45" t="s">
        <v>193</v>
      </c>
      <c r="J159" s="46" t="s">
        <v>0</v>
      </c>
      <c r="K159" s="185">
        <f>K160</f>
        <v>24734435</v>
      </c>
      <c r="L159" s="185"/>
      <c r="M159" s="185">
        <f>M160</f>
        <v>24734435</v>
      </c>
      <c r="N159" s="204">
        <f t="shared" si="11"/>
        <v>100</v>
      </c>
    </row>
    <row r="160" spans="1:14" s="41" customFormat="1" ht="46.5" x14ac:dyDescent="0.35">
      <c r="A160" s="38"/>
      <c r="B160" s="39"/>
      <c r="C160" s="39"/>
      <c r="D160" s="39"/>
      <c r="E160" s="39"/>
      <c r="F160" s="40"/>
      <c r="G160" s="48" t="s">
        <v>4</v>
      </c>
      <c r="H160" s="48"/>
      <c r="I160" s="45" t="s">
        <v>0</v>
      </c>
      <c r="J160" s="46">
        <v>600</v>
      </c>
      <c r="K160" s="185">
        <v>24734435</v>
      </c>
      <c r="L160" s="185"/>
      <c r="M160" s="185">
        <v>24734435</v>
      </c>
      <c r="N160" s="204">
        <f t="shared" si="11"/>
        <v>100</v>
      </c>
    </row>
    <row r="161" spans="1:14" s="41" customFormat="1" ht="31" x14ac:dyDescent="0.35">
      <c r="A161" s="38"/>
      <c r="B161" s="283" t="s">
        <v>42</v>
      </c>
      <c r="C161" s="283"/>
      <c r="D161" s="283"/>
      <c r="E161" s="283"/>
      <c r="F161" s="284"/>
      <c r="G161" s="48" t="s">
        <v>86</v>
      </c>
      <c r="H161" s="48"/>
      <c r="I161" s="45" t="s">
        <v>194</v>
      </c>
      <c r="J161" s="46" t="s">
        <v>0</v>
      </c>
      <c r="K161" s="185">
        <f>K164+K163</f>
        <v>1431609</v>
      </c>
      <c r="L161" s="185"/>
      <c r="M161" s="185">
        <f>M164+M163</f>
        <v>1431571.95</v>
      </c>
      <c r="N161" s="204">
        <f t="shared" si="11"/>
        <v>99.997412002858326</v>
      </c>
    </row>
    <row r="162" spans="1:14" s="41" customFormat="1" ht="41.25" hidden="1" customHeight="1" x14ac:dyDescent="0.35">
      <c r="A162" s="38"/>
      <c r="B162" s="39"/>
      <c r="C162" s="39"/>
      <c r="D162" s="39"/>
      <c r="E162" s="39"/>
      <c r="F162" s="40"/>
      <c r="G162" s="48" t="s">
        <v>2</v>
      </c>
      <c r="H162" s="48"/>
      <c r="I162" s="45"/>
      <c r="J162" s="46">
        <v>200</v>
      </c>
      <c r="K162" s="185"/>
      <c r="L162" s="185"/>
      <c r="M162" s="185"/>
      <c r="N162" s="204" t="e">
        <f t="shared" si="11"/>
        <v>#DIV/0!</v>
      </c>
    </row>
    <row r="163" spans="1:14" s="41" customFormat="1" ht="31" x14ac:dyDescent="0.35">
      <c r="A163" s="38"/>
      <c r="B163" s="39"/>
      <c r="C163" s="39"/>
      <c r="D163" s="39"/>
      <c r="E163" s="39"/>
      <c r="F163" s="40"/>
      <c r="G163" s="48" t="s">
        <v>2</v>
      </c>
      <c r="H163" s="48"/>
      <c r="I163" s="45"/>
      <c r="J163" s="46">
        <v>200</v>
      </c>
      <c r="K163" s="185">
        <v>3978</v>
      </c>
      <c r="L163" s="185"/>
      <c r="M163" s="185">
        <v>3942.45</v>
      </c>
      <c r="N163" s="204">
        <f t="shared" si="11"/>
        <v>99.10633484162895</v>
      </c>
    </row>
    <row r="164" spans="1:14" s="41" customFormat="1" ht="31" x14ac:dyDescent="0.35">
      <c r="A164" s="38"/>
      <c r="B164" s="39"/>
      <c r="C164" s="39"/>
      <c r="D164" s="39"/>
      <c r="E164" s="39"/>
      <c r="F164" s="40"/>
      <c r="G164" s="48" t="s">
        <v>5</v>
      </c>
      <c r="H164" s="48"/>
      <c r="I164" s="45" t="s">
        <v>0</v>
      </c>
      <c r="J164" s="46">
        <v>300</v>
      </c>
      <c r="K164" s="185">
        <v>1427631</v>
      </c>
      <c r="L164" s="185"/>
      <c r="M164" s="185">
        <v>1427629.5</v>
      </c>
      <c r="N164" s="204">
        <f t="shared" si="11"/>
        <v>99.999894930832966</v>
      </c>
    </row>
    <row r="165" spans="1:14" s="41" customFormat="1" ht="31" x14ac:dyDescent="0.35">
      <c r="A165" s="38"/>
      <c r="B165" s="289" t="s">
        <v>41</v>
      </c>
      <c r="C165" s="289"/>
      <c r="D165" s="289"/>
      <c r="E165" s="289"/>
      <c r="F165" s="290"/>
      <c r="G165" s="48" t="s">
        <v>424</v>
      </c>
      <c r="H165" s="48"/>
      <c r="I165" s="45" t="s">
        <v>195</v>
      </c>
      <c r="J165" s="46" t="s">
        <v>0</v>
      </c>
      <c r="K165" s="185">
        <f>K166</f>
        <v>4464441</v>
      </c>
      <c r="L165" s="185">
        <f>L166</f>
        <v>0</v>
      </c>
      <c r="M165" s="185">
        <f>M166</f>
        <v>4209538.6500000004</v>
      </c>
      <c r="N165" s="204">
        <f t="shared" si="11"/>
        <v>94.290385963214661</v>
      </c>
    </row>
    <row r="166" spans="1:14" s="41" customFormat="1" ht="46.5" x14ac:dyDescent="0.35">
      <c r="A166" s="38"/>
      <c r="B166" s="74"/>
      <c r="C166" s="74"/>
      <c r="D166" s="74"/>
      <c r="E166" s="74"/>
      <c r="F166" s="75"/>
      <c r="G166" s="48" t="s">
        <v>4</v>
      </c>
      <c r="H166" s="48"/>
      <c r="I166" s="45" t="s">
        <v>0</v>
      </c>
      <c r="J166" s="46">
        <v>600</v>
      </c>
      <c r="K166" s="185">
        <v>4464441</v>
      </c>
      <c r="L166" s="185"/>
      <c r="M166" s="185">
        <v>4209538.6500000004</v>
      </c>
      <c r="N166" s="204">
        <f t="shared" si="11"/>
        <v>94.290385963214661</v>
      </c>
    </row>
    <row r="167" spans="1:14" s="41" customFormat="1" ht="22.5" hidden="1" customHeight="1" x14ac:dyDescent="0.35">
      <c r="A167" s="38"/>
      <c r="B167" s="164"/>
      <c r="C167" s="164"/>
      <c r="D167" s="164"/>
      <c r="E167" s="164"/>
      <c r="F167" s="165"/>
      <c r="G167" s="59" t="s">
        <v>558</v>
      </c>
      <c r="H167" s="48"/>
      <c r="I167" s="60" t="s">
        <v>561</v>
      </c>
      <c r="J167" s="46"/>
      <c r="K167" s="188">
        <f>K168+K170</f>
        <v>0</v>
      </c>
      <c r="L167" s="185"/>
      <c r="M167" s="185"/>
      <c r="N167" s="204" t="e">
        <f t="shared" si="11"/>
        <v>#DIV/0!</v>
      </c>
    </row>
    <row r="168" spans="1:14" s="41" customFormat="1" ht="66" hidden="1" customHeight="1" x14ac:dyDescent="0.35">
      <c r="A168" s="38"/>
      <c r="B168" s="164"/>
      <c r="C168" s="164"/>
      <c r="D168" s="164"/>
      <c r="E168" s="164"/>
      <c r="F168" s="165"/>
      <c r="G168" s="48" t="s">
        <v>559</v>
      </c>
      <c r="H168" s="48"/>
      <c r="I168" s="45" t="s">
        <v>552</v>
      </c>
      <c r="J168" s="206"/>
      <c r="K168" s="185">
        <f>K169</f>
        <v>0</v>
      </c>
      <c r="L168" s="185"/>
      <c r="M168" s="185"/>
      <c r="N168" s="204" t="e">
        <f t="shared" si="11"/>
        <v>#DIV/0!</v>
      </c>
    </row>
    <row r="169" spans="1:14" s="41" customFormat="1" ht="36" hidden="1" customHeight="1" x14ac:dyDescent="0.35">
      <c r="A169" s="38"/>
      <c r="B169" s="164"/>
      <c r="C169" s="164"/>
      <c r="D169" s="164"/>
      <c r="E169" s="164"/>
      <c r="F169" s="165"/>
      <c r="G169" s="48" t="s">
        <v>4</v>
      </c>
      <c r="H169" s="48"/>
      <c r="I169" s="45" t="s">
        <v>0</v>
      </c>
      <c r="J169" s="206">
        <v>600</v>
      </c>
      <c r="K169" s="185"/>
      <c r="L169" s="185"/>
      <c r="M169" s="185"/>
      <c r="N169" s="204" t="e">
        <f t="shared" si="11"/>
        <v>#DIV/0!</v>
      </c>
    </row>
    <row r="170" spans="1:14" s="41" customFormat="1" ht="64.5" hidden="1" customHeight="1" x14ac:dyDescent="0.35">
      <c r="A170" s="38"/>
      <c r="B170" s="164"/>
      <c r="C170" s="164"/>
      <c r="D170" s="164"/>
      <c r="E170" s="164"/>
      <c r="F170" s="165"/>
      <c r="G170" s="48" t="s">
        <v>560</v>
      </c>
      <c r="H170" s="48"/>
      <c r="I170" s="45" t="s">
        <v>553</v>
      </c>
      <c r="J170" s="206"/>
      <c r="K170" s="185">
        <f>K171</f>
        <v>0</v>
      </c>
      <c r="L170" s="185"/>
      <c r="M170" s="185"/>
      <c r="N170" s="204" t="e">
        <f t="shared" si="11"/>
        <v>#DIV/0!</v>
      </c>
    </row>
    <row r="171" spans="1:14" s="41" customFormat="1" ht="36" hidden="1" customHeight="1" x14ac:dyDescent="0.35">
      <c r="A171" s="38"/>
      <c r="B171" s="164"/>
      <c r="C171" s="164"/>
      <c r="D171" s="164"/>
      <c r="E171" s="164"/>
      <c r="F171" s="165"/>
      <c r="G171" s="48" t="s">
        <v>4</v>
      </c>
      <c r="H171" s="48"/>
      <c r="I171" s="45" t="s">
        <v>0</v>
      </c>
      <c r="J171" s="206">
        <v>600</v>
      </c>
      <c r="K171" s="207"/>
      <c r="L171" s="185"/>
      <c r="M171" s="185"/>
      <c r="N171" s="204" t="e">
        <f t="shared" si="11"/>
        <v>#DIV/0!</v>
      </c>
    </row>
    <row r="172" spans="1:14" s="41" customFormat="1" ht="62" x14ac:dyDescent="0.35">
      <c r="A172" s="38"/>
      <c r="B172" s="169"/>
      <c r="C172" s="169"/>
      <c r="D172" s="169"/>
      <c r="E172" s="169"/>
      <c r="F172" s="170"/>
      <c r="G172" s="48" t="s">
        <v>611</v>
      </c>
      <c r="H172" s="48"/>
      <c r="I172" s="45" t="s">
        <v>610</v>
      </c>
      <c r="J172" s="206"/>
      <c r="K172" s="208">
        <f>K173</f>
        <v>3404404</v>
      </c>
      <c r="L172" s="185"/>
      <c r="M172" s="185">
        <f>M173</f>
        <v>3139412.41</v>
      </c>
      <c r="N172" s="204">
        <f t="shared" si="11"/>
        <v>92.216212000690874</v>
      </c>
    </row>
    <row r="173" spans="1:14" s="41" customFormat="1" ht="46.5" x14ac:dyDescent="0.35">
      <c r="A173" s="38"/>
      <c r="B173" s="169"/>
      <c r="C173" s="169"/>
      <c r="D173" s="169"/>
      <c r="E173" s="169"/>
      <c r="F173" s="170"/>
      <c r="G173" s="48" t="s">
        <v>4</v>
      </c>
      <c r="H173" s="48"/>
      <c r="I173" s="45"/>
      <c r="J173" s="206">
        <v>600</v>
      </c>
      <c r="K173" s="208">
        <v>3404404</v>
      </c>
      <c r="L173" s="185"/>
      <c r="M173" s="185">
        <v>3139412.41</v>
      </c>
      <c r="N173" s="204">
        <f t="shared" si="11"/>
        <v>92.216212000690874</v>
      </c>
    </row>
    <row r="174" spans="1:14" s="41" customFormat="1" ht="31" x14ac:dyDescent="0.35">
      <c r="A174" s="38"/>
      <c r="B174" s="176"/>
      <c r="C174" s="176"/>
      <c r="D174" s="176"/>
      <c r="E174" s="176"/>
      <c r="F174" s="177"/>
      <c r="G174" s="59" t="s">
        <v>558</v>
      </c>
      <c r="H174" s="48"/>
      <c r="I174" s="60" t="s">
        <v>561</v>
      </c>
      <c r="J174" s="206"/>
      <c r="K174" s="208">
        <f>K175+K177</f>
        <v>3311900</v>
      </c>
      <c r="L174" s="185"/>
      <c r="M174" s="185">
        <f>M175+M177</f>
        <v>3311899.12</v>
      </c>
      <c r="N174" s="204">
        <f t="shared" si="11"/>
        <v>99.999973429149435</v>
      </c>
    </row>
    <row r="175" spans="1:14" s="41" customFormat="1" ht="62" x14ac:dyDescent="0.35">
      <c r="A175" s="38"/>
      <c r="B175" s="176"/>
      <c r="C175" s="176"/>
      <c r="D175" s="176"/>
      <c r="E175" s="176"/>
      <c r="F175" s="177"/>
      <c r="G175" s="225" t="s">
        <v>653</v>
      </c>
      <c r="H175" s="48"/>
      <c r="I175" s="45" t="s">
        <v>651</v>
      </c>
      <c r="J175" s="206"/>
      <c r="K175" s="208">
        <f>K176</f>
        <v>1000000</v>
      </c>
      <c r="L175" s="185"/>
      <c r="M175" s="185">
        <f>M176</f>
        <v>1000000</v>
      </c>
      <c r="N175" s="204">
        <f t="shared" si="11"/>
        <v>100</v>
      </c>
    </row>
    <row r="176" spans="1:14" s="41" customFormat="1" ht="46.5" x14ac:dyDescent="0.35">
      <c r="A176" s="38"/>
      <c r="B176" s="176"/>
      <c r="C176" s="176"/>
      <c r="D176" s="176"/>
      <c r="E176" s="176"/>
      <c r="F176" s="177"/>
      <c r="G176" s="48" t="s">
        <v>4</v>
      </c>
      <c r="H176" s="48"/>
      <c r="I176" s="45"/>
      <c r="J176" s="206">
        <v>600</v>
      </c>
      <c r="K176" s="208">
        <v>1000000</v>
      </c>
      <c r="L176" s="185"/>
      <c r="M176" s="185">
        <v>1000000</v>
      </c>
      <c r="N176" s="204">
        <f t="shared" si="11"/>
        <v>100</v>
      </c>
    </row>
    <row r="177" spans="1:14" s="41" customFormat="1" ht="77.5" x14ac:dyDescent="0.35">
      <c r="A177" s="38"/>
      <c r="B177" s="176"/>
      <c r="C177" s="176"/>
      <c r="D177" s="176"/>
      <c r="E177" s="176"/>
      <c r="F177" s="177"/>
      <c r="G177" s="225" t="s">
        <v>654</v>
      </c>
      <c r="H177" s="48"/>
      <c r="I177" s="45" t="s">
        <v>652</v>
      </c>
      <c r="J177" s="206"/>
      <c r="K177" s="208">
        <f>K178</f>
        <v>2311900</v>
      </c>
      <c r="L177" s="185"/>
      <c r="M177" s="185">
        <f>M178</f>
        <v>2311899.12</v>
      </c>
      <c r="N177" s="204">
        <f t="shared" si="11"/>
        <v>99.999961936069909</v>
      </c>
    </row>
    <row r="178" spans="1:14" s="41" customFormat="1" ht="46.5" x14ac:dyDescent="0.35">
      <c r="A178" s="38"/>
      <c r="B178" s="176"/>
      <c r="C178" s="176"/>
      <c r="D178" s="176"/>
      <c r="E178" s="176"/>
      <c r="F178" s="177"/>
      <c r="G178" s="48" t="s">
        <v>4</v>
      </c>
      <c r="H178" s="48"/>
      <c r="I178" s="45"/>
      <c r="J178" s="206">
        <v>600</v>
      </c>
      <c r="K178" s="208">
        <v>2311900</v>
      </c>
      <c r="L178" s="185"/>
      <c r="M178" s="185">
        <v>2311899.12</v>
      </c>
      <c r="N178" s="204">
        <f t="shared" si="11"/>
        <v>99.999961936069909</v>
      </c>
    </row>
    <row r="179" spans="1:14" ht="60" x14ac:dyDescent="0.35">
      <c r="A179" s="4"/>
      <c r="B179" s="17"/>
      <c r="C179" s="17"/>
      <c r="D179" s="17"/>
      <c r="E179" s="17"/>
      <c r="F179" s="18"/>
      <c r="G179" s="218" t="s">
        <v>570</v>
      </c>
      <c r="H179" s="218"/>
      <c r="I179" s="57" t="s">
        <v>217</v>
      </c>
      <c r="J179" s="219"/>
      <c r="K179" s="220">
        <f t="shared" ref="K179:M180" si="12">K180</f>
        <v>2649237</v>
      </c>
      <c r="L179" s="220">
        <f t="shared" si="12"/>
        <v>0</v>
      </c>
      <c r="M179" s="220">
        <f t="shared" si="12"/>
        <v>2648508.9</v>
      </c>
      <c r="N179" s="204">
        <f t="shared" si="11"/>
        <v>99.972516615161268</v>
      </c>
    </row>
    <row r="180" spans="1:14" ht="62" x14ac:dyDescent="0.35">
      <c r="A180" s="4"/>
      <c r="B180" s="17"/>
      <c r="C180" s="17"/>
      <c r="D180" s="17"/>
      <c r="E180" s="17"/>
      <c r="F180" s="18"/>
      <c r="G180" s="221" t="s">
        <v>571</v>
      </c>
      <c r="H180" s="221"/>
      <c r="I180" s="45" t="s">
        <v>218</v>
      </c>
      <c r="J180" s="222"/>
      <c r="K180" s="223">
        <f t="shared" si="12"/>
        <v>2649237</v>
      </c>
      <c r="L180" s="223">
        <f t="shared" si="12"/>
        <v>0</v>
      </c>
      <c r="M180" s="223">
        <f t="shared" si="12"/>
        <v>2648508.9</v>
      </c>
      <c r="N180" s="204">
        <f t="shared" si="11"/>
        <v>99.972516615161268</v>
      </c>
    </row>
    <row r="181" spans="1:14" s="53" customFormat="1" ht="46.5" x14ac:dyDescent="0.35">
      <c r="A181" s="50"/>
      <c r="B181" s="51"/>
      <c r="C181" s="51"/>
      <c r="D181" s="51"/>
      <c r="E181" s="51"/>
      <c r="F181" s="52"/>
      <c r="G181" s="224" t="s">
        <v>349</v>
      </c>
      <c r="H181" s="224"/>
      <c r="I181" s="60" t="s">
        <v>219</v>
      </c>
      <c r="J181" s="222"/>
      <c r="K181" s="223">
        <f>K182+K187+K191+K198+K200+K185</f>
        <v>2649237</v>
      </c>
      <c r="L181" s="223">
        <f>L182+L187+L191+L198+L200+L185</f>
        <v>0</v>
      </c>
      <c r="M181" s="223">
        <f>M182+M187+M191+M198+M200+M185</f>
        <v>2648508.9</v>
      </c>
      <c r="N181" s="204">
        <f t="shared" si="11"/>
        <v>99.972516615161268</v>
      </c>
    </row>
    <row r="182" spans="1:14" ht="62" x14ac:dyDescent="0.35">
      <c r="A182" s="4"/>
      <c r="B182" s="17"/>
      <c r="C182" s="17"/>
      <c r="D182" s="17"/>
      <c r="E182" s="17"/>
      <c r="F182" s="18"/>
      <c r="G182" s="221" t="s">
        <v>572</v>
      </c>
      <c r="H182" s="221"/>
      <c r="I182" s="45" t="s">
        <v>220</v>
      </c>
      <c r="J182" s="222"/>
      <c r="K182" s="223">
        <f>K183+K184</f>
        <v>392329</v>
      </c>
      <c r="L182" s="223">
        <f>L183+L184</f>
        <v>0</v>
      </c>
      <c r="M182" s="223">
        <f>M183+M184</f>
        <v>392281.9</v>
      </c>
      <c r="N182" s="204">
        <f t="shared" si="11"/>
        <v>99.987994769695845</v>
      </c>
    </row>
    <row r="183" spans="1:14" s="47" customFormat="1" ht="31" hidden="1" x14ac:dyDescent="0.35">
      <c r="A183" s="42"/>
      <c r="B183" s="71"/>
      <c r="C183" s="71"/>
      <c r="D183" s="71"/>
      <c r="E183" s="71"/>
      <c r="F183" s="72"/>
      <c r="G183" s="221" t="s">
        <v>2</v>
      </c>
      <c r="H183" s="221"/>
      <c r="I183" s="222"/>
      <c r="J183" s="222">
        <v>200</v>
      </c>
      <c r="K183" s="223">
        <v>0</v>
      </c>
      <c r="L183" s="223"/>
      <c r="M183" s="223"/>
      <c r="N183" s="204" t="e">
        <f t="shared" si="11"/>
        <v>#DIV/0!</v>
      </c>
    </row>
    <row r="184" spans="1:14" ht="46.5" x14ac:dyDescent="0.35">
      <c r="A184" s="4"/>
      <c r="B184" s="17"/>
      <c r="C184" s="17"/>
      <c r="D184" s="17"/>
      <c r="E184" s="17"/>
      <c r="F184" s="18"/>
      <c r="G184" s="221" t="s">
        <v>4</v>
      </c>
      <c r="H184" s="221"/>
      <c r="I184" s="222"/>
      <c r="J184" s="222">
        <v>600</v>
      </c>
      <c r="K184" s="223">
        <v>392329</v>
      </c>
      <c r="L184" s="223">
        <v>0</v>
      </c>
      <c r="M184" s="223">
        <v>392281.9</v>
      </c>
      <c r="N184" s="204">
        <f t="shared" si="11"/>
        <v>99.987994769695845</v>
      </c>
    </row>
    <row r="185" spans="1:14" ht="46.5" x14ac:dyDescent="0.35">
      <c r="A185" s="4"/>
      <c r="B185" s="17"/>
      <c r="C185" s="17"/>
      <c r="D185" s="17"/>
      <c r="E185" s="17"/>
      <c r="F185" s="18"/>
      <c r="G185" s="221" t="s">
        <v>502</v>
      </c>
      <c r="H185" s="221"/>
      <c r="I185" s="222" t="s">
        <v>503</v>
      </c>
      <c r="J185" s="222"/>
      <c r="K185" s="223">
        <f>K186</f>
        <v>58122</v>
      </c>
      <c r="L185" s="223">
        <f>L186</f>
        <v>0</v>
      </c>
      <c r="M185" s="223">
        <f>M186</f>
        <v>58037.5</v>
      </c>
      <c r="N185" s="204">
        <f t="shared" si="11"/>
        <v>99.854616152231515</v>
      </c>
    </row>
    <row r="186" spans="1:14" ht="46.5" x14ac:dyDescent="0.35">
      <c r="A186" s="4"/>
      <c r="B186" s="17"/>
      <c r="C186" s="17"/>
      <c r="D186" s="17"/>
      <c r="E186" s="17"/>
      <c r="F186" s="18"/>
      <c r="G186" s="221" t="s">
        <v>4</v>
      </c>
      <c r="H186" s="221"/>
      <c r="I186" s="222"/>
      <c r="J186" s="222">
        <v>600</v>
      </c>
      <c r="K186" s="223">
        <v>58122</v>
      </c>
      <c r="L186" s="223">
        <v>0</v>
      </c>
      <c r="M186" s="223">
        <v>58037.5</v>
      </c>
      <c r="N186" s="204">
        <f t="shared" si="11"/>
        <v>99.854616152231515</v>
      </c>
    </row>
    <row r="187" spans="1:14" s="41" customFormat="1" ht="62" x14ac:dyDescent="0.35">
      <c r="A187" s="38"/>
      <c r="B187" s="39"/>
      <c r="C187" s="39"/>
      <c r="D187" s="39"/>
      <c r="E187" s="39"/>
      <c r="F187" s="40"/>
      <c r="G187" s="221" t="s">
        <v>93</v>
      </c>
      <c r="H187" s="221"/>
      <c r="I187" s="45" t="s">
        <v>221</v>
      </c>
      <c r="J187" s="222"/>
      <c r="K187" s="223">
        <f>K189+K190</f>
        <v>47588</v>
      </c>
      <c r="L187" s="223">
        <f>L189+L190</f>
        <v>0</v>
      </c>
      <c r="M187" s="223">
        <f>M189+M190</f>
        <v>47587.5</v>
      </c>
      <c r="N187" s="204">
        <f t="shared" si="11"/>
        <v>99.99894931495335</v>
      </c>
    </row>
    <row r="188" spans="1:14" s="41" customFormat="1" ht="40.5" hidden="1" customHeight="1" x14ac:dyDescent="0.35">
      <c r="A188" s="38"/>
      <c r="B188" s="39"/>
      <c r="C188" s="39"/>
      <c r="D188" s="39"/>
      <c r="E188" s="39"/>
      <c r="F188" s="40"/>
      <c r="G188" s="48" t="s">
        <v>2</v>
      </c>
      <c r="H188" s="221"/>
      <c r="I188" s="228"/>
      <c r="J188" s="222">
        <v>200</v>
      </c>
      <c r="K188" s="223"/>
      <c r="L188" s="223"/>
      <c r="M188" s="223"/>
      <c r="N188" s="204" t="e">
        <f t="shared" si="11"/>
        <v>#DIV/0!</v>
      </c>
    </row>
    <row r="189" spans="1:14" s="41" customFormat="1" ht="40.5" hidden="1" customHeight="1" x14ac:dyDescent="0.35">
      <c r="A189" s="38"/>
      <c r="B189" s="154"/>
      <c r="C189" s="154"/>
      <c r="D189" s="154"/>
      <c r="E189" s="154"/>
      <c r="F189" s="155"/>
      <c r="G189" s="221" t="s">
        <v>2</v>
      </c>
      <c r="H189" s="221"/>
      <c r="I189" s="228"/>
      <c r="J189" s="222">
        <v>200</v>
      </c>
      <c r="K189" s="223"/>
      <c r="L189" s="223">
        <v>0</v>
      </c>
      <c r="M189" s="223"/>
      <c r="N189" s="204" t="e">
        <f t="shared" si="11"/>
        <v>#DIV/0!</v>
      </c>
    </row>
    <row r="190" spans="1:14" s="41" customFormat="1" ht="46.5" x14ac:dyDescent="0.35">
      <c r="A190" s="38"/>
      <c r="B190" s="39"/>
      <c r="C190" s="39"/>
      <c r="D190" s="39"/>
      <c r="E190" s="39"/>
      <c r="F190" s="40"/>
      <c r="G190" s="221" t="s">
        <v>4</v>
      </c>
      <c r="H190" s="221"/>
      <c r="I190" s="222"/>
      <c r="J190" s="222">
        <v>600</v>
      </c>
      <c r="K190" s="223">
        <v>47588</v>
      </c>
      <c r="L190" s="223">
        <v>0</v>
      </c>
      <c r="M190" s="223">
        <v>47587.5</v>
      </c>
      <c r="N190" s="204">
        <f t="shared" si="11"/>
        <v>99.99894931495335</v>
      </c>
    </row>
    <row r="191" spans="1:14" s="41" customFormat="1" ht="93" x14ac:dyDescent="0.35">
      <c r="A191" s="38"/>
      <c r="B191" s="39"/>
      <c r="C191" s="39"/>
      <c r="D191" s="39"/>
      <c r="E191" s="39"/>
      <c r="F191" s="40"/>
      <c r="G191" s="221" t="s">
        <v>94</v>
      </c>
      <c r="H191" s="221"/>
      <c r="I191" s="45" t="s">
        <v>222</v>
      </c>
      <c r="J191" s="222"/>
      <c r="K191" s="223">
        <f>K196+K197+K195</f>
        <v>2151198</v>
      </c>
      <c r="L191" s="223">
        <f>L193+L194+L197</f>
        <v>0</v>
      </c>
      <c r="M191" s="223">
        <f t="shared" ref="M191" si="13">M196+M197+M195</f>
        <v>2150602</v>
      </c>
      <c r="N191" s="204">
        <f t="shared" si="11"/>
        <v>99.972294507525575</v>
      </c>
    </row>
    <row r="192" spans="1:14" s="41" customFormat="1" ht="32.25" hidden="1" customHeight="1" x14ac:dyDescent="0.35">
      <c r="A192" s="38"/>
      <c r="B192" s="39"/>
      <c r="C192" s="39"/>
      <c r="D192" s="39"/>
      <c r="E192" s="39"/>
      <c r="F192" s="40"/>
      <c r="G192" s="221" t="s">
        <v>5</v>
      </c>
      <c r="H192" s="221"/>
      <c r="I192" s="228"/>
      <c r="J192" s="222">
        <v>300</v>
      </c>
      <c r="K192" s="223"/>
      <c r="L192" s="223"/>
      <c r="M192" s="223"/>
      <c r="N192" s="204" t="e">
        <f t="shared" si="11"/>
        <v>#DIV/0!</v>
      </c>
    </row>
    <row r="193" spans="1:14" s="41" customFormat="1" ht="32.25" hidden="1" customHeight="1" x14ac:dyDescent="0.35">
      <c r="A193" s="38"/>
      <c r="B193" s="154"/>
      <c r="C193" s="154"/>
      <c r="D193" s="154"/>
      <c r="E193" s="154"/>
      <c r="F193" s="155"/>
      <c r="G193" s="221" t="s">
        <v>2</v>
      </c>
      <c r="H193" s="229"/>
      <c r="I193" s="230"/>
      <c r="J193" s="231">
        <v>200</v>
      </c>
      <c r="K193" s="232"/>
      <c r="L193" s="232">
        <v>0</v>
      </c>
      <c r="M193" s="223"/>
      <c r="N193" s="204" t="e">
        <f t="shared" si="11"/>
        <v>#DIV/0!</v>
      </c>
    </row>
    <row r="194" spans="1:14" s="41" customFormat="1" ht="21" hidden="1" customHeight="1" x14ac:dyDescent="0.35">
      <c r="A194" s="38"/>
      <c r="B194" s="154"/>
      <c r="C194" s="154"/>
      <c r="D194" s="154"/>
      <c r="E194" s="154"/>
      <c r="F194" s="155"/>
      <c r="G194" s="221" t="s">
        <v>5</v>
      </c>
      <c r="H194" s="229"/>
      <c r="I194" s="230"/>
      <c r="J194" s="231">
        <v>300</v>
      </c>
      <c r="K194" s="232"/>
      <c r="L194" s="232">
        <v>0</v>
      </c>
      <c r="M194" s="223"/>
      <c r="N194" s="204" t="e">
        <f t="shared" si="11"/>
        <v>#DIV/0!</v>
      </c>
    </row>
    <row r="195" spans="1:14" s="41" customFormat="1" ht="37.5" customHeight="1" x14ac:dyDescent="0.35">
      <c r="A195" s="38"/>
      <c r="B195" s="181"/>
      <c r="C195" s="181"/>
      <c r="D195" s="181"/>
      <c r="E195" s="181"/>
      <c r="F195" s="182"/>
      <c r="G195" s="221" t="s">
        <v>2</v>
      </c>
      <c r="H195" s="229"/>
      <c r="I195" s="230"/>
      <c r="J195" s="231">
        <v>200</v>
      </c>
      <c r="K195" s="232">
        <v>466</v>
      </c>
      <c r="L195" s="232"/>
      <c r="M195" s="223">
        <v>0</v>
      </c>
      <c r="N195" s="204">
        <f t="shared" si="11"/>
        <v>0</v>
      </c>
    </row>
    <row r="196" spans="1:14" s="41" customFormat="1" ht="31" x14ac:dyDescent="0.35">
      <c r="A196" s="38"/>
      <c r="B196" s="167"/>
      <c r="C196" s="167"/>
      <c r="D196" s="167"/>
      <c r="E196" s="167"/>
      <c r="F196" s="168"/>
      <c r="G196" s="221" t="s">
        <v>5</v>
      </c>
      <c r="H196" s="229"/>
      <c r="I196" s="230"/>
      <c r="J196" s="231">
        <v>300</v>
      </c>
      <c r="K196" s="232">
        <v>893374</v>
      </c>
      <c r="L196" s="232"/>
      <c r="M196" s="223">
        <v>893252</v>
      </c>
      <c r="N196" s="204">
        <f t="shared" si="11"/>
        <v>99.986343905240133</v>
      </c>
    </row>
    <row r="197" spans="1:14" s="41" customFormat="1" ht="46.5" x14ac:dyDescent="0.35">
      <c r="A197" s="38"/>
      <c r="B197" s="39"/>
      <c r="C197" s="39"/>
      <c r="D197" s="39"/>
      <c r="E197" s="39"/>
      <c r="F197" s="40"/>
      <c r="G197" s="229" t="s">
        <v>4</v>
      </c>
      <c r="H197" s="229"/>
      <c r="I197" s="231"/>
      <c r="J197" s="231">
        <v>600</v>
      </c>
      <c r="K197" s="232">
        <v>1257358</v>
      </c>
      <c r="L197" s="232">
        <v>0</v>
      </c>
      <c r="M197" s="223">
        <v>1257350</v>
      </c>
      <c r="N197" s="204">
        <f t="shared" si="11"/>
        <v>99.999363745249951</v>
      </c>
    </row>
    <row r="198" spans="1:14" s="41" customFormat="1" ht="46.5" hidden="1" x14ac:dyDescent="0.35">
      <c r="A198" s="38"/>
      <c r="B198" s="39"/>
      <c r="C198" s="39"/>
      <c r="D198" s="39"/>
      <c r="E198" s="39"/>
      <c r="F198" s="40"/>
      <c r="G198" s="221" t="s">
        <v>371</v>
      </c>
      <c r="H198" s="229"/>
      <c r="I198" s="45" t="s">
        <v>360</v>
      </c>
      <c r="J198" s="231"/>
      <c r="K198" s="232">
        <f>K199</f>
        <v>0</v>
      </c>
      <c r="L198" s="232"/>
      <c r="M198" s="223">
        <f>M199</f>
        <v>0</v>
      </c>
      <c r="N198" s="204" t="e">
        <f t="shared" si="11"/>
        <v>#DIV/0!</v>
      </c>
    </row>
    <row r="199" spans="1:14" s="41" customFormat="1" ht="31" hidden="1" x14ac:dyDescent="0.35">
      <c r="A199" s="38"/>
      <c r="B199" s="39"/>
      <c r="C199" s="39"/>
      <c r="D199" s="39"/>
      <c r="E199" s="39"/>
      <c r="F199" s="40"/>
      <c r="G199" s="221" t="s">
        <v>5</v>
      </c>
      <c r="H199" s="229"/>
      <c r="I199" s="231"/>
      <c r="J199" s="231">
        <v>300</v>
      </c>
      <c r="K199" s="232">
        <v>0</v>
      </c>
      <c r="L199" s="232"/>
      <c r="M199" s="223">
        <v>0</v>
      </c>
      <c r="N199" s="204" t="e">
        <f t="shared" si="11"/>
        <v>#DIV/0!</v>
      </c>
    </row>
    <row r="200" spans="1:14" s="41" customFormat="1" ht="31" hidden="1" x14ac:dyDescent="0.35">
      <c r="A200" s="38"/>
      <c r="B200" s="39"/>
      <c r="C200" s="39"/>
      <c r="D200" s="39"/>
      <c r="E200" s="39"/>
      <c r="F200" s="40"/>
      <c r="G200" s="221" t="s">
        <v>378</v>
      </c>
      <c r="H200" s="229"/>
      <c r="I200" s="45" t="s">
        <v>377</v>
      </c>
      <c r="J200" s="231"/>
      <c r="K200" s="232">
        <f>K201</f>
        <v>0</v>
      </c>
      <c r="L200" s="232"/>
      <c r="M200" s="223">
        <f>M201</f>
        <v>0</v>
      </c>
      <c r="N200" s="204" t="e">
        <f t="shared" si="11"/>
        <v>#DIV/0!</v>
      </c>
    </row>
    <row r="201" spans="1:14" s="41" customFormat="1" ht="31" hidden="1" x14ac:dyDescent="0.35">
      <c r="A201" s="38"/>
      <c r="B201" s="39"/>
      <c r="C201" s="39"/>
      <c r="D201" s="39"/>
      <c r="E201" s="39"/>
      <c r="F201" s="40"/>
      <c r="G201" s="221" t="s">
        <v>5</v>
      </c>
      <c r="H201" s="229"/>
      <c r="I201" s="231"/>
      <c r="J201" s="231">
        <v>300</v>
      </c>
      <c r="K201" s="232">
        <v>0</v>
      </c>
      <c r="L201" s="232"/>
      <c r="M201" s="223">
        <v>0</v>
      </c>
      <c r="N201" s="204" t="e">
        <f t="shared" si="11"/>
        <v>#DIV/0!</v>
      </c>
    </row>
    <row r="202" spans="1:14" ht="30" x14ac:dyDescent="0.35">
      <c r="A202" s="4"/>
      <c r="B202" s="17"/>
      <c r="C202" s="17"/>
      <c r="D202" s="17"/>
      <c r="E202" s="17"/>
      <c r="F202" s="18"/>
      <c r="G202" s="218" t="s">
        <v>449</v>
      </c>
      <c r="H202" s="218"/>
      <c r="I202" s="57" t="s">
        <v>223</v>
      </c>
      <c r="J202" s="222"/>
      <c r="K202" s="223">
        <f>K203</f>
        <v>48000</v>
      </c>
      <c r="L202" s="223"/>
      <c r="M202" s="223">
        <f t="shared" ref="M202:M203" si="14">M203</f>
        <v>46980</v>
      </c>
      <c r="N202" s="204">
        <f t="shared" si="11"/>
        <v>97.875</v>
      </c>
    </row>
    <row r="203" spans="1:14" ht="31" x14ac:dyDescent="0.35">
      <c r="A203" s="4"/>
      <c r="B203" s="17"/>
      <c r="C203" s="17"/>
      <c r="D203" s="17"/>
      <c r="E203" s="17"/>
      <c r="F203" s="18"/>
      <c r="G203" s="221" t="s">
        <v>450</v>
      </c>
      <c r="H203" s="221"/>
      <c r="I203" s="45" t="s">
        <v>224</v>
      </c>
      <c r="J203" s="222"/>
      <c r="K203" s="223">
        <f>K204</f>
        <v>48000</v>
      </c>
      <c r="L203" s="223"/>
      <c r="M203" s="223">
        <f t="shared" si="14"/>
        <v>46980</v>
      </c>
      <c r="N203" s="204">
        <f t="shared" si="11"/>
        <v>97.875</v>
      </c>
    </row>
    <row r="204" spans="1:14" ht="46.5" x14ac:dyDescent="0.35">
      <c r="A204" s="4"/>
      <c r="B204" s="17"/>
      <c r="C204" s="17"/>
      <c r="D204" s="17"/>
      <c r="E204" s="17"/>
      <c r="F204" s="18"/>
      <c r="G204" s="233" t="s">
        <v>226</v>
      </c>
      <c r="H204" s="233"/>
      <c r="I204" s="60" t="s">
        <v>225</v>
      </c>
      <c r="J204" s="231"/>
      <c r="K204" s="232">
        <f>K205+K209</f>
        <v>48000</v>
      </c>
      <c r="L204" s="232"/>
      <c r="M204" s="223">
        <f>M205+M209</f>
        <v>46980</v>
      </c>
      <c r="N204" s="204">
        <f t="shared" si="11"/>
        <v>97.875</v>
      </c>
    </row>
    <row r="205" spans="1:14" ht="31" x14ac:dyDescent="0.35">
      <c r="A205" s="4"/>
      <c r="B205" s="17"/>
      <c r="C205" s="17"/>
      <c r="D205" s="17"/>
      <c r="E205" s="17"/>
      <c r="F205" s="18"/>
      <c r="G205" s="229" t="s">
        <v>451</v>
      </c>
      <c r="H205" s="229"/>
      <c r="I205" s="45" t="s">
        <v>227</v>
      </c>
      <c r="J205" s="231"/>
      <c r="K205" s="232">
        <f>K206+K208</f>
        <v>48000</v>
      </c>
      <c r="L205" s="232"/>
      <c r="M205" s="223">
        <f>M206+M208</f>
        <v>46980</v>
      </c>
      <c r="N205" s="204">
        <f t="shared" si="11"/>
        <v>97.875</v>
      </c>
    </row>
    <row r="206" spans="1:14" ht="31" x14ac:dyDescent="0.35">
      <c r="A206" s="4"/>
      <c r="B206" s="17"/>
      <c r="C206" s="17"/>
      <c r="D206" s="17"/>
      <c r="E206" s="17"/>
      <c r="F206" s="18"/>
      <c r="G206" s="221" t="s">
        <v>2</v>
      </c>
      <c r="H206" s="221"/>
      <c r="I206" s="222"/>
      <c r="J206" s="222">
        <v>200</v>
      </c>
      <c r="K206" s="223">
        <v>16000</v>
      </c>
      <c r="L206" s="223"/>
      <c r="M206" s="223">
        <v>15980</v>
      </c>
      <c r="N206" s="204">
        <f t="shared" si="11"/>
        <v>99.875</v>
      </c>
    </row>
    <row r="207" spans="1:14" ht="26.25" hidden="1" customHeight="1" x14ac:dyDescent="0.35">
      <c r="A207" s="4"/>
      <c r="B207" s="17"/>
      <c r="C207" s="17"/>
      <c r="D207" s="17"/>
      <c r="E207" s="17"/>
      <c r="F207" s="18"/>
      <c r="G207" s="221" t="s">
        <v>5</v>
      </c>
      <c r="H207" s="221"/>
      <c r="I207" s="222"/>
      <c r="J207" s="222">
        <v>300</v>
      </c>
      <c r="K207" s="223"/>
      <c r="L207" s="223"/>
      <c r="M207" s="223"/>
      <c r="N207" s="204" t="e">
        <f t="shared" si="11"/>
        <v>#DIV/0!</v>
      </c>
    </row>
    <row r="208" spans="1:14" ht="46.5" x14ac:dyDescent="0.35">
      <c r="A208" s="4"/>
      <c r="B208" s="17"/>
      <c r="C208" s="17"/>
      <c r="D208" s="17"/>
      <c r="E208" s="17"/>
      <c r="F208" s="18"/>
      <c r="G208" s="221" t="s">
        <v>4</v>
      </c>
      <c r="H208" s="221"/>
      <c r="I208" s="222"/>
      <c r="J208" s="222">
        <v>600</v>
      </c>
      <c r="K208" s="223">
        <v>32000</v>
      </c>
      <c r="L208" s="223"/>
      <c r="M208" s="223">
        <v>31000</v>
      </c>
      <c r="N208" s="204">
        <f t="shared" si="11"/>
        <v>96.875</v>
      </c>
    </row>
    <row r="209" spans="1:14" ht="36.75" hidden="1" customHeight="1" x14ac:dyDescent="0.35">
      <c r="A209" s="4"/>
      <c r="B209" s="17"/>
      <c r="C209" s="17"/>
      <c r="D209" s="17"/>
      <c r="E209" s="17"/>
      <c r="F209" s="18"/>
      <c r="G209" s="221" t="s">
        <v>95</v>
      </c>
      <c r="H209" s="221"/>
      <c r="I209" s="45" t="s">
        <v>228</v>
      </c>
      <c r="J209" s="222"/>
      <c r="K209" s="223">
        <f>K210</f>
        <v>0</v>
      </c>
      <c r="L209" s="223"/>
      <c r="M209" s="223"/>
      <c r="N209" s="204" t="e">
        <f t="shared" si="11"/>
        <v>#DIV/0!</v>
      </c>
    </row>
    <row r="210" spans="1:14" ht="33" hidden="1" customHeight="1" x14ac:dyDescent="0.35">
      <c r="A210" s="4"/>
      <c r="B210" s="17"/>
      <c r="C210" s="17"/>
      <c r="D210" s="17"/>
      <c r="E210" s="17"/>
      <c r="F210" s="18"/>
      <c r="G210" s="221" t="s">
        <v>2</v>
      </c>
      <c r="H210" s="221"/>
      <c r="I210" s="222"/>
      <c r="J210" s="222">
        <v>200</v>
      </c>
      <c r="K210" s="223"/>
      <c r="L210" s="223"/>
      <c r="M210" s="223"/>
      <c r="N210" s="204" t="e">
        <f t="shared" si="11"/>
        <v>#DIV/0!</v>
      </c>
    </row>
    <row r="211" spans="1:14" ht="60" x14ac:dyDescent="0.35">
      <c r="A211" s="4"/>
      <c r="B211" s="17"/>
      <c r="C211" s="17"/>
      <c r="D211" s="17"/>
      <c r="E211" s="17"/>
      <c r="F211" s="18"/>
      <c r="G211" s="56" t="s">
        <v>563</v>
      </c>
      <c r="H211" s="56"/>
      <c r="I211" s="57" t="s">
        <v>229</v>
      </c>
      <c r="J211" s="58" t="s">
        <v>0</v>
      </c>
      <c r="K211" s="184">
        <f>K212+K217</f>
        <v>239000</v>
      </c>
      <c r="L211" s="184"/>
      <c r="M211" s="187">
        <f>M212+M217</f>
        <v>237949.8</v>
      </c>
      <c r="N211" s="204">
        <f t="shared" si="11"/>
        <v>99.56058577405858</v>
      </c>
    </row>
    <row r="212" spans="1:14" ht="62" x14ac:dyDescent="0.35">
      <c r="A212" s="4"/>
      <c r="B212" s="17"/>
      <c r="C212" s="17"/>
      <c r="D212" s="17"/>
      <c r="E212" s="17"/>
      <c r="F212" s="18"/>
      <c r="G212" s="48" t="s">
        <v>564</v>
      </c>
      <c r="H212" s="107"/>
      <c r="I212" s="45" t="s">
        <v>230</v>
      </c>
      <c r="J212" s="46" t="s">
        <v>0</v>
      </c>
      <c r="K212" s="185">
        <f>K213</f>
        <v>69000</v>
      </c>
      <c r="L212" s="185"/>
      <c r="M212" s="185">
        <f t="shared" ref="M212:M213" si="15">M213</f>
        <v>67957.8</v>
      </c>
      <c r="N212" s="204">
        <f t="shared" si="11"/>
        <v>98.489565217391302</v>
      </c>
    </row>
    <row r="213" spans="1:14" ht="46.5" x14ac:dyDescent="0.35">
      <c r="A213" s="4"/>
      <c r="B213" s="17"/>
      <c r="C213" s="17"/>
      <c r="D213" s="17"/>
      <c r="E213" s="17"/>
      <c r="F213" s="18"/>
      <c r="G213" s="59" t="s">
        <v>232</v>
      </c>
      <c r="H213" s="59"/>
      <c r="I213" s="60" t="s">
        <v>231</v>
      </c>
      <c r="J213" s="46"/>
      <c r="K213" s="185">
        <f>K214</f>
        <v>69000</v>
      </c>
      <c r="L213" s="185"/>
      <c r="M213" s="185">
        <f t="shared" si="15"/>
        <v>67957.8</v>
      </c>
      <c r="N213" s="204">
        <f t="shared" si="11"/>
        <v>98.489565217391302</v>
      </c>
    </row>
    <row r="214" spans="1:14" ht="77.5" x14ac:dyDescent="0.35">
      <c r="A214" s="4"/>
      <c r="B214" s="17"/>
      <c r="C214" s="17"/>
      <c r="D214" s="17"/>
      <c r="E214" s="17"/>
      <c r="F214" s="18"/>
      <c r="G214" s="48" t="s">
        <v>573</v>
      </c>
      <c r="H214" s="48"/>
      <c r="I214" s="45" t="s">
        <v>233</v>
      </c>
      <c r="J214" s="46"/>
      <c r="K214" s="185">
        <f>K215+K216</f>
        <v>69000</v>
      </c>
      <c r="L214" s="185"/>
      <c r="M214" s="185">
        <f>M215+M216</f>
        <v>67957.8</v>
      </c>
      <c r="N214" s="204">
        <f t="shared" si="11"/>
        <v>98.489565217391302</v>
      </c>
    </row>
    <row r="215" spans="1:14" ht="39.75" hidden="1" customHeight="1" x14ac:dyDescent="0.35">
      <c r="A215" s="4"/>
      <c r="B215" s="17"/>
      <c r="C215" s="17"/>
      <c r="D215" s="17"/>
      <c r="E215" s="17"/>
      <c r="F215" s="18"/>
      <c r="G215" s="48" t="s">
        <v>2</v>
      </c>
      <c r="H215" s="48"/>
      <c r="I215" s="73"/>
      <c r="J215" s="46">
        <v>200</v>
      </c>
      <c r="K215" s="185">
        <v>0</v>
      </c>
      <c r="L215" s="185"/>
      <c r="M215" s="185"/>
      <c r="N215" s="204" t="e">
        <f t="shared" ref="N215:N278" si="16">M215/K215*100</f>
        <v>#DIV/0!</v>
      </c>
    </row>
    <row r="216" spans="1:14" ht="46.5" x14ac:dyDescent="0.35">
      <c r="A216" s="4"/>
      <c r="B216" s="17"/>
      <c r="C216" s="17"/>
      <c r="D216" s="17"/>
      <c r="E216" s="17"/>
      <c r="F216" s="18"/>
      <c r="G216" s="48" t="s">
        <v>4</v>
      </c>
      <c r="H216" s="48"/>
      <c r="I216" s="73"/>
      <c r="J216" s="46">
        <v>600</v>
      </c>
      <c r="K216" s="185">
        <v>69000</v>
      </c>
      <c r="L216" s="185"/>
      <c r="M216" s="185">
        <v>67957.8</v>
      </c>
      <c r="N216" s="204">
        <f t="shared" si="16"/>
        <v>98.489565217391302</v>
      </c>
    </row>
    <row r="217" spans="1:14" ht="62" x14ac:dyDescent="0.35">
      <c r="A217" s="4"/>
      <c r="B217" s="17"/>
      <c r="C217" s="17"/>
      <c r="D217" s="17"/>
      <c r="E217" s="17"/>
      <c r="F217" s="18"/>
      <c r="G217" s="48" t="s">
        <v>574</v>
      </c>
      <c r="H217" s="107"/>
      <c r="I217" s="45" t="s">
        <v>234</v>
      </c>
      <c r="J217" s="46"/>
      <c r="K217" s="185">
        <f>K218</f>
        <v>170000</v>
      </c>
      <c r="L217" s="185"/>
      <c r="M217" s="185">
        <f>M218</f>
        <v>169992</v>
      </c>
      <c r="N217" s="204">
        <f t="shared" si="16"/>
        <v>99.995294117647063</v>
      </c>
    </row>
    <row r="218" spans="1:14" ht="77.5" x14ac:dyDescent="0.35">
      <c r="A218" s="4"/>
      <c r="B218" s="17"/>
      <c r="C218" s="17"/>
      <c r="D218" s="17"/>
      <c r="E218" s="17"/>
      <c r="F218" s="18"/>
      <c r="G218" s="59" t="s">
        <v>483</v>
      </c>
      <c r="H218" s="59"/>
      <c r="I218" s="60" t="s">
        <v>235</v>
      </c>
      <c r="J218" s="46"/>
      <c r="K218" s="185">
        <f>K219+K221</f>
        <v>170000</v>
      </c>
      <c r="L218" s="185"/>
      <c r="M218" s="185">
        <f>M219+M221</f>
        <v>169992</v>
      </c>
      <c r="N218" s="204">
        <f t="shared" si="16"/>
        <v>99.995294117647063</v>
      </c>
    </row>
    <row r="219" spans="1:14" ht="77.5" x14ac:dyDescent="0.35">
      <c r="A219" s="4"/>
      <c r="B219" s="17"/>
      <c r="C219" s="17"/>
      <c r="D219" s="17"/>
      <c r="E219" s="17"/>
      <c r="F219" s="18"/>
      <c r="G219" s="48" t="s">
        <v>388</v>
      </c>
      <c r="H219" s="48"/>
      <c r="I219" s="45" t="s">
        <v>236</v>
      </c>
      <c r="J219" s="46"/>
      <c r="K219" s="185">
        <f>K220</f>
        <v>170000</v>
      </c>
      <c r="L219" s="185"/>
      <c r="M219" s="185">
        <f>M220</f>
        <v>169992</v>
      </c>
      <c r="N219" s="204">
        <f t="shared" si="16"/>
        <v>99.995294117647063</v>
      </c>
    </row>
    <row r="220" spans="1:14" ht="46.5" x14ac:dyDescent="0.35">
      <c r="A220" s="4"/>
      <c r="B220" s="17"/>
      <c r="C220" s="17"/>
      <c r="D220" s="17"/>
      <c r="E220" s="17"/>
      <c r="F220" s="18"/>
      <c r="G220" s="48" t="s">
        <v>4</v>
      </c>
      <c r="H220" s="48"/>
      <c r="I220" s="73"/>
      <c r="J220" s="46">
        <v>600</v>
      </c>
      <c r="K220" s="185">
        <v>170000</v>
      </c>
      <c r="L220" s="185"/>
      <c r="M220" s="185">
        <v>169992</v>
      </c>
      <c r="N220" s="204">
        <f t="shared" si="16"/>
        <v>99.995294117647063</v>
      </c>
    </row>
    <row r="221" spans="1:14" s="41" customFormat="1" ht="49.5" hidden="1" customHeight="1" x14ac:dyDescent="0.35">
      <c r="A221" s="38"/>
      <c r="B221" s="39"/>
      <c r="C221" s="39"/>
      <c r="D221" s="39"/>
      <c r="E221" s="39"/>
      <c r="F221" s="40"/>
      <c r="G221" s="48" t="s">
        <v>238</v>
      </c>
      <c r="H221" s="48"/>
      <c r="I221" s="45" t="s">
        <v>237</v>
      </c>
      <c r="J221" s="46"/>
      <c r="K221" s="185">
        <f>K222</f>
        <v>0</v>
      </c>
      <c r="L221" s="185"/>
      <c r="M221" s="185"/>
      <c r="N221" s="204" t="e">
        <f t="shared" si="16"/>
        <v>#DIV/0!</v>
      </c>
    </row>
    <row r="222" spans="1:14" s="41" customFormat="1" ht="42.75" hidden="1" customHeight="1" x14ac:dyDescent="0.35">
      <c r="A222" s="38"/>
      <c r="B222" s="277" t="s">
        <v>40</v>
      </c>
      <c r="C222" s="277"/>
      <c r="D222" s="277"/>
      <c r="E222" s="277"/>
      <c r="F222" s="278"/>
      <c r="G222" s="48" t="s">
        <v>4</v>
      </c>
      <c r="H222" s="48"/>
      <c r="I222" s="45"/>
      <c r="J222" s="46">
        <v>600</v>
      </c>
      <c r="K222" s="185"/>
      <c r="L222" s="185"/>
      <c r="M222" s="185"/>
      <c r="N222" s="204" t="e">
        <f t="shared" si="16"/>
        <v>#DIV/0!</v>
      </c>
    </row>
    <row r="223" spans="1:14" s="41" customFormat="1" ht="60" x14ac:dyDescent="0.35">
      <c r="A223" s="38"/>
      <c r="B223" s="134"/>
      <c r="C223" s="134"/>
      <c r="D223" s="134"/>
      <c r="E223" s="134"/>
      <c r="F223" s="135"/>
      <c r="G223" s="107" t="s">
        <v>548</v>
      </c>
      <c r="H223" s="48"/>
      <c r="I223" s="57" t="s">
        <v>433</v>
      </c>
      <c r="J223" s="46"/>
      <c r="K223" s="187">
        <f>K224</f>
        <v>24500</v>
      </c>
      <c r="L223" s="185"/>
      <c r="M223" s="187">
        <f t="shared" ref="M223:M226" si="17">M224</f>
        <v>24500</v>
      </c>
      <c r="N223" s="204">
        <f t="shared" si="16"/>
        <v>100</v>
      </c>
    </row>
    <row r="224" spans="1:14" s="41" customFormat="1" ht="77.5" x14ac:dyDescent="0.35">
      <c r="A224" s="38"/>
      <c r="B224" s="134"/>
      <c r="C224" s="134"/>
      <c r="D224" s="134"/>
      <c r="E224" s="134"/>
      <c r="F224" s="135"/>
      <c r="G224" s="48" t="s">
        <v>549</v>
      </c>
      <c r="H224" s="48"/>
      <c r="I224" s="45" t="s">
        <v>434</v>
      </c>
      <c r="J224" s="46"/>
      <c r="K224" s="185">
        <f>K225</f>
        <v>24500</v>
      </c>
      <c r="L224" s="185"/>
      <c r="M224" s="185">
        <f t="shared" si="17"/>
        <v>24500</v>
      </c>
      <c r="N224" s="204">
        <f t="shared" si="16"/>
        <v>100</v>
      </c>
    </row>
    <row r="225" spans="1:14" s="41" customFormat="1" ht="46.5" x14ac:dyDescent="0.35">
      <c r="A225" s="38"/>
      <c r="B225" s="134"/>
      <c r="C225" s="134"/>
      <c r="D225" s="134"/>
      <c r="E225" s="134"/>
      <c r="F225" s="135"/>
      <c r="G225" s="59" t="s">
        <v>482</v>
      </c>
      <c r="H225" s="48"/>
      <c r="I225" s="60" t="s">
        <v>435</v>
      </c>
      <c r="J225" s="46"/>
      <c r="K225" s="185">
        <f>K226</f>
        <v>24500</v>
      </c>
      <c r="L225" s="185"/>
      <c r="M225" s="185">
        <f t="shared" si="17"/>
        <v>24500</v>
      </c>
      <c r="N225" s="204">
        <f t="shared" si="16"/>
        <v>100</v>
      </c>
    </row>
    <row r="226" spans="1:14" s="41" customFormat="1" ht="77.5" x14ac:dyDescent="0.35">
      <c r="A226" s="38"/>
      <c r="B226" s="134"/>
      <c r="C226" s="134"/>
      <c r="D226" s="134"/>
      <c r="E226" s="134"/>
      <c r="F226" s="135"/>
      <c r="G226" s="48" t="s">
        <v>444</v>
      </c>
      <c r="H226" s="48"/>
      <c r="I226" s="45" t="s">
        <v>436</v>
      </c>
      <c r="J226" s="46"/>
      <c r="K226" s="185">
        <f>K227</f>
        <v>24500</v>
      </c>
      <c r="L226" s="185"/>
      <c r="M226" s="185">
        <f t="shared" si="17"/>
        <v>24500</v>
      </c>
      <c r="N226" s="204">
        <f t="shared" si="16"/>
        <v>100</v>
      </c>
    </row>
    <row r="227" spans="1:14" s="41" customFormat="1" ht="46.5" x14ac:dyDescent="0.35">
      <c r="A227" s="38"/>
      <c r="B227" s="134"/>
      <c r="C227" s="134"/>
      <c r="D227" s="134"/>
      <c r="E227" s="134"/>
      <c r="F227" s="135"/>
      <c r="G227" s="48" t="s">
        <v>4</v>
      </c>
      <c r="H227" s="48"/>
      <c r="I227" s="45"/>
      <c r="J227" s="46">
        <v>600</v>
      </c>
      <c r="K227" s="185">
        <v>24500</v>
      </c>
      <c r="L227" s="185"/>
      <c r="M227" s="185">
        <v>24500</v>
      </c>
      <c r="N227" s="204">
        <f t="shared" si="16"/>
        <v>100</v>
      </c>
    </row>
    <row r="228" spans="1:14" ht="51" hidden="1" customHeight="1" x14ac:dyDescent="0.35">
      <c r="A228" s="4"/>
      <c r="B228" s="19"/>
      <c r="C228" s="19"/>
      <c r="D228" s="19"/>
      <c r="E228" s="19"/>
      <c r="F228" s="20"/>
      <c r="G228" s="107" t="s">
        <v>414</v>
      </c>
      <c r="H228" s="106"/>
      <c r="I228" s="57" t="s">
        <v>241</v>
      </c>
      <c r="J228" s="106"/>
      <c r="K228" s="183">
        <f>K229+K235</f>
        <v>10900</v>
      </c>
      <c r="L228" s="189"/>
      <c r="M228" s="183"/>
      <c r="N228" s="204">
        <f t="shared" si="16"/>
        <v>0</v>
      </c>
    </row>
    <row r="229" spans="1:14" ht="63.75" hidden="1" customHeight="1" x14ac:dyDescent="0.35">
      <c r="A229" s="4"/>
      <c r="B229" s="19"/>
      <c r="C229" s="19"/>
      <c r="D229" s="19"/>
      <c r="E229" s="19"/>
      <c r="F229" s="20"/>
      <c r="G229" s="48" t="s">
        <v>415</v>
      </c>
      <c r="H229" s="48"/>
      <c r="I229" s="45" t="s">
        <v>253</v>
      </c>
      <c r="J229" s="110"/>
      <c r="K229" s="185">
        <f>K230</f>
        <v>0</v>
      </c>
      <c r="L229" s="188"/>
      <c r="M229" s="185"/>
      <c r="N229" s="204" t="e">
        <f t="shared" si="16"/>
        <v>#DIV/0!</v>
      </c>
    </row>
    <row r="230" spans="1:14" ht="51" hidden="1" customHeight="1" x14ac:dyDescent="0.35">
      <c r="A230" s="4"/>
      <c r="B230" s="291" t="s">
        <v>39</v>
      </c>
      <c r="C230" s="291"/>
      <c r="D230" s="291"/>
      <c r="E230" s="291"/>
      <c r="F230" s="292"/>
      <c r="G230" s="59" t="s">
        <v>256</v>
      </c>
      <c r="H230" s="48"/>
      <c r="I230" s="60" t="s">
        <v>254</v>
      </c>
      <c r="J230" s="110"/>
      <c r="K230" s="185">
        <f>K231</f>
        <v>0</v>
      </c>
      <c r="L230" s="188"/>
      <c r="M230" s="185"/>
      <c r="N230" s="204" t="e">
        <f t="shared" si="16"/>
        <v>#DIV/0!</v>
      </c>
    </row>
    <row r="231" spans="1:14" ht="77.25" hidden="1" customHeight="1" x14ac:dyDescent="0.35">
      <c r="A231" s="4"/>
      <c r="B231" s="12"/>
      <c r="C231" s="12"/>
      <c r="D231" s="12"/>
      <c r="E231" s="12"/>
      <c r="F231" s="13"/>
      <c r="G231" s="48" t="s">
        <v>413</v>
      </c>
      <c r="H231" s="48"/>
      <c r="I231" s="45" t="s">
        <v>255</v>
      </c>
      <c r="J231" s="110"/>
      <c r="K231" s="185">
        <f>K232+K233</f>
        <v>0</v>
      </c>
      <c r="L231" s="188"/>
      <c r="M231" s="185"/>
      <c r="N231" s="204" t="e">
        <f t="shared" si="16"/>
        <v>#DIV/0!</v>
      </c>
    </row>
    <row r="232" spans="1:14" ht="37.5" hidden="1" customHeight="1" x14ac:dyDescent="0.35">
      <c r="A232" s="4"/>
      <c r="B232" s="12"/>
      <c r="C232" s="12"/>
      <c r="D232" s="12"/>
      <c r="E232" s="12"/>
      <c r="F232" s="13"/>
      <c r="G232" s="48" t="s">
        <v>2</v>
      </c>
      <c r="H232" s="48"/>
      <c r="I232" s="60"/>
      <c r="J232" s="46">
        <v>200</v>
      </c>
      <c r="K232" s="185">
        <v>0</v>
      </c>
      <c r="L232" s="185"/>
      <c r="M232" s="185"/>
      <c r="N232" s="204" t="e">
        <f t="shared" si="16"/>
        <v>#DIV/0!</v>
      </c>
    </row>
    <row r="233" spans="1:14" ht="42.75" hidden="1" customHeight="1" x14ac:dyDescent="0.35">
      <c r="A233" s="4"/>
      <c r="B233" s="12"/>
      <c r="C233" s="12"/>
      <c r="D233" s="12"/>
      <c r="E233" s="12"/>
      <c r="F233" s="13"/>
      <c r="G233" s="48" t="s">
        <v>4</v>
      </c>
      <c r="H233" s="48"/>
      <c r="I233" s="60"/>
      <c r="J233" s="46">
        <v>600</v>
      </c>
      <c r="K233" s="185"/>
      <c r="L233" s="185"/>
      <c r="M233" s="185"/>
      <c r="N233" s="204" t="e">
        <f t="shared" si="16"/>
        <v>#DIV/0!</v>
      </c>
    </row>
    <row r="234" spans="1:14" ht="30" x14ac:dyDescent="0.35">
      <c r="A234" s="4"/>
      <c r="B234" s="12"/>
      <c r="C234" s="12"/>
      <c r="D234" s="12"/>
      <c r="E234" s="12"/>
      <c r="F234" s="13"/>
      <c r="G234" s="107" t="s">
        <v>443</v>
      </c>
      <c r="H234" s="48"/>
      <c r="I234" s="57" t="s">
        <v>437</v>
      </c>
      <c r="J234" s="46"/>
      <c r="K234" s="185">
        <f>K235</f>
        <v>10900</v>
      </c>
      <c r="L234" s="185"/>
      <c r="M234" s="185">
        <f>M235</f>
        <v>10900</v>
      </c>
      <c r="N234" s="204">
        <f t="shared" si="16"/>
        <v>100</v>
      </c>
    </row>
    <row r="235" spans="1:14" ht="31" x14ac:dyDescent="0.35">
      <c r="A235" s="4"/>
      <c r="B235" s="12"/>
      <c r="C235" s="12"/>
      <c r="D235" s="12"/>
      <c r="E235" s="12"/>
      <c r="F235" s="13"/>
      <c r="G235" s="48" t="s">
        <v>442</v>
      </c>
      <c r="H235" s="107"/>
      <c r="I235" s="45" t="s">
        <v>438</v>
      </c>
      <c r="J235" s="108" t="s">
        <v>0</v>
      </c>
      <c r="K235" s="185">
        <f>K237</f>
        <v>10900</v>
      </c>
      <c r="L235" s="187"/>
      <c r="M235" s="185">
        <f>M237</f>
        <v>10900</v>
      </c>
      <c r="N235" s="204">
        <f t="shared" si="16"/>
        <v>100</v>
      </c>
    </row>
    <row r="236" spans="1:14" ht="46.5" x14ac:dyDescent="0.35">
      <c r="A236" s="4"/>
      <c r="B236" s="12"/>
      <c r="C236" s="12"/>
      <c r="D236" s="12"/>
      <c r="E236" s="12"/>
      <c r="F236" s="13"/>
      <c r="G236" s="59" t="s">
        <v>259</v>
      </c>
      <c r="H236" s="59"/>
      <c r="I236" s="60" t="s">
        <v>439</v>
      </c>
      <c r="J236" s="108"/>
      <c r="K236" s="185">
        <f>K237</f>
        <v>10900</v>
      </c>
      <c r="L236" s="187"/>
      <c r="M236" s="185">
        <f>M237</f>
        <v>10900</v>
      </c>
      <c r="N236" s="204">
        <f t="shared" si="16"/>
        <v>100</v>
      </c>
    </row>
    <row r="237" spans="1:14" ht="31" x14ac:dyDescent="0.35">
      <c r="A237" s="4"/>
      <c r="B237" s="318" t="s">
        <v>38</v>
      </c>
      <c r="C237" s="318"/>
      <c r="D237" s="318"/>
      <c r="E237" s="318"/>
      <c r="F237" s="319"/>
      <c r="G237" s="48" t="s">
        <v>441</v>
      </c>
      <c r="H237" s="48"/>
      <c r="I237" s="45" t="s">
        <v>440</v>
      </c>
      <c r="J237" s="46"/>
      <c r="K237" s="185">
        <f>K238+K239</f>
        <v>10900</v>
      </c>
      <c r="L237" s="185"/>
      <c r="M237" s="185">
        <f>M238+M239</f>
        <v>10900</v>
      </c>
      <c r="N237" s="204">
        <f t="shared" si="16"/>
        <v>100</v>
      </c>
    </row>
    <row r="238" spans="1:14" ht="45" hidden="1" customHeight="1" x14ac:dyDescent="0.35">
      <c r="A238" s="4"/>
      <c r="B238" s="291" t="s">
        <v>37</v>
      </c>
      <c r="C238" s="291"/>
      <c r="D238" s="291"/>
      <c r="E238" s="291"/>
      <c r="F238" s="292"/>
      <c r="G238" s="48" t="s">
        <v>2</v>
      </c>
      <c r="H238" s="48"/>
      <c r="I238" s="49"/>
      <c r="J238" s="46">
        <v>200</v>
      </c>
      <c r="K238" s="185">
        <v>0</v>
      </c>
      <c r="L238" s="185"/>
      <c r="M238" s="185"/>
      <c r="N238" s="204" t="e">
        <f t="shared" si="16"/>
        <v>#DIV/0!</v>
      </c>
    </row>
    <row r="239" spans="1:14" ht="46.5" x14ac:dyDescent="0.35">
      <c r="A239" s="4"/>
      <c r="B239" s="12"/>
      <c r="C239" s="12"/>
      <c r="D239" s="12"/>
      <c r="E239" s="12"/>
      <c r="F239" s="13"/>
      <c r="G239" s="48" t="s">
        <v>4</v>
      </c>
      <c r="H239" s="48"/>
      <c r="I239" s="49"/>
      <c r="J239" s="46">
        <v>600</v>
      </c>
      <c r="K239" s="185">
        <v>10900</v>
      </c>
      <c r="L239" s="185"/>
      <c r="M239" s="185">
        <v>10900</v>
      </c>
      <c r="N239" s="204">
        <f t="shared" si="16"/>
        <v>100</v>
      </c>
    </row>
    <row r="240" spans="1:14" x14ac:dyDescent="0.35">
      <c r="A240" s="4"/>
      <c r="B240" s="281" t="s">
        <v>36</v>
      </c>
      <c r="C240" s="281"/>
      <c r="D240" s="281"/>
      <c r="E240" s="281"/>
      <c r="F240" s="282"/>
      <c r="G240" s="107" t="s">
        <v>8</v>
      </c>
      <c r="H240" s="48"/>
      <c r="I240" s="57" t="s">
        <v>308</v>
      </c>
      <c r="J240" s="46"/>
      <c r="K240" s="185">
        <f>K241+K245</f>
        <v>2849753</v>
      </c>
      <c r="L240" s="185"/>
      <c r="M240" s="185">
        <f>M241+M245</f>
        <v>2821254.94</v>
      </c>
      <c r="N240" s="204">
        <f t="shared" si="16"/>
        <v>98.999981401896932</v>
      </c>
    </row>
    <row r="241" spans="1:14" ht="31" x14ac:dyDescent="0.35">
      <c r="A241" s="4"/>
      <c r="B241" s="281">
        <v>200</v>
      </c>
      <c r="C241" s="281"/>
      <c r="D241" s="281"/>
      <c r="E241" s="281"/>
      <c r="F241" s="282"/>
      <c r="G241" s="48" t="s">
        <v>80</v>
      </c>
      <c r="H241" s="48"/>
      <c r="I241" s="45" t="s">
        <v>317</v>
      </c>
      <c r="J241" s="46"/>
      <c r="K241" s="185">
        <f>K242+K243+K244</f>
        <v>2371000</v>
      </c>
      <c r="L241" s="185"/>
      <c r="M241" s="185">
        <f>M242+M243+M244</f>
        <v>2342501.94</v>
      </c>
      <c r="N241" s="204">
        <f t="shared" si="16"/>
        <v>98.798057359763817</v>
      </c>
    </row>
    <row r="242" spans="1:14" ht="77.5" x14ac:dyDescent="0.35">
      <c r="A242" s="4"/>
      <c r="B242" s="318" t="s">
        <v>35</v>
      </c>
      <c r="C242" s="318"/>
      <c r="D242" s="318"/>
      <c r="E242" s="318"/>
      <c r="F242" s="319"/>
      <c r="G242" s="48" t="s">
        <v>3</v>
      </c>
      <c r="H242" s="48"/>
      <c r="I242" s="45"/>
      <c r="J242" s="46">
        <v>100</v>
      </c>
      <c r="K242" s="185">
        <v>2337100</v>
      </c>
      <c r="L242" s="185"/>
      <c r="M242" s="185">
        <v>2312102.9300000002</v>
      </c>
      <c r="N242" s="204">
        <f t="shared" si="16"/>
        <v>98.930423601899804</v>
      </c>
    </row>
    <row r="243" spans="1:14" ht="31" x14ac:dyDescent="0.35">
      <c r="A243" s="4"/>
      <c r="B243" s="19"/>
      <c r="C243" s="19"/>
      <c r="D243" s="19"/>
      <c r="E243" s="19"/>
      <c r="F243" s="20"/>
      <c r="G243" s="48" t="s">
        <v>2</v>
      </c>
      <c r="H243" s="48"/>
      <c r="I243" s="45"/>
      <c r="J243" s="46">
        <v>200</v>
      </c>
      <c r="K243" s="185">
        <v>33900</v>
      </c>
      <c r="L243" s="185"/>
      <c r="M243" s="185">
        <v>30399.01</v>
      </c>
      <c r="N243" s="204">
        <f t="shared" si="16"/>
        <v>89.672595870206479</v>
      </c>
    </row>
    <row r="244" spans="1:14" hidden="1" x14ac:dyDescent="0.35">
      <c r="A244" s="4"/>
      <c r="B244" s="19"/>
      <c r="C244" s="19"/>
      <c r="D244" s="19"/>
      <c r="E244" s="19"/>
      <c r="F244" s="20"/>
      <c r="G244" s="48" t="s">
        <v>1</v>
      </c>
      <c r="H244" s="48"/>
      <c r="I244" s="45"/>
      <c r="J244" s="46">
        <v>800</v>
      </c>
      <c r="K244" s="185"/>
      <c r="L244" s="185"/>
      <c r="M244" s="185"/>
      <c r="N244" s="204" t="e">
        <f t="shared" si="16"/>
        <v>#DIV/0!</v>
      </c>
    </row>
    <row r="245" spans="1:14" s="41" customFormat="1" ht="31" x14ac:dyDescent="0.35">
      <c r="A245" s="38"/>
      <c r="B245" s="76"/>
      <c r="C245" s="76"/>
      <c r="D245" s="76"/>
      <c r="E245" s="76"/>
      <c r="F245" s="77"/>
      <c r="G245" s="48" t="s">
        <v>75</v>
      </c>
      <c r="H245" s="48"/>
      <c r="I245" s="45" t="s">
        <v>320</v>
      </c>
      <c r="J245" s="46" t="s">
        <v>0</v>
      </c>
      <c r="K245" s="185">
        <f>K246+K247</f>
        <v>478753</v>
      </c>
      <c r="L245" s="185">
        <f>L246+L247</f>
        <v>0</v>
      </c>
      <c r="M245" s="185">
        <f>M246+M247</f>
        <v>478753</v>
      </c>
      <c r="N245" s="204">
        <f t="shared" si="16"/>
        <v>100</v>
      </c>
    </row>
    <row r="246" spans="1:14" s="41" customFormat="1" ht="77.5" x14ac:dyDescent="0.35">
      <c r="A246" s="38"/>
      <c r="B246" s="76"/>
      <c r="C246" s="76"/>
      <c r="D246" s="76"/>
      <c r="E246" s="76"/>
      <c r="F246" s="77"/>
      <c r="G246" s="48" t="s">
        <v>3</v>
      </c>
      <c r="H246" s="48"/>
      <c r="I246" s="45" t="s">
        <v>0</v>
      </c>
      <c r="J246" s="46">
        <v>100</v>
      </c>
      <c r="K246" s="185">
        <v>417635.04</v>
      </c>
      <c r="L246" s="185">
        <v>37039</v>
      </c>
      <c r="M246" s="185">
        <v>417635.04</v>
      </c>
      <c r="N246" s="204">
        <f t="shared" si="16"/>
        <v>100</v>
      </c>
    </row>
    <row r="247" spans="1:14" s="41" customFormat="1" ht="31" x14ac:dyDescent="0.35">
      <c r="A247" s="38"/>
      <c r="B247" s="287" t="s">
        <v>34</v>
      </c>
      <c r="C247" s="287"/>
      <c r="D247" s="287"/>
      <c r="E247" s="287"/>
      <c r="F247" s="288"/>
      <c r="G247" s="48" t="s">
        <v>2</v>
      </c>
      <c r="H247" s="48"/>
      <c r="I247" s="45"/>
      <c r="J247" s="46">
        <v>200</v>
      </c>
      <c r="K247" s="185">
        <v>61117.96</v>
      </c>
      <c r="L247" s="185">
        <v>-37039</v>
      </c>
      <c r="M247" s="185">
        <v>61117.96</v>
      </c>
      <c r="N247" s="204">
        <f t="shared" si="16"/>
        <v>100</v>
      </c>
    </row>
    <row r="248" spans="1:14" ht="45" x14ac:dyDescent="0.35">
      <c r="A248" s="4"/>
      <c r="B248" s="281">
        <v>600</v>
      </c>
      <c r="C248" s="281"/>
      <c r="D248" s="281"/>
      <c r="E248" s="281"/>
      <c r="F248" s="282"/>
      <c r="G248" s="107" t="s">
        <v>395</v>
      </c>
      <c r="H248" s="112">
        <v>805</v>
      </c>
      <c r="I248" s="45"/>
      <c r="J248" s="46"/>
      <c r="K248" s="187">
        <f>K254+K262+K249</f>
        <v>16442761</v>
      </c>
      <c r="L248" s="187">
        <f>L254+L262+L249</f>
        <v>0</v>
      </c>
      <c r="M248" s="187">
        <f>M254+M262+M249</f>
        <v>16430962.93</v>
      </c>
      <c r="N248" s="204">
        <f t="shared" si="16"/>
        <v>99.928247634323697</v>
      </c>
    </row>
    <row r="249" spans="1:14" ht="60.5" x14ac:dyDescent="0.35">
      <c r="A249" s="4"/>
      <c r="B249" s="15"/>
      <c r="C249" s="15"/>
      <c r="D249" s="15"/>
      <c r="E249" s="15"/>
      <c r="F249" s="16"/>
      <c r="G249" s="234" t="s">
        <v>575</v>
      </c>
      <c r="H249" s="112"/>
      <c r="I249" s="57" t="s">
        <v>287</v>
      </c>
      <c r="J249" s="46"/>
      <c r="K249" s="187">
        <f t="shared" ref="K249:M252" si="18">K250</f>
        <v>2363511</v>
      </c>
      <c r="L249" s="187">
        <f t="shared" si="18"/>
        <v>0</v>
      </c>
      <c r="M249" s="187">
        <f t="shared" si="18"/>
        <v>2363511</v>
      </c>
      <c r="N249" s="204">
        <f t="shared" si="16"/>
        <v>100</v>
      </c>
    </row>
    <row r="250" spans="1:14" ht="60.5" x14ac:dyDescent="0.35">
      <c r="A250" s="4"/>
      <c r="B250" s="15"/>
      <c r="C250" s="15"/>
      <c r="D250" s="15"/>
      <c r="E250" s="15"/>
      <c r="F250" s="16"/>
      <c r="G250" s="235" t="s">
        <v>576</v>
      </c>
      <c r="H250" s="112"/>
      <c r="I250" s="45" t="s">
        <v>288</v>
      </c>
      <c r="J250" s="46"/>
      <c r="K250" s="185">
        <f t="shared" si="18"/>
        <v>2363511</v>
      </c>
      <c r="L250" s="185">
        <f t="shared" si="18"/>
        <v>0</v>
      </c>
      <c r="M250" s="185">
        <f t="shared" si="18"/>
        <v>2363511</v>
      </c>
      <c r="N250" s="204">
        <f t="shared" si="16"/>
        <v>100</v>
      </c>
    </row>
    <row r="251" spans="1:14" ht="46.5" x14ac:dyDescent="0.35">
      <c r="A251" s="4"/>
      <c r="B251" s="15"/>
      <c r="C251" s="15"/>
      <c r="D251" s="15"/>
      <c r="E251" s="15"/>
      <c r="F251" s="16"/>
      <c r="G251" s="224" t="s">
        <v>326</v>
      </c>
      <c r="H251" s="112"/>
      <c r="I251" s="60" t="s">
        <v>289</v>
      </c>
      <c r="J251" s="46"/>
      <c r="K251" s="185">
        <f t="shared" si="18"/>
        <v>2363511</v>
      </c>
      <c r="L251" s="185">
        <f t="shared" si="18"/>
        <v>0</v>
      </c>
      <c r="M251" s="185">
        <f t="shared" si="18"/>
        <v>2363511</v>
      </c>
      <c r="N251" s="204">
        <f t="shared" si="16"/>
        <v>100</v>
      </c>
    </row>
    <row r="252" spans="1:14" ht="46.5" x14ac:dyDescent="0.35">
      <c r="A252" s="4"/>
      <c r="B252" s="15"/>
      <c r="C252" s="15"/>
      <c r="D252" s="15"/>
      <c r="E252" s="15"/>
      <c r="F252" s="16"/>
      <c r="G252" s="226" t="s">
        <v>492</v>
      </c>
      <c r="H252" s="112"/>
      <c r="I252" s="45" t="s">
        <v>491</v>
      </c>
      <c r="J252" s="46"/>
      <c r="K252" s="185">
        <f t="shared" si="18"/>
        <v>2363511</v>
      </c>
      <c r="L252" s="185">
        <f t="shared" si="18"/>
        <v>0</v>
      </c>
      <c r="M252" s="185">
        <f t="shared" si="18"/>
        <v>2363511</v>
      </c>
      <c r="N252" s="204">
        <f t="shared" si="16"/>
        <v>100</v>
      </c>
    </row>
    <row r="253" spans="1:14" x14ac:dyDescent="0.35">
      <c r="A253" s="4"/>
      <c r="B253" s="15"/>
      <c r="C253" s="15"/>
      <c r="D253" s="15"/>
      <c r="E253" s="15"/>
      <c r="F253" s="16"/>
      <c r="G253" s="48" t="s">
        <v>6</v>
      </c>
      <c r="H253" s="112"/>
      <c r="I253" s="45"/>
      <c r="J253" s="46">
        <v>500</v>
      </c>
      <c r="K253" s="185">
        <v>2363511</v>
      </c>
      <c r="L253" s="185"/>
      <c r="M253" s="185">
        <v>2363511</v>
      </c>
      <c r="N253" s="204">
        <f t="shared" si="16"/>
        <v>100</v>
      </c>
    </row>
    <row r="254" spans="1:14" ht="69.5" customHeight="1" x14ac:dyDescent="0.35">
      <c r="A254" s="4"/>
      <c r="B254" s="275">
        <v>800</v>
      </c>
      <c r="C254" s="275"/>
      <c r="D254" s="275"/>
      <c r="E254" s="275"/>
      <c r="F254" s="276"/>
      <c r="G254" s="107" t="s">
        <v>577</v>
      </c>
      <c r="H254" s="107"/>
      <c r="I254" s="57" t="s">
        <v>304</v>
      </c>
      <c r="J254" s="108" t="s">
        <v>0</v>
      </c>
      <c r="K254" s="187">
        <f>K255</f>
        <v>6500760</v>
      </c>
      <c r="L254" s="187">
        <f>L255</f>
        <v>0</v>
      </c>
      <c r="M254" s="187">
        <f>M255</f>
        <v>6500760</v>
      </c>
      <c r="N254" s="204">
        <f t="shared" si="16"/>
        <v>100</v>
      </c>
    </row>
    <row r="255" spans="1:14" ht="62" x14ac:dyDescent="0.35">
      <c r="A255" s="4"/>
      <c r="B255" s="279" t="s">
        <v>32</v>
      </c>
      <c r="C255" s="279"/>
      <c r="D255" s="279"/>
      <c r="E255" s="279"/>
      <c r="F255" s="280"/>
      <c r="G255" s="48" t="s">
        <v>578</v>
      </c>
      <c r="H255" s="48"/>
      <c r="I255" s="45" t="s">
        <v>305</v>
      </c>
      <c r="J255" s="46" t="s">
        <v>0</v>
      </c>
      <c r="K255" s="185">
        <f>K256+K259</f>
        <v>6500760</v>
      </c>
      <c r="L255" s="185">
        <f>L256+L259</f>
        <v>0</v>
      </c>
      <c r="M255" s="185">
        <f>M256+M259</f>
        <v>6500760</v>
      </c>
      <c r="N255" s="204">
        <f t="shared" si="16"/>
        <v>100</v>
      </c>
    </row>
    <row r="256" spans="1:14" ht="46.5" x14ac:dyDescent="0.35">
      <c r="A256" s="4"/>
      <c r="B256" s="275">
        <v>300</v>
      </c>
      <c r="C256" s="275"/>
      <c r="D256" s="275"/>
      <c r="E256" s="275"/>
      <c r="F256" s="276"/>
      <c r="G256" s="59" t="s">
        <v>334</v>
      </c>
      <c r="H256" s="59"/>
      <c r="I256" s="60" t="s">
        <v>306</v>
      </c>
      <c r="J256" s="46"/>
      <c r="K256" s="185">
        <f>K257</f>
        <v>5676000</v>
      </c>
      <c r="L256" s="185"/>
      <c r="M256" s="185">
        <f t="shared" ref="M256:M257" si="19">M257</f>
        <v>5676000</v>
      </c>
      <c r="N256" s="204">
        <f t="shared" si="16"/>
        <v>100</v>
      </c>
    </row>
    <row r="257" spans="1:15" ht="46.5" x14ac:dyDescent="0.35">
      <c r="A257" s="4"/>
      <c r="B257" s="279" t="s">
        <v>31</v>
      </c>
      <c r="C257" s="279"/>
      <c r="D257" s="279"/>
      <c r="E257" s="279"/>
      <c r="F257" s="280"/>
      <c r="G257" s="48" t="s">
        <v>579</v>
      </c>
      <c r="H257" s="48"/>
      <c r="I257" s="45" t="s">
        <v>307</v>
      </c>
      <c r="J257" s="46"/>
      <c r="K257" s="185">
        <f>K258</f>
        <v>5676000</v>
      </c>
      <c r="L257" s="185"/>
      <c r="M257" s="185">
        <f t="shared" si="19"/>
        <v>5676000</v>
      </c>
      <c r="N257" s="204">
        <f t="shared" si="16"/>
        <v>100</v>
      </c>
    </row>
    <row r="258" spans="1:15" x14ac:dyDescent="0.35">
      <c r="A258" s="4"/>
      <c r="B258" s="17"/>
      <c r="C258" s="17"/>
      <c r="D258" s="17"/>
      <c r="E258" s="17"/>
      <c r="F258" s="18"/>
      <c r="G258" s="48" t="s">
        <v>6</v>
      </c>
      <c r="H258" s="48"/>
      <c r="I258" s="45"/>
      <c r="J258" s="46">
        <v>500</v>
      </c>
      <c r="K258" s="185">
        <v>5676000</v>
      </c>
      <c r="L258" s="185"/>
      <c r="M258" s="185">
        <v>5676000</v>
      </c>
      <c r="N258" s="204">
        <f t="shared" si="16"/>
        <v>100</v>
      </c>
    </row>
    <row r="259" spans="1:15" ht="46.5" x14ac:dyDescent="0.35">
      <c r="A259" s="4"/>
      <c r="B259" s="17"/>
      <c r="C259" s="17"/>
      <c r="D259" s="17"/>
      <c r="E259" s="17"/>
      <c r="F259" s="18"/>
      <c r="G259" s="59" t="s">
        <v>386</v>
      </c>
      <c r="H259" s="48"/>
      <c r="I259" s="60" t="s">
        <v>356</v>
      </c>
      <c r="J259" s="46"/>
      <c r="K259" s="185">
        <f t="shared" ref="K259:M260" si="20">K260</f>
        <v>824760</v>
      </c>
      <c r="L259" s="185">
        <f t="shared" si="20"/>
        <v>0</v>
      </c>
      <c r="M259" s="185">
        <f t="shared" si="20"/>
        <v>824760</v>
      </c>
      <c r="N259" s="204">
        <f t="shared" si="16"/>
        <v>100</v>
      </c>
    </row>
    <row r="260" spans="1:15" ht="93" x14ac:dyDescent="0.35">
      <c r="A260" s="4"/>
      <c r="B260" s="17"/>
      <c r="C260" s="17"/>
      <c r="D260" s="17"/>
      <c r="E260" s="17"/>
      <c r="F260" s="18"/>
      <c r="G260" s="48" t="s">
        <v>354</v>
      </c>
      <c r="H260" s="48"/>
      <c r="I260" s="45" t="s">
        <v>355</v>
      </c>
      <c r="J260" s="46"/>
      <c r="K260" s="185">
        <f t="shared" si="20"/>
        <v>824760</v>
      </c>
      <c r="L260" s="185">
        <f t="shared" si="20"/>
        <v>0</v>
      </c>
      <c r="M260" s="185">
        <f t="shared" si="20"/>
        <v>824760</v>
      </c>
      <c r="N260" s="204">
        <f t="shared" si="16"/>
        <v>100</v>
      </c>
      <c r="O260" s="78"/>
    </row>
    <row r="261" spans="1:15" ht="31" x14ac:dyDescent="0.35">
      <c r="A261" s="4"/>
      <c r="B261" s="17"/>
      <c r="C261" s="17"/>
      <c r="D261" s="17"/>
      <c r="E261" s="17"/>
      <c r="F261" s="18"/>
      <c r="G261" s="48" t="s">
        <v>2</v>
      </c>
      <c r="H261" s="48"/>
      <c r="I261" s="45"/>
      <c r="J261" s="46">
        <v>200</v>
      </c>
      <c r="K261" s="185">
        <v>824760</v>
      </c>
      <c r="L261" s="185"/>
      <c r="M261" s="185">
        <v>824760</v>
      </c>
      <c r="N261" s="204">
        <f t="shared" si="16"/>
        <v>100</v>
      </c>
    </row>
    <row r="262" spans="1:15" x14ac:dyDescent="0.35">
      <c r="A262" s="4"/>
      <c r="B262" s="17"/>
      <c r="C262" s="17"/>
      <c r="D262" s="17"/>
      <c r="E262" s="17"/>
      <c r="F262" s="18"/>
      <c r="G262" s="107" t="s">
        <v>8</v>
      </c>
      <c r="H262" s="107"/>
      <c r="I262" s="57" t="s">
        <v>308</v>
      </c>
      <c r="J262" s="108" t="s">
        <v>0</v>
      </c>
      <c r="K262" s="187">
        <f>K263</f>
        <v>7578490</v>
      </c>
      <c r="L262" s="187"/>
      <c r="M262" s="187">
        <f>M263</f>
        <v>7566691.9299999997</v>
      </c>
      <c r="N262" s="204">
        <f t="shared" si="16"/>
        <v>99.84432162607591</v>
      </c>
    </row>
    <row r="263" spans="1:15" ht="31" x14ac:dyDescent="0.35">
      <c r="A263" s="4"/>
      <c r="B263" s="17"/>
      <c r="C263" s="17"/>
      <c r="D263" s="17"/>
      <c r="E263" s="17"/>
      <c r="F263" s="18"/>
      <c r="G263" s="48" t="s">
        <v>79</v>
      </c>
      <c r="H263" s="48"/>
      <c r="I263" s="45" t="s">
        <v>316</v>
      </c>
      <c r="J263" s="46"/>
      <c r="K263" s="185">
        <f>K264+K265</f>
        <v>7578490</v>
      </c>
      <c r="L263" s="185"/>
      <c r="M263" s="185">
        <f>M264+M265</f>
        <v>7566691.9299999997</v>
      </c>
      <c r="N263" s="204">
        <f t="shared" si="16"/>
        <v>99.84432162607591</v>
      </c>
    </row>
    <row r="264" spans="1:15" ht="77.5" x14ac:dyDescent="0.35">
      <c r="A264" s="4"/>
      <c r="B264" s="281">
        <v>600</v>
      </c>
      <c r="C264" s="281"/>
      <c r="D264" s="281"/>
      <c r="E264" s="281"/>
      <c r="F264" s="282"/>
      <c r="G264" s="48" t="s">
        <v>3</v>
      </c>
      <c r="H264" s="48"/>
      <c r="I264" s="45"/>
      <c r="J264" s="46">
        <v>100</v>
      </c>
      <c r="K264" s="185">
        <v>7163490</v>
      </c>
      <c r="L264" s="185"/>
      <c r="M264" s="185">
        <v>7159811.5</v>
      </c>
      <c r="N264" s="204">
        <f t="shared" si="16"/>
        <v>99.948649331540906</v>
      </c>
    </row>
    <row r="265" spans="1:15" ht="31" x14ac:dyDescent="0.35">
      <c r="A265" s="4"/>
      <c r="B265" s="275">
        <v>800</v>
      </c>
      <c r="C265" s="275"/>
      <c r="D265" s="275"/>
      <c r="E265" s="275"/>
      <c r="F265" s="276"/>
      <c r="G265" s="48" t="s">
        <v>2</v>
      </c>
      <c r="H265" s="48"/>
      <c r="I265" s="45"/>
      <c r="J265" s="46">
        <v>200</v>
      </c>
      <c r="K265" s="185">
        <v>415000</v>
      </c>
      <c r="L265" s="185"/>
      <c r="M265" s="185">
        <v>406880.43</v>
      </c>
      <c r="N265" s="204">
        <f t="shared" si="16"/>
        <v>98.043477108433734</v>
      </c>
    </row>
    <row r="266" spans="1:15" hidden="1" x14ac:dyDescent="0.35">
      <c r="A266" s="4"/>
      <c r="B266" s="279" t="s">
        <v>30</v>
      </c>
      <c r="C266" s="279"/>
      <c r="D266" s="279"/>
      <c r="E266" s="279"/>
      <c r="F266" s="280"/>
      <c r="G266" s="48" t="s">
        <v>1</v>
      </c>
      <c r="H266" s="48"/>
      <c r="I266" s="45"/>
      <c r="J266" s="46">
        <v>800</v>
      </c>
      <c r="K266" s="185"/>
      <c r="L266" s="185"/>
      <c r="M266" s="185"/>
      <c r="N266" s="204" t="e">
        <f t="shared" si="16"/>
        <v>#DIV/0!</v>
      </c>
    </row>
    <row r="267" spans="1:15" ht="45" x14ac:dyDescent="0.35">
      <c r="A267" s="4"/>
      <c r="B267" s="17"/>
      <c r="C267" s="17"/>
      <c r="D267" s="17"/>
      <c r="E267" s="17"/>
      <c r="F267" s="18"/>
      <c r="G267" s="107" t="s">
        <v>646</v>
      </c>
      <c r="H267" s="112">
        <v>806</v>
      </c>
      <c r="I267" s="45"/>
      <c r="J267" s="46"/>
      <c r="K267" s="187">
        <f>K268+K360+K369+K374</f>
        <v>175330855</v>
      </c>
      <c r="L267" s="187">
        <f>L268+L360+L369+L374</f>
        <v>480829</v>
      </c>
      <c r="M267" s="187">
        <f>M268+M360+M369+M374</f>
        <v>173878910.14999998</v>
      </c>
      <c r="N267" s="204">
        <f t="shared" si="16"/>
        <v>99.171882866823395</v>
      </c>
    </row>
    <row r="268" spans="1:15" ht="45" x14ac:dyDescent="0.35">
      <c r="A268" s="4"/>
      <c r="B268" s="17"/>
      <c r="C268" s="17"/>
      <c r="D268" s="17"/>
      <c r="E268" s="17"/>
      <c r="F268" s="18"/>
      <c r="G268" s="107" t="s">
        <v>580</v>
      </c>
      <c r="H268" s="107"/>
      <c r="I268" s="57" t="s">
        <v>196</v>
      </c>
      <c r="J268" s="46" t="s">
        <v>0</v>
      </c>
      <c r="K268" s="187">
        <f>K269+K348+K356</f>
        <v>168047063</v>
      </c>
      <c r="L268" s="187">
        <f>L269+L348</f>
        <v>480829</v>
      </c>
      <c r="M268" s="187">
        <f>M269+M348+M356</f>
        <v>166598801.14999998</v>
      </c>
      <c r="N268" s="204">
        <f t="shared" si="16"/>
        <v>99.13818080236247</v>
      </c>
    </row>
    <row r="269" spans="1:15" ht="62" x14ac:dyDescent="0.35">
      <c r="A269" s="4"/>
      <c r="B269" s="17"/>
      <c r="C269" s="17"/>
      <c r="D269" s="17"/>
      <c r="E269" s="17"/>
      <c r="F269" s="18"/>
      <c r="G269" s="48" t="s">
        <v>581</v>
      </c>
      <c r="H269" s="107"/>
      <c r="I269" s="45" t="s">
        <v>197</v>
      </c>
      <c r="J269" s="46"/>
      <c r="K269" s="185">
        <f>K270+K326+K336+K345+K353</f>
        <v>168047063</v>
      </c>
      <c r="L269" s="185">
        <f>L270+L326+L336+L345+L353</f>
        <v>480829</v>
      </c>
      <c r="M269" s="185">
        <f>M270+M326+M336+M345+M353</f>
        <v>166598801.14999998</v>
      </c>
      <c r="N269" s="204">
        <f t="shared" si="16"/>
        <v>99.13818080236247</v>
      </c>
    </row>
    <row r="270" spans="1:15" ht="93" x14ac:dyDescent="0.35">
      <c r="A270" s="4"/>
      <c r="B270" s="17"/>
      <c r="C270" s="17"/>
      <c r="D270" s="17"/>
      <c r="E270" s="17"/>
      <c r="F270" s="18"/>
      <c r="G270" s="59" t="s">
        <v>497</v>
      </c>
      <c r="H270" s="59"/>
      <c r="I270" s="60" t="s">
        <v>198</v>
      </c>
      <c r="J270" s="46"/>
      <c r="K270" s="185">
        <f>K271+K275+K278+K281+K284+K287+K292+K294+K296+K299+K307+K310+K313+K316+K318+K320+K322+K324</f>
        <v>82786036</v>
      </c>
      <c r="L270" s="185">
        <f>L271+L275+L278+L281+L284+L287+L292+L294+L296+L299+L307+L310+L313+L316+L318+L320+L322</f>
        <v>480829</v>
      </c>
      <c r="M270" s="185">
        <f>M271+M275+M278+M281+M284+M287+M292+M294+M296+M299+M307+M310+M313+M316+M318+M320+M322+M324</f>
        <v>81562839.059999987</v>
      </c>
      <c r="N270" s="204">
        <f t="shared" si="16"/>
        <v>98.522459826437384</v>
      </c>
    </row>
    <row r="271" spans="1:15" s="82" customFormat="1" ht="77.5" x14ac:dyDescent="0.35">
      <c r="A271" s="79"/>
      <c r="B271" s="80"/>
      <c r="C271" s="80"/>
      <c r="D271" s="80"/>
      <c r="E271" s="80"/>
      <c r="F271" s="81"/>
      <c r="G271" s="113" t="s">
        <v>425</v>
      </c>
      <c r="H271" s="48"/>
      <c r="I271" s="45" t="s">
        <v>199</v>
      </c>
      <c r="J271" s="46"/>
      <c r="K271" s="185">
        <f>K273+K274</f>
        <v>66105</v>
      </c>
      <c r="L271" s="185">
        <f>L272+L274</f>
        <v>-10340</v>
      </c>
      <c r="M271" s="185">
        <f>M273+M274</f>
        <v>66104.41</v>
      </c>
      <c r="N271" s="204">
        <f t="shared" si="16"/>
        <v>99.999107480523421</v>
      </c>
    </row>
    <row r="272" spans="1:15" s="82" customFormat="1" ht="45" hidden="1" customHeight="1" x14ac:dyDescent="0.35">
      <c r="A272" s="79"/>
      <c r="B272" s="80"/>
      <c r="C272" s="80"/>
      <c r="D272" s="80"/>
      <c r="E272" s="80"/>
      <c r="F272" s="81"/>
      <c r="G272" s="48" t="s">
        <v>2</v>
      </c>
      <c r="H272" s="114"/>
      <c r="I272" s="115"/>
      <c r="J272" s="46">
        <v>200</v>
      </c>
      <c r="K272" s="185">
        <v>0</v>
      </c>
      <c r="L272" s="185"/>
      <c r="M272" s="185"/>
      <c r="N272" s="204" t="e">
        <f t="shared" si="16"/>
        <v>#DIV/0!</v>
      </c>
    </row>
    <row r="273" spans="1:14" s="82" customFormat="1" ht="36" hidden="1" customHeight="1" x14ac:dyDescent="0.35">
      <c r="A273" s="79"/>
      <c r="B273" s="162"/>
      <c r="C273" s="162"/>
      <c r="D273" s="162"/>
      <c r="E273" s="162"/>
      <c r="F273" s="163"/>
      <c r="G273" s="221" t="s">
        <v>2</v>
      </c>
      <c r="H273" s="114"/>
      <c r="I273" s="115"/>
      <c r="J273" s="46">
        <v>200</v>
      </c>
      <c r="K273" s="185"/>
      <c r="L273" s="185"/>
      <c r="M273" s="185"/>
      <c r="N273" s="204" t="e">
        <f t="shared" si="16"/>
        <v>#DIV/0!</v>
      </c>
    </row>
    <row r="274" spans="1:14" s="82" customFormat="1" ht="31" x14ac:dyDescent="0.35">
      <c r="A274" s="79"/>
      <c r="B274" s="80"/>
      <c r="C274" s="80"/>
      <c r="D274" s="80"/>
      <c r="E274" s="80"/>
      <c r="F274" s="81"/>
      <c r="G274" s="116" t="s">
        <v>5</v>
      </c>
      <c r="H274" s="114"/>
      <c r="I274" s="115"/>
      <c r="J274" s="46">
        <v>300</v>
      </c>
      <c r="K274" s="185">
        <v>66105</v>
      </c>
      <c r="L274" s="185">
        <v>-10340</v>
      </c>
      <c r="M274" s="185">
        <v>66104.41</v>
      </c>
      <c r="N274" s="204">
        <f t="shared" si="16"/>
        <v>99.999107480523421</v>
      </c>
    </row>
    <row r="275" spans="1:14" s="82" customFormat="1" ht="93" x14ac:dyDescent="0.35">
      <c r="A275" s="79"/>
      <c r="B275" s="308" t="s">
        <v>29</v>
      </c>
      <c r="C275" s="308"/>
      <c r="D275" s="308"/>
      <c r="E275" s="308"/>
      <c r="F275" s="309"/>
      <c r="G275" s="225" t="s">
        <v>426</v>
      </c>
      <c r="H275" s="226"/>
      <c r="I275" s="45" t="s">
        <v>200</v>
      </c>
      <c r="J275" s="46" t="s">
        <v>0</v>
      </c>
      <c r="K275" s="185">
        <f>K276+K277</f>
        <v>1301001</v>
      </c>
      <c r="L275" s="185">
        <f>L276+L277</f>
        <v>0</v>
      </c>
      <c r="M275" s="185">
        <f>M276+M277</f>
        <v>1301000.06</v>
      </c>
      <c r="N275" s="204">
        <f t="shared" si="16"/>
        <v>99.999927747941783</v>
      </c>
    </row>
    <row r="276" spans="1:14" s="82" customFormat="1" ht="31" x14ac:dyDescent="0.35">
      <c r="A276" s="79"/>
      <c r="B276" s="301">
        <v>500</v>
      </c>
      <c r="C276" s="301"/>
      <c r="D276" s="301"/>
      <c r="E276" s="301"/>
      <c r="F276" s="302"/>
      <c r="G276" s="221" t="s">
        <v>2</v>
      </c>
      <c r="H276" s="226"/>
      <c r="I276" s="45"/>
      <c r="J276" s="46">
        <v>200</v>
      </c>
      <c r="K276" s="185">
        <v>16696</v>
      </c>
      <c r="L276" s="185">
        <v>0</v>
      </c>
      <c r="M276" s="185">
        <v>16695.96</v>
      </c>
      <c r="N276" s="204">
        <f t="shared" si="16"/>
        <v>99.999760421657882</v>
      </c>
    </row>
    <row r="277" spans="1:14" s="82" customFormat="1" ht="31" x14ac:dyDescent="0.35">
      <c r="A277" s="79"/>
      <c r="B277" s="80"/>
      <c r="C277" s="80"/>
      <c r="D277" s="80"/>
      <c r="E277" s="80"/>
      <c r="F277" s="81"/>
      <c r="G277" s="48" t="s">
        <v>5</v>
      </c>
      <c r="H277" s="48"/>
      <c r="I277" s="45" t="s">
        <v>0</v>
      </c>
      <c r="J277" s="46">
        <v>300</v>
      </c>
      <c r="K277" s="185">
        <v>1284305</v>
      </c>
      <c r="L277" s="185"/>
      <c r="M277" s="185">
        <v>1284304.1000000001</v>
      </c>
      <c r="N277" s="204">
        <f t="shared" si="16"/>
        <v>99.999929923188034</v>
      </c>
    </row>
    <row r="278" spans="1:14" s="82" customFormat="1" ht="46.5" x14ac:dyDescent="0.35">
      <c r="A278" s="79"/>
      <c r="B278" s="80"/>
      <c r="C278" s="80"/>
      <c r="D278" s="80"/>
      <c r="E278" s="80"/>
      <c r="F278" s="81"/>
      <c r="G278" s="48" t="s">
        <v>87</v>
      </c>
      <c r="H278" s="48"/>
      <c r="I278" s="45" t="s">
        <v>201</v>
      </c>
      <c r="J278" s="46" t="s">
        <v>0</v>
      </c>
      <c r="K278" s="185">
        <f>K280+K279</f>
        <v>5954000</v>
      </c>
      <c r="L278" s="185">
        <f>L280+L279</f>
        <v>0</v>
      </c>
      <c r="M278" s="185">
        <f>M280+M279</f>
        <v>5428566.6299999999</v>
      </c>
      <c r="N278" s="204">
        <f t="shared" si="16"/>
        <v>91.175119751427616</v>
      </c>
    </row>
    <row r="279" spans="1:14" s="82" customFormat="1" ht="31" x14ac:dyDescent="0.35">
      <c r="A279" s="79"/>
      <c r="B279" s="80"/>
      <c r="C279" s="80"/>
      <c r="D279" s="80"/>
      <c r="E279" s="80"/>
      <c r="F279" s="81"/>
      <c r="G279" s="48" t="s">
        <v>2</v>
      </c>
      <c r="H279" s="48"/>
      <c r="I279" s="45"/>
      <c r="J279" s="46">
        <v>200</v>
      </c>
      <c r="K279" s="185">
        <v>79638</v>
      </c>
      <c r="L279" s="185"/>
      <c r="M279" s="185">
        <v>76676.39</v>
      </c>
      <c r="N279" s="204">
        <f t="shared" ref="N279:N346" si="21">M279/K279*100</f>
        <v>96.281159747859064</v>
      </c>
    </row>
    <row r="280" spans="1:14" s="82" customFormat="1" ht="31" x14ac:dyDescent="0.35">
      <c r="A280" s="79"/>
      <c r="B280" s="80"/>
      <c r="C280" s="80"/>
      <c r="D280" s="80"/>
      <c r="E280" s="80"/>
      <c r="F280" s="81"/>
      <c r="G280" s="48" t="s">
        <v>5</v>
      </c>
      <c r="H280" s="48"/>
      <c r="I280" s="45" t="s">
        <v>0</v>
      </c>
      <c r="J280" s="46">
        <v>300</v>
      </c>
      <c r="K280" s="185">
        <v>5874362</v>
      </c>
      <c r="L280" s="185"/>
      <c r="M280" s="185">
        <v>5351890.24</v>
      </c>
      <c r="N280" s="204">
        <f t="shared" si="21"/>
        <v>91.10589779792258</v>
      </c>
    </row>
    <row r="281" spans="1:14" s="82" customFormat="1" ht="93" hidden="1" x14ac:dyDescent="0.35">
      <c r="A281" s="79"/>
      <c r="B281" s="80"/>
      <c r="C281" s="80"/>
      <c r="D281" s="80"/>
      <c r="E281" s="80"/>
      <c r="F281" s="81"/>
      <c r="G281" s="48" t="s">
        <v>88</v>
      </c>
      <c r="H281" s="48"/>
      <c r="I281" s="45" t="s">
        <v>202</v>
      </c>
      <c r="J281" s="46" t="s">
        <v>0</v>
      </c>
      <c r="K281" s="185">
        <f>K282+K283</f>
        <v>0</v>
      </c>
      <c r="L281" s="185">
        <f>L282+L283</f>
        <v>0</v>
      </c>
      <c r="M281" s="185">
        <f>M282+M283</f>
        <v>0</v>
      </c>
      <c r="N281" s="204" t="e">
        <f t="shared" si="21"/>
        <v>#DIV/0!</v>
      </c>
    </row>
    <row r="282" spans="1:14" s="82" customFormat="1" ht="31" hidden="1" x14ac:dyDescent="0.35">
      <c r="A282" s="79"/>
      <c r="B282" s="130"/>
      <c r="C282" s="130"/>
      <c r="D282" s="130"/>
      <c r="E282" s="130"/>
      <c r="F282" s="131"/>
      <c r="G282" s="48" t="s">
        <v>2</v>
      </c>
      <c r="H282" s="48"/>
      <c r="I282" s="45"/>
      <c r="J282" s="46">
        <v>200</v>
      </c>
      <c r="K282" s="185"/>
      <c r="L282" s="185"/>
      <c r="M282" s="185"/>
      <c r="N282" s="204" t="e">
        <f t="shared" si="21"/>
        <v>#DIV/0!</v>
      </c>
    </row>
    <row r="283" spans="1:14" s="82" customFormat="1" ht="31" hidden="1" x14ac:dyDescent="0.35">
      <c r="A283" s="79"/>
      <c r="B283" s="80"/>
      <c r="C283" s="80"/>
      <c r="D283" s="80"/>
      <c r="E283" s="80"/>
      <c r="F283" s="81"/>
      <c r="G283" s="48" t="s">
        <v>5</v>
      </c>
      <c r="H283" s="48"/>
      <c r="I283" s="45" t="s">
        <v>0</v>
      </c>
      <c r="J283" s="46">
        <v>300</v>
      </c>
      <c r="K283" s="185">
        <v>0</v>
      </c>
      <c r="L283" s="185"/>
      <c r="M283" s="185">
        <v>0</v>
      </c>
      <c r="N283" s="204" t="e">
        <f t="shared" si="21"/>
        <v>#DIV/0!</v>
      </c>
    </row>
    <row r="284" spans="1:14" s="82" customFormat="1" ht="124" x14ac:dyDescent="0.35">
      <c r="A284" s="79"/>
      <c r="B284" s="80"/>
      <c r="C284" s="80"/>
      <c r="D284" s="80"/>
      <c r="E284" s="80"/>
      <c r="F284" s="81"/>
      <c r="G284" s="48" t="s">
        <v>612</v>
      </c>
      <c r="H284" s="48"/>
      <c r="I284" s="45" t="s">
        <v>613</v>
      </c>
      <c r="J284" s="46" t="s">
        <v>0</v>
      </c>
      <c r="K284" s="185">
        <f>K286+K285</f>
        <v>4118253</v>
      </c>
      <c r="L284" s="185">
        <f>L286+L285</f>
        <v>0</v>
      </c>
      <c r="M284" s="185">
        <f>M286+M285</f>
        <v>4118252.07</v>
      </c>
      <c r="N284" s="204">
        <f t="shared" si="21"/>
        <v>99.999977417608861</v>
      </c>
    </row>
    <row r="285" spans="1:14" s="82" customFormat="1" ht="31" x14ac:dyDescent="0.35">
      <c r="A285" s="79"/>
      <c r="B285" s="308" t="s">
        <v>28</v>
      </c>
      <c r="C285" s="308"/>
      <c r="D285" s="308"/>
      <c r="E285" s="308"/>
      <c r="F285" s="309"/>
      <c r="G285" s="48" t="s">
        <v>2</v>
      </c>
      <c r="H285" s="48"/>
      <c r="I285" s="45"/>
      <c r="J285" s="46">
        <v>200</v>
      </c>
      <c r="K285" s="185">
        <v>3553.47</v>
      </c>
      <c r="L285" s="185"/>
      <c r="M285" s="185">
        <v>3552.54</v>
      </c>
      <c r="N285" s="204">
        <f t="shared" si="21"/>
        <v>99.97382839872013</v>
      </c>
    </row>
    <row r="286" spans="1:14" s="82" customFormat="1" ht="31" x14ac:dyDescent="0.35">
      <c r="A286" s="79"/>
      <c r="B286" s="80"/>
      <c r="C286" s="80"/>
      <c r="D286" s="80"/>
      <c r="E286" s="80"/>
      <c r="F286" s="81"/>
      <c r="G286" s="48" t="s">
        <v>5</v>
      </c>
      <c r="H286" s="48"/>
      <c r="I286" s="45" t="s">
        <v>0</v>
      </c>
      <c r="J286" s="46">
        <v>300</v>
      </c>
      <c r="K286" s="185">
        <v>4114699.53</v>
      </c>
      <c r="L286" s="185"/>
      <c r="M286" s="185">
        <v>4114699.53</v>
      </c>
      <c r="N286" s="204">
        <f t="shared" si="21"/>
        <v>100</v>
      </c>
    </row>
    <row r="287" spans="1:14" s="82" customFormat="1" ht="31" x14ac:dyDescent="0.35">
      <c r="A287" s="79"/>
      <c r="B287" s="80"/>
      <c r="C287" s="80"/>
      <c r="D287" s="80"/>
      <c r="E287" s="80"/>
      <c r="F287" s="81"/>
      <c r="G287" s="48" t="s">
        <v>615</v>
      </c>
      <c r="H287" s="48"/>
      <c r="I287" s="45" t="s">
        <v>614</v>
      </c>
      <c r="J287" s="46" t="s">
        <v>0</v>
      </c>
      <c r="K287" s="185">
        <f>K289+K288</f>
        <v>30210732</v>
      </c>
      <c r="L287" s="185">
        <f>L289+L288</f>
        <v>0</v>
      </c>
      <c r="M287" s="185">
        <f>M289+M288</f>
        <v>30210731.030000001</v>
      </c>
      <c r="N287" s="204">
        <f t="shared" si="21"/>
        <v>99.999996789220475</v>
      </c>
    </row>
    <row r="288" spans="1:14" s="82" customFormat="1" ht="43.5" hidden="1" customHeight="1" x14ac:dyDescent="0.35">
      <c r="A288" s="79"/>
      <c r="B288" s="80"/>
      <c r="C288" s="80"/>
      <c r="D288" s="80"/>
      <c r="E288" s="80"/>
      <c r="F288" s="81"/>
      <c r="G288" s="48" t="s">
        <v>2</v>
      </c>
      <c r="H288" s="48"/>
      <c r="I288" s="45"/>
      <c r="J288" s="46">
        <v>200</v>
      </c>
      <c r="K288" s="185"/>
      <c r="L288" s="185"/>
      <c r="M288" s="185"/>
      <c r="N288" s="204" t="e">
        <f t="shared" si="21"/>
        <v>#DIV/0!</v>
      </c>
    </row>
    <row r="289" spans="1:14" s="82" customFormat="1" ht="32" customHeight="1" x14ac:dyDescent="0.35">
      <c r="A289" s="79"/>
      <c r="B289" s="301">
        <v>600</v>
      </c>
      <c r="C289" s="301"/>
      <c r="D289" s="301"/>
      <c r="E289" s="301"/>
      <c r="F289" s="302"/>
      <c r="G289" s="48" t="s">
        <v>5</v>
      </c>
      <c r="H289" s="48"/>
      <c r="I289" s="45" t="s">
        <v>0</v>
      </c>
      <c r="J289" s="46">
        <v>300</v>
      </c>
      <c r="K289" s="185">
        <v>30210732</v>
      </c>
      <c r="L289" s="185"/>
      <c r="M289" s="185">
        <v>30210731.030000001</v>
      </c>
      <c r="N289" s="204">
        <f t="shared" si="21"/>
        <v>99.999996789220475</v>
      </c>
    </row>
    <row r="290" spans="1:14" ht="48.65" hidden="1" customHeight="1" x14ac:dyDescent="0.35">
      <c r="A290" s="4"/>
      <c r="B290" s="17"/>
      <c r="C290" s="17"/>
      <c r="D290" s="17"/>
      <c r="E290" s="17"/>
      <c r="F290" s="18"/>
      <c r="G290" s="48" t="s">
        <v>383</v>
      </c>
      <c r="H290" s="48"/>
      <c r="I290" s="45" t="s">
        <v>402</v>
      </c>
      <c r="J290" s="46"/>
      <c r="K290" s="185">
        <f>K291</f>
        <v>0</v>
      </c>
      <c r="L290" s="185"/>
      <c r="M290" s="185"/>
      <c r="N290" s="204" t="e">
        <f t="shared" si="21"/>
        <v>#DIV/0!</v>
      </c>
    </row>
    <row r="291" spans="1:14" ht="27.75" hidden="1" customHeight="1" x14ac:dyDescent="0.35">
      <c r="A291" s="4"/>
      <c r="B291" s="17"/>
      <c r="C291" s="17"/>
      <c r="D291" s="17"/>
      <c r="E291" s="17"/>
      <c r="F291" s="18"/>
      <c r="G291" s="48" t="s">
        <v>5</v>
      </c>
      <c r="H291" s="48"/>
      <c r="I291" s="45"/>
      <c r="J291" s="46">
        <v>300</v>
      </c>
      <c r="K291" s="185">
        <v>0</v>
      </c>
      <c r="L291" s="185"/>
      <c r="M291" s="185"/>
      <c r="N291" s="204" t="e">
        <f t="shared" si="21"/>
        <v>#DIV/0!</v>
      </c>
    </row>
    <row r="292" spans="1:14" ht="31" x14ac:dyDescent="0.35">
      <c r="A292" s="4"/>
      <c r="B292" s="17"/>
      <c r="C292" s="17"/>
      <c r="D292" s="17"/>
      <c r="E292" s="17"/>
      <c r="F292" s="18"/>
      <c r="G292" s="48" t="s">
        <v>389</v>
      </c>
      <c r="H292" s="48"/>
      <c r="I292" s="45" t="s">
        <v>203</v>
      </c>
      <c r="J292" s="46"/>
      <c r="K292" s="185">
        <f>K293</f>
        <v>1010647</v>
      </c>
      <c r="L292" s="185">
        <f>L293</f>
        <v>0</v>
      </c>
      <c r="M292" s="185">
        <f>M293</f>
        <v>1010646.36</v>
      </c>
      <c r="N292" s="204">
        <f t="shared" si="21"/>
        <v>99.999936674229474</v>
      </c>
    </row>
    <row r="293" spans="1:14" ht="31" x14ac:dyDescent="0.35">
      <c r="A293" s="4"/>
      <c r="B293" s="17"/>
      <c r="C293" s="17"/>
      <c r="D293" s="17"/>
      <c r="E293" s="17"/>
      <c r="F293" s="18"/>
      <c r="G293" s="48" t="s">
        <v>5</v>
      </c>
      <c r="H293" s="48"/>
      <c r="I293" s="49"/>
      <c r="J293" s="46">
        <v>300</v>
      </c>
      <c r="K293" s="185">
        <v>1010647</v>
      </c>
      <c r="L293" s="185"/>
      <c r="M293" s="185">
        <v>1010646.36</v>
      </c>
      <c r="N293" s="204">
        <f t="shared" si="21"/>
        <v>99.999936674229474</v>
      </c>
    </row>
    <row r="294" spans="1:14" ht="46.5" x14ac:dyDescent="0.35">
      <c r="A294" s="4"/>
      <c r="B294" s="17"/>
      <c r="C294" s="17"/>
      <c r="D294" s="17"/>
      <c r="E294" s="17"/>
      <c r="F294" s="18"/>
      <c r="G294" s="48" t="s">
        <v>63</v>
      </c>
      <c r="H294" s="48"/>
      <c r="I294" s="45" t="s">
        <v>204</v>
      </c>
      <c r="J294" s="46"/>
      <c r="K294" s="185">
        <f>K295</f>
        <v>85000</v>
      </c>
      <c r="L294" s="185">
        <f>L295</f>
        <v>0</v>
      </c>
      <c r="M294" s="185">
        <f>M295</f>
        <v>85000</v>
      </c>
      <c r="N294" s="204">
        <f t="shared" si="21"/>
        <v>100</v>
      </c>
    </row>
    <row r="295" spans="1:14" ht="31" x14ac:dyDescent="0.35">
      <c r="A295" s="4"/>
      <c r="B295" s="275">
        <v>800</v>
      </c>
      <c r="C295" s="275"/>
      <c r="D295" s="275"/>
      <c r="E295" s="275"/>
      <c r="F295" s="276"/>
      <c r="G295" s="48" t="s">
        <v>5</v>
      </c>
      <c r="H295" s="48"/>
      <c r="I295" s="109"/>
      <c r="J295" s="46">
        <v>300</v>
      </c>
      <c r="K295" s="185">
        <v>85000</v>
      </c>
      <c r="L295" s="185"/>
      <c r="M295" s="185">
        <v>85000</v>
      </c>
      <c r="N295" s="204">
        <f t="shared" si="21"/>
        <v>100</v>
      </c>
    </row>
    <row r="296" spans="1:14" s="82" customFormat="1" ht="31" x14ac:dyDescent="0.35">
      <c r="A296" s="79"/>
      <c r="B296" s="80"/>
      <c r="C296" s="80"/>
      <c r="D296" s="80"/>
      <c r="E296" s="80"/>
      <c r="F296" s="81"/>
      <c r="G296" s="48" t="s">
        <v>84</v>
      </c>
      <c r="H296" s="48"/>
      <c r="I296" s="45" t="s">
        <v>205</v>
      </c>
      <c r="J296" s="46" t="s">
        <v>0</v>
      </c>
      <c r="K296" s="185">
        <f>K298+K297</f>
        <v>6873060</v>
      </c>
      <c r="L296" s="185">
        <f>L298+L297</f>
        <v>0</v>
      </c>
      <c r="M296" s="185">
        <f>M298+M297</f>
        <v>6804925.3399999999</v>
      </c>
      <c r="N296" s="204">
        <f t="shared" si="21"/>
        <v>99.008670664885798</v>
      </c>
    </row>
    <row r="297" spans="1:14" s="82" customFormat="1" ht="31" x14ac:dyDescent="0.35">
      <c r="A297" s="79"/>
      <c r="B297" s="80"/>
      <c r="C297" s="80"/>
      <c r="D297" s="80"/>
      <c r="E297" s="80"/>
      <c r="F297" s="81"/>
      <c r="G297" s="48" t="s">
        <v>2</v>
      </c>
      <c r="H297" s="48"/>
      <c r="I297" s="45"/>
      <c r="J297" s="46">
        <v>200</v>
      </c>
      <c r="K297" s="185">
        <v>111060</v>
      </c>
      <c r="L297" s="185"/>
      <c r="M297" s="185">
        <v>103949.17</v>
      </c>
      <c r="N297" s="204">
        <f t="shared" si="21"/>
        <v>93.59730776157032</v>
      </c>
    </row>
    <row r="298" spans="1:14" s="82" customFormat="1" ht="31" x14ac:dyDescent="0.35">
      <c r="A298" s="79"/>
      <c r="B298" s="80"/>
      <c r="C298" s="80"/>
      <c r="D298" s="80"/>
      <c r="E298" s="80"/>
      <c r="F298" s="81"/>
      <c r="G298" s="48" t="s">
        <v>5</v>
      </c>
      <c r="H298" s="48"/>
      <c r="I298" s="45" t="s">
        <v>0</v>
      </c>
      <c r="J298" s="46">
        <v>300</v>
      </c>
      <c r="K298" s="185">
        <v>6762000</v>
      </c>
      <c r="L298" s="185"/>
      <c r="M298" s="185">
        <v>6700976.1699999999</v>
      </c>
      <c r="N298" s="204">
        <f t="shared" si="21"/>
        <v>99.097547619047617</v>
      </c>
    </row>
    <row r="299" spans="1:14" s="82" customFormat="1" ht="62" x14ac:dyDescent="0.35">
      <c r="A299" s="79"/>
      <c r="B299" s="303" t="s">
        <v>27</v>
      </c>
      <c r="C299" s="304"/>
      <c r="D299" s="304"/>
      <c r="E299" s="304"/>
      <c r="F299" s="305"/>
      <c r="G299" s="48" t="s">
        <v>89</v>
      </c>
      <c r="H299" s="48"/>
      <c r="I299" s="45" t="s">
        <v>206</v>
      </c>
      <c r="J299" s="46" t="s">
        <v>0</v>
      </c>
      <c r="K299" s="185">
        <f>K301+K300</f>
        <v>6860000</v>
      </c>
      <c r="L299" s="185">
        <f>L301+L300</f>
        <v>0</v>
      </c>
      <c r="M299" s="185">
        <f>M301+M300</f>
        <v>6826386.2000000002</v>
      </c>
      <c r="N299" s="204">
        <f t="shared" si="21"/>
        <v>99.510002915451906</v>
      </c>
    </row>
    <row r="300" spans="1:14" s="82" customFormat="1" ht="31" x14ac:dyDescent="0.35">
      <c r="A300" s="79"/>
      <c r="B300" s="85"/>
      <c r="C300" s="85"/>
      <c r="D300" s="85"/>
      <c r="E300" s="85"/>
      <c r="F300" s="86"/>
      <c r="G300" s="48" t="s">
        <v>2</v>
      </c>
      <c r="H300" s="48"/>
      <c r="I300" s="45"/>
      <c r="J300" s="46">
        <v>200</v>
      </c>
      <c r="K300" s="185">
        <v>118000</v>
      </c>
      <c r="L300" s="185"/>
      <c r="M300" s="185">
        <v>111965.2</v>
      </c>
      <c r="N300" s="204">
        <f t="shared" si="21"/>
        <v>94.885762711864402</v>
      </c>
    </row>
    <row r="301" spans="1:14" s="82" customFormat="1" ht="31" x14ac:dyDescent="0.35">
      <c r="A301" s="79"/>
      <c r="B301" s="314" t="s">
        <v>26</v>
      </c>
      <c r="C301" s="314"/>
      <c r="D301" s="314"/>
      <c r="E301" s="314"/>
      <c r="F301" s="315"/>
      <c r="G301" s="48" t="s">
        <v>5</v>
      </c>
      <c r="H301" s="48"/>
      <c r="I301" s="45" t="s">
        <v>0</v>
      </c>
      <c r="J301" s="46">
        <v>300</v>
      </c>
      <c r="K301" s="185">
        <v>6742000</v>
      </c>
      <c r="L301" s="185"/>
      <c r="M301" s="185">
        <v>6714421</v>
      </c>
      <c r="N301" s="204">
        <f t="shared" si="21"/>
        <v>99.590937407297545</v>
      </c>
    </row>
    <row r="302" spans="1:14" s="82" customFormat="1" ht="51.65" hidden="1" customHeight="1" x14ac:dyDescent="0.35">
      <c r="A302" s="79"/>
      <c r="B302" s="312" t="s">
        <v>25</v>
      </c>
      <c r="C302" s="312"/>
      <c r="D302" s="312"/>
      <c r="E302" s="312"/>
      <c r="F302" s="313"/>
      <c r="G302" s="47"/>
      <c r="H302" s="47"/>
      <c r="I302" s="261"/>
      <c r="J302" s="47"/>
      <c r="K302" s="209"/>
      <c r="L302" s="209"/>
      <c r="M302" s="210"/>
      <c r="N302" s="204" t="e">
        <f t="shared" si="21"/>
        <v>#DIV/0!</v>
      </c>
    </row>
    <row r="303" spans="1:14" s="82" customFormat="1" ht="35.25" hidden="1" customHeight="1" x14ac:dyDescent="0.35">
      <c r="A303" s="79"/>
      <c r="B303" s="87"/>
      <c r="C303" s="87"/>
      <c r="D303" s="87"/>
      <c r="E303" s="87"/>
      <c r="F303" s="88"/>
      <c r="G303" s="47"/>
      <c r="H303" s="47"/>
      <c r="I303" s="261"/>
      <c r="J303" s="47"/>
      <c r="K303" s="209"/>
      <c r="L303" s="209"/>
      <c r="M303" s="210"/>
      <c r="N303" s="204" t="e">
        <f t="shared" si="21"/>
        <v>#DIV/0!</v>
      </c>
    </row>
    <row r="304" spans="1:14" s="82" customFormat="1" ht="18.649999999999999" hidden="1" customHeight="1" x14ac:dyDescent="0.35">
      <c r="A304" s="79"/>
      <c r="B304" s="87"/>
      <c r="C304" s="87"/>
      <c r="D304" s="87"/>
      <c r="E304" s="87"/>
      <c r="F304" s="88"/>
      <c r="G304" s="47"/>
      <c r="H304" s="47"/>
      <c r="I304" s="261"/>
      <c r="J304" s="47"/>
      <c r="K304" s="209"/>
      <c r="L304" s="209"/>
      <c r="M304" s="210"/>
      <c r="N304" s="204" t="e">
        <f t="shared" si="21"/>
        <v>#DIV/0!</v>
      </c>
    </row>
    <row r="305" spans="1:14" s="82" customFormat="1" ht="48.65" hidden="1" customHeight="1" x14ac:dyDescent="0.35">
      <c r="A305" s="79"/>
      <c r="B305" s="146"/>
      <c r="C305" s="146"/>
      <c r="D305" s="146"/>
      <c r="E305" s="146"/>
      <c r="F305" s="147"/>
      <c r="G305" s="47"/>
      <c r="H305" s="47"/>
      <c r="I305" s="261"/>
      <c r="J305" s="47"/>
      <c r="K305" s="209"/>
      <c r="L305" s="209"/>
      <c r="M305" s="210"/>
      <c r="N305" s="204" t="e">
        <f t="shared" si="21"/>
        <v>#DIV/0!</v>
      </c>
    </row>
    <row r="306" spans="1:14" s="82" customFormat="1" ht="21" hidden="1" customHeight="1" x14ac:dyDescent="0.35">
      <c r="A306" s="79"/>
      <c r="B306" s="146"/>
      <c r="C306" s="146"/>
      <c r="D306" s="146"/>
      <c r="E306" s="146"/>
      <c r="F306" s="147"/>
      <c r="G306" s="47"/>
      <c r="H306" s="47"/>
      <c r="I306" s="261"/>
      <c r="J306" s="47"/>
      <c r="K306" s="209"/>
      <c r="L306" s="209"/>
      <c r="M306" s="210"/>
      <c r="N306" s="204" t="e">
        <f t="shared" si="21"/>
        <v>#DIV/0!</v>
      </c>
    </row>
    <row r="307" spans="1:14" s="82" customFormat="1" ht="62" x14ac:dyDescent="0.35">
      <c r="A307" s="79"/>
      <c r="B307" s="87"/>
      <c r="C307" s="87"/>
      <c r="D307" s="87"/>
      <c r="E307" s="87"/>
      <c r="F307" s="88"/>
      <c r="G307" s="48" t="s">
        <v>90</v>
      </c>
      <c r="H307" s="48"/>
      <c r="I307" s="45" t="s">
        <v>207</v>
      </c>
      <c r="J307" s="46" t="s">
        <v>0</v>
      </c>
      <c r="K307" s="185">
        <f>K309+K308</f>
        <v>13921320</v>
      </c>
      <c r="L307" s="185">
        <f>L309+L308</f>
        <v>0</v>
      </c>
      <c r="M307" s="185">
        <f>M309+M308</f>
        <v>13728201.390000001</v>
      </c>
      <c r="N307" s="204">
        <f t="shared" si="21"/>
        <v>98.612785210023191</v>
      </c>
    </row>
    <row r="308" spans="1:14" s="82" customFormat="1" ht="31" x14ac:dyDescent="0.35">
      <c r="A308" s="79"/>
      <c r="B308" s="306" t="s">
        <v>24</v>
      </c>
      <c r="C308" s="306"/>
      <c r="D308" s="306"/>
      <c r="E308" s="306"/>
      <c r="F308" s="307"/>
      <c r="G308" s="48" t="s">
        <v>2</v>
      </c>
      <c r="H308" s="48"/>
      <c r="I308" s="45"/>
      <c r="J308" s="46">
        <v>200</v>
      </c>
      <c r="K308" s="185">
        <v>217744</v>
      </c>
      <c r="L308" s="185"/>
      <c r="M308" s="185">
        <v>211189.38</v>
      </c>
      <c r="N308" s="204">
        <f t="shared" si="21"/>
        <v>96.989758615622009</v>
      </c>
    </row>
    <row r="309" spans="1:14" s="82" customFormat="1" ht="31" x14ac:dyDescent="0.35">
      <c r="A309" s="79"/>
      <c r="B309" s="89"/>
      <c r="C309" s="89"/>
      <c r="D309" s="89"/>
      <c r="E309" s="89"/>
      <c r="F309" s="90"/>
      <c r="G309" s="48" t="s">
        <v>5</v>
      </c>
      <c r="H309" s="48"/>
      <c r="I309" s="45" t="s">
        <v>0</v>
      </c>
      <c r="J309" s="46">
        <v>300</v>
      </c>
      <c r="K309" s="185">
        <v>13703576</v>
      </c>
      <c r="L309" s="185"/>
      <c r="M309" s="185">
        <v>13517012.01</v>
      </c>
      <c r="N309" s="204">
        <f t="shared" si="21"/>
        <v>98.638574412985335</v>
      </c>
    </row>
    <row r="310" spans="1:14" s="82" customFormat="1" x14ac:dyDescent="0.35">
      <c r="A310" s="79"/>
      <c r="B310" s="306" t="s">
        <v>23</v>
      </c>
      <c r="C310" s="306"/>
      <c r="D310" s="306"/>
      <c r="E310" s="306"/>
      <c r="F310" s="307"/>
      <c r="G310" s="48" t="s">
        <v>91</v>
      </c>
      <c r="H310" s="48"/>
      <c r="I310" s="45" t="s">
        <v>208</v>
      </c>
      <c r="J310" s="46" t="s">
        <v>0</v>
      </c>
      <c r="K310" s="185">
        <f>K312+K311</f>
        <v>3760153</v>
      </c>
      <c r="L310" s="185">
        <f>L312+L311</f>
        <v>124706</v>
      </c>
      <c r="M310" s="185">
        <f>M312+M311</f>
        <v>3572123.08</v>
      </c>
      <c r="N310" s="204">
        <f t="shared" si="21"/>
        <v>94.999407736866033</v>
      </c>
    </row>
    <row r="311" spans="1:14" s="82" customFormat="1" ht="31" x14ac:dyDescent="0.35">
      <c r="A311" s="79"/>
      <c r="B311" s="301">
        <v>500</v>
      </c>
      <c r="C311" s="301"/>
      <c r="D311" s="301"/>
      <c r="E311" s="301"/>
      <c r="F311" s="302"/>
      <c r="G311" s="48" t="s">
        <v>2</v>
      </c>
      <c r="H311" s="48"/>
      <c r="I311" s="45"/>
      <c r="J311" s="46">
        <v>200</v>
      </c>
      <c r="K311" s="185">
        <v>51121</v>
      </c>
      <c r="L311" s="185">
        <v>-30000</v>
      </c>
      <c r="M311" s="185">
        <v>31051.5</v>
      </c>
      <c r="N311" s="204">
        <f t="shared" si="21"/>
        <v>60.741182684219794</v>
      </c>
    </row>
    <row r="312" spans="1:14" s="82" customFormat="1" ht="31" x14ac:dyDescent="0.35">
      <c r="A312" s="79"/>
      <c r="B312" s="80"/>
      <c r="C312" s="80"/>
      <c r="D312" s="80"/>
      <c r="E312" s="80"/>
      <c r="F312" s="81"/>
      <c r="G312" s="48" t="s">
        <v>5</v>
      </c>
      <c r="H312" s="48"/>
      <c r="I312" s="45" t="s">
        <v>0</v>
      </c>
      <c r="J312" s="46">
        <v>300</v>
      </c>
      <c r="K312" s="185">
        <v>3709032</v>
      </c>
      <c r="L312" s="185">
        <v>154706</v>
      </c>
      <c r="M312" s="185">
        <v>3541071.58</v>
      </c>
      <c r="N312" s="204">
        <f t="shared" si="21"/>
        <v>95.471583421226896</v>
      </c>
    </row>
    <row r="313" spans="1:14" s="82" customFormat="1" ht="46.5" x14ac:dyDescent="0.35">
      <c r="A313" s="79"/>
      <c r="B313" s="80"/>
      <c r="C313" s="80"/>
      <c r="D313" s="80"/>
      <c r="E313" s="80"/>
      <c r="F313" s="81"/>
      <c r="G313" s="48" t="s">
        <v>92</v>
      </c>
      <c r="H313" s="48"/>
      <c r="I313" s="45" t="s">
        <v>209</v>
      </c>
      <c r="J313" s="46" t="s">
        <v>0</v>
      </c>
      <c r="K313" s="185">
        <f>K315+K314</f>
        <v>6400000</v>
      </c>
      <c r="L313" s="185">
        <f>L315+L314</f>
        <v>0</v>
      </c>
      <c r="M313" s="185">
        <f>M315+M314</f>
        <v>6254700.96</v>
      </c>
      <c r="N313" s="204">
        <f t="shared" si="21"/>
        <v>97.729702500000002</v>
      </c>
    </row>
    <row r="314" spans="1:14" s="82" customFormat="1" ht="31" x14ac:dyDescent="0.35">
      <c r="A314" s="79"/>
      <c r="B314" s="314" t="s">
        <v>22</v>
      </c>
      <c r="C314" s="314"/>
      <c r="D314" s="314"/>
      <c r="E314" s="314"/>
      <c r="F314" s="315"/>
      <c r="G314" s="48" t="s">
        <v>2</v>
      </c>
      <c r="H314" s="48"/>
      <c r="I314" s="45"/>
      <c r="J314" s="46">
        <v>200</v>
      </c>
      <c r="K314" s="185">
        <v>12000</v>
      </c>
      <c r="L314" s="185"/>
      <c r="M314" s="185">
        <v>10423.959999999999</v>
      </c>
      <c r="N314" s="204">
        <f t="shared" si="21"/>
        <v>86.86633333333333</v>
      </c>
    </row>
    <row r="315" spans="1:14" s="82" customFormat="1" ht="31" x14ac:dyDescent="0.35">
      <c r="A315" s="79"/>
      <c r="B315" s="312" t="s">
        <v>21</v>
      </c>
      <c r="C315" s="312"/>
      <c r="D315" s="312"/>
      <c r="E315" s="312"/>
      <c r="F315" s="313"/>
      <c r="G315" s="48" t="s">
        <v>5</v>
      </c>
      <c r="H315" s="48"/>
      <c r="I315" s="45" t="s">
        <v>0</v>
      </c>
      <c r="J315" s="46">
        <v>300</v>
      </c>
      <c r="K315" s="185">
        <v>6388000</v>
      </c>
      <c r="L315" s="185"/>
      <c r="M315" s="185">
        <v>6244277</v>
      </c>
      <c r="N315" s="204">
        <f t="shared" si="21"/>
        <v>97.750109580463374</v>
      </c>
    </row>
    <row r="316" spans="1:14" s="82" customFormat="1" ht="46.5" x14ac:dyDescent="0.35">
      <c r="A316" s="79"/>
      <c r="B316" s="87"/>
      <c r="C316" s="87"/>
      <c r="D316" s="87"/>
      <c r="E316" s="87"/>
      <c r="F316" s="88"/>
      <c r="G316" s="48" t="s">
        <v>383</v>
      </c>
      <c r="H316" s="48"/>
      <c r="I316" s="45" t="s">
        <v>403</v>
      </c>
      <c r="J316" s="46"/>
      <c r="K316" s="185">
        <f>SUM(K317)</f>
        <v>143965</v>
      </c>
      <c r="L316" s="185">
        <f>SUM(L317)</f>
        <v>-3537</v>
      </c>
      <c r="M316" s="185">
        <f>SUM(M317)</f>
        <v>136386.57</v>
      </c>
      <c r="N316" s="204">
        <f t="shared" si="21"/>
        <v>94.735921925468006</v>
      </c>
    </row>
    <row r="317" spans="1:14" s="82" customFormat="1" ht="31" x14ac:dyDescent="0.35">
      <c r="A317" s="79"/>
      <c r="B317" s="87"/>
      <c r="C317" s="87"/>
      <c r="D317" s="87"/>
      <c r="E317" s="87"/>
      <c r="F317" s="88"/>
      <c r="G317" s="48" t="s">
        <v>5</v>
      </c>
      <c r="H317" s="48"/>
      <c r="I317" s="45"/>
      <c r="J317" s="46">
        <v>300</v>
      </c>
      <c r="K317" s="185">
        <v>143965</v>
      </c>
      <c r="L317" s="185">
        <v>-3537</v>
      </c>
      <c r="M317" s="185">
        <v>136386.57</v>
      </c>
      <c r="N317" s="204">
        <f t="shared" si="21"/>
        <v>94.735921925468006</v>
      </c>
    </row>
    <row r="318" spans="1:14" s="82" customFormat="1" ht="65.650000000000006" hidden="1" customHeight="1" x14ac:dyDescent="0.35">
      <c r="A318" s="79"/>
      <c r="B318" s="87"/>
      <c r="C318" s="87"/>
      <c r="D318" s="87"/>
      <c r="E318" s="87"/>
      <c r="F318" s="88"/>
      <c r="G318" s="48" t="s">
        <v>404</v>
      </c>
      <c r="H318" s="48"/>
      <c r="I318" s="45" t="s">
        <v>405</v>
      </c>
      <c r="J318" s="46"/>
      <c r="K318" s="185">
        <f>SUM(K319)</f>
        <v>0</v>
      </c>
      <c r="L318" s="185">
        <f>SUM(L319)</f>
        <v>0</v>
      </c>
      <c r="M318" s="185"/>
      <c r="N318" s="204" t="e">
        <f t="shared" si="21"/>
        <v>#DIV/0!</v>
      </c>
    </row>
    <row r="319" spans="1:14" s="82" customFormat="1" ht="33.65" hidden="1" customHeight="1" x14ac:dyDescent="0.35">
      <c r="A319" s="79"/>
      <c r="B319" s="87"/>
      <c r="C319" s="87"/>
      <c r="D319" s="87"/>
      <c r="E319" s="87"/>
      <c r="F319" s="88"/>
      <c r="G319" s="48" t="s">
        <v>2</v>
      </c>
      <c r="H319" s="48"/>
      <c r="I319" s="45"/>
      <c r="J319" s="46">
        <v>200</v>
      </c>
      <c r="K319" s="185">
        <v>0</v>
      </c>
      <c r="L319" s="185"/>
      <c r="M319" s="185"/>
      <c r="N319" s="204" t="e">
        <f t="shared" si="21"/>
        <v>#DIV/0!</v>
      </c>
    </row>
    <row r="320" spans="1:14" s="82" customFormat="1" ht="62" x14ac:dyDescent="0.35">
      <c r="A320" s="79"/>
      <c r="B320" s="87"/>
      <c r="C320" s="87"/>
      <c r="D320" s="87"/>
      <c r="E320" s="87"/>
      <c r="F320" s="88"/>
      <c r="G320" s="48" t="s">
        <v>406</v>
      </c>
      <c r="H320" s="48"/>
      <c r="I320" s="45" t="s">
        <v>407</v>
      </c>
      <c r="J320" s="46"/>
      <c r="K320" s="185">
        <f>SUM(K321)</f>
        <v>2433</v>
      </c>
      <c r="L320" s="185">
        <f>SUM(L321)</f>
        <v>0</v>
      </c>
      <c r="M320" s="185">
        <f>SUM(M321)</f>
        <v>2362.6</v>
      </c>
      <c r="N320" s="204">
        <f t="shared" si="21"/>
        <v>97.106452938758721</v>
      </c>
    </row>
    <row r="321" spans="1:14" s="82" customFormat="1" ht="31" x14ac:dyDescent="0.35">
      <c r="A321" s="79"/>
      <c r="B321" s="87"/>
      <c r="C321" s="87"/>
      <c r="D321" s="87"/>
      <c r="E321" s="87"/>
      <c r="F321" s="88"/>
      <c r="G321" s="48" t="s">
        <v>2</v>
      </c>
      <c r="H321" s="48"/>
      <c r="I321" s="45"/>
      <c r="J321" s="46">
        <v>200</v>
      </c>
      <c r="K321" s="185">
        <v>2433</v>
      </c>
      <c r="L321" s="185"/>
      <c r="M321" s="185">
        <v>2362.6</v>
      </c>
      <c r="N321" s="204">
        <f t="shared" si="21"/>
        <v>97.106452938758721</v>
      </c>
    </row>
    <row r="322" spans="1:14" s="82" customFormat="1" ht="62" x14ac:dyDescent="0.35">
      <c r="A322" s="79"/>
      <c r="B322" s="160"/>
      <c r="C322" s="160"/>
      <c r="D322" s="160"/>
      <c r="E322" s="160"/>
      <c r="F322" s="161"/>
      <c r="G322" s="48" t="s">
        <v>617</v>
      </c>
      <c r="H322" s="48"/>
      <c r="I322" s="45" t="s">
        <v>616</v>
      </c>
      <c r="J322" s="46"/>
      <c r="K322" s="185">
        <f>K323</f>
        <v>446520</v>
      </c>
      <c r="L322" s="185">
        <f>L323</f>
        <v>370000</v>
      </c>
      <c r="M322" s="185">
        <f>M323</f>
        <v>384605.96</v>
      </c>
      <c r="N322" s="204">
        <f t="shared" si="21"/>
        <v>86.134094777389592</v>
      </c>
    </row>
    <row r="323" spans="1:14" s="82" customFormat="1" ht="31" x14ac:dyDescent="0.35">
      <c r="A323" s="79"/>
      <c r="B323" s="160"/>
      <c r="C323" s="160"/>
      <c r="D323" s="160"/>
      <c r="E323" s="160"/>
      <c r="F323" s="161"/>
      <c r="G323" s="48" t="s">
        <v>2</v>
      </c>
      <c r="H323" s="48"/>
      <c r="I323" s="45"/>
      <c r="J323" s="46">
        <v>200</v>
      </c>
      <c r="K323" s="185">
        <v>446520</v>
      </c>
      <c r="L323" s="185">
        <v>370000</v>
      </c>
      <c r="M323" s="185">
        <v>384605.96</v>
      </c>
      <c r="N323" s="204">
        <f t="shared" si="21"/>
        <v>86.134094777389592</v>
      </c>
    </row>
    <row r="324" spans="1:14" s="82" customFormat="1" ht="62" x14ac:dyDescent="0.35">
      <c r="A324" s="79"/>
      <c r="B324" s="252"/>
      <c r="C324" s="252"/>
      <c r="D324" s="252"/>
      <c r="E324" s="252"/>
      <c r="F324" s="253"/>
      <c r="G324" s="48" t="s">
        <v>690</v>
      </c>
      <c r="H324" s="48"/>
      <c r="I324" s="45" t="s">
        <v>691</v>
      </c>
      <c r="J324" s="46"/>
      <c r="K324" s="185">
        <f>K325</f>
        <v>1632847</v>
      </c>
      <c r="L324" s="186">
        <f>L325</f>
        <v>370000</v>
      </c>
      <c r="M324" s="185">
        <f>M325</f>
        <v>1632846.4</v>
      </c>
      <c r="N324" s="212">
        <f t="shared" si="21"/>
        <v>99.999963254364914</v>
      </c>
    </row>
    <row r="325" spans="1:14" s="82" customFormat="1" ht="31" x14ac:dyDescent="0.35">
      <c r="A325" s="79"/>
      <c r="B325" s="252"/>
      <c r="C325" s="252"/>
      <c r="D325" s="252"/>
      <c r="E325" s="252"/>
      <c r="F325" s="253"/>
      <c r="G325" s="48" t="s">
        <v>5</v>
      </c>
      <c r="H325" s="48"/>
      <c r="I325" s="45"/>
      <c r="J325" s="46">
        <v>300</v>
      </c>
      <c r="K325" s="185">
        <v>1632847</v>
      </c>
      <c r="L325" s="186">
        <v>370000</v>
      </c>
      <c r="M325" s="210">
        <v>1632846.4</v>
      </c>
      <c r="N325" s="212">
        <f t="shared" si="21"/>
        <v>99.999963254364914</v>
      </c>
    </row>
    <row r="326" spans="1:14" s="82" customFormat="1" ht="31" x14ac:dyDescent="0.35">
      <c r="A326" s="79"/>
      <c r="B326" s="152"/>
      <c r="C326" s="152"/>
      <c r="D326" s="152"/>
      <c r="E326" s="152"/>
      <c r="F326" s="153"/>
      <c r="G326" s="59" t="s">
        <v>498</v>
      </c>
      <c r="H326" s="48"/>
      <c r="I326" s="60" t="s">
        <v>501</v>
      </c>
      <c r="J326" s="46"/>
      <c r="K326" s="185">
        <f>K327+K329+K332+K334</f>
        <v>20306263</v>
      </c>
      <c r="L326" s="185">
        <f>L327+L329</f>
        <v>0</v>
      </c>
      <c r="M326" s="185">
        <f>M327+M329+M332+M334</f>
        <v>20095576.109999999</v>
      </c>
      <c r="N326" s="204">
        <f t="shared" si="21"/>
        <v>98.962453652845923</v>
      </c>
    </row>
    <row r="327" spans="1:14" s="82" customFormat="1" ht="62" x14ac:dyDescent="0.35">
      <c r="A327" s="79"/>
      <c r="B327" s="152"/>
      <c r="C327" s="152"/>
      <c r="D327" s="152"/>
      <c r="E327" s="152"/>
      <c r="F327" s="153"/>
      <c r="G327" s="48" t="s">
        <v>527</v>
      </c>
      <c r="H327" s="48"/>
      <c r="I327" s="45" t="s">
        <v>494</v>
      </c>
      <c r="J327" s="46"/>
      <c r="K327" s="185">
        <f>K328</f>
        <v>11350027</v>
      </c>
      <c r="L327" s="185">
        <f>L328</f>
        <v>0</v>
      </c>
      <c r="M327" s="185">
        <f>M328</f>
        <v>11349956.34</v>
      </c>
      <c r="N327" s="204">
        <f t="shared" si="21"/>
        <v>99.999377446414883</v>
      </c>
    </row>
    <row r="328" spans="1:14" s="82" customFormat="1" ht="31" x14ac:dyDescent="0.35">
      <c r="A328" s="79"/>
      <c r="B328" s="152"/>
      <c r="C328" s="152"/>
      <c r="D328" s="152"/>
      <c r="E328" s="152"/>
      <c r="F328" s="153"/>
      <c r="G328" s="48" t="s">
        <v>5</v>
      </c>
      <c r="H328" s="48"/>
      <c r="I328" s="45"/>
      <c r="J328" s="46">
        <v>300</v>
      </c>
      <c r="K328" s="185">
        <v>11350027</v>
      </c>
      <c r="L328" s="185"/>
      <c r="M328" s="185">
        <v>11349956.34</v>
      </c>
      <c r="N328" s="204">
        <f t="shared" si="21"/>
        <v>99.999377446414883</v>
      </c>
    </row>
    <row r="329" spans="1:14" s="82" customFormat="1" ht="46.5" x14ac:dyDescent="0.35">
      <c r="A329" s="79"/>
      <c r="B329" s="152"/>
      <c r="C329" s="152"/>
      <c r="D329" s="152"/>
      <c r="E329" s="152"/>
      <c r="F329" s="153"/>
      <c r="G329" s="48" t="s">
        <v>526</v>
      </c>
      <c r="H329" s="48"/>
      <c r="I329" s="45" t="s">
        <v>495</v>
      </c>
      <c r="J329" s="46"/>
      <c r="K329" s="185">
        <f>K330+K331</f>
        <v>8706219</v>
      </c>
      <c r="L329" s="185">
        <f>L330+L331</f>
        <v>0</v>
      </c>
      <c r="M329" s="185">
        <f>M330+M331</f>
        <v>8517110</v>
      </c>
      <c r="N329" s="204">
        <f t="shared" si="21"/>
        <v>97.827886020326389</v>
      </c>
    </row>
    <row r="330" spans="1:14" s="82" customFormat="1" ht="36" hidden="1" customHeight="1" x14ac:dyDescent="0.35">
      <c r="A330" s="79"/>
      <c r="B330" s="152"/>
      <c r="C330" s="152"/>
      <c r="D330" s="152"/>
      <c r="E330" s="152"/>
      <c r="F330" s="153"/>
      <c r="G330" s="48" t="s">
        <v>2</v>
      </c>
      <c r="H330" s="48"/>
      <c r="I330" s="45"/>
      <c r="J330" s="46">
        <v>200</v>
      </c>
      <c r="K330" s="185">
        <v>0</v>
      </c>
      <c r="L330" s="185"/>
      <c r="M330" s="185"/>
      <c r="N330" s="204" t="e">
        <f t="shared" si="21"/>
        <v>#DIV/0!</v>
      </c>
    </row>
    <row r="331" spans="1:14" s="82" customFormat="1" ht="31" x14ac:dyDescent="0.35">
      <c r="A331" s="79"/>
      <c r="B331" s="152"/>
      <c r="C331" s="152"/>
      <c r="D331" s="152"/>
      <c r="E331" s="152"/>
      <c r="F331" s="153"/>
      <c r="G331" s="48" t="s">
        <v>5</v>
      </c>
      <c r="H331" s="48"/>
      <c r="I331" s="45"/>
      <c r="J331" s="46">
        <v>300</v>
      </c>
      <c r="K331" s="185">
        <v>8706219</v>
      </c>
      <c r="L331" s="185"/>
      <c r="M331" s="185">
        <v>8517110</v>
      </c>
      <c r="N331" s="204">
        <f t="shared" si="21"/>
        <v>97.827886020326389</v>
      </c>
    </row>
    <row r="332" spans="1:14" s="82" customFormat="1" ht="77.5" x14ac:dyDescent="0.35">
      <c r="A332" s="79"/>
      <c r="B332" s="173"/>
      <c r="C332" s="173"/>
      <c r="D332" s="173"/>
      <c r="E332" s="173"/>
      <c r="F332" s="174"/>
      <c r="G332" s="48" t="s">
        <v>404</v>
      </c>
      <c r="H332" s="48"/>
      <c r="I332" s="45" t="s">
        <v>638</v>
      </c>
      <c r="J332" s="46"/>
      <c r="K332" s="185">
        <f>K333</f>
        <v>173300</v>
      </c>
      <c r="L332" s="185"/>
      <c r="M332" s="185">
        <f>M333</f>
        <v>151793.10999999999</v>
      </c>
      <c r="N332" s="204">
        <f t="shared" si="21"/>
        <v>87.589792267743789</v>
      </c>
    </row>
    <row r="333" spans="1:14" s="82" customFormat="1" ht="31" x14ac:dyDescent="0.35">
      <c r="A333" s="79"/>
      <c r="B333" s="173"/>
      <c r="C333" s="173"/>
      <c r="D333" s="173"/>
      <c r="E333" s="173"/>
      <c r="F333" s="174"/>
      <c r="G333" s="48" t="s">
        <v>2</v>
      </c>
      <c r="H333" s="48"/>
      <c r="I333" s="45"/>
      <c r="J333" s="46">
        <v>200</v>
      </c>
      <c r="K333" s="185">
        <v>173300</v>
      </c>
      <c r="L333" s="185"/>
      <c r="M333" s="185">
        <v>151793.10999999999</v>
      </c>
      <c r="N333" s="204">
        <f t="shared" si="21"/>
        <v>87.589792267743789</v>
      </c>
    </row>
    <row r="334" spans="1:14" s="82" customFormat="1" ht="93" x14ac:dyDescent="0.35">
      <c r="A334" s="79"/>
      <c r="B334" s="252"/>
      <c r="C334" s="252"/>
      <c r="D334" s="252"/>
      <c r="E334" s="252"/>
      <c r="F334" s="253"/>
      <c r="G334" s="48" t="s">
        <v>688</v>
      </c>
      <c r="H334" s="48"/>
      <c r="I334" s="45" t="s">
        <v>689</v>
      </c>
      <c r="J334" s="46"/>
      <c r="K334" s="185">
        <f>K335</f>
        <v>76717</v>
      </c>
      <c r="L334" s="186"/>
      <c r="M334" s="210">
        <f>M335</f>
        <v>76716.66</v>
      </c>
      <c r="N334" s="212">
        <f>M334/K334*100</f>
        <v>99.999556812701229</v>
      </c>
    </row>
    <row r="335" spans="1:14" s="82" customFormat="1" ht="31" x14ac:dyDescent="0.35">
      <c r="A335" s="79"/>
      <c r="B335" s="252"/>
      <c r="C335" s="252"/>
      <c r="D335" s="252"/>
      <c r="E335" s="252"/>
      <c r="F335" s="253"/>
      <c r="G335" s="48" t="s">
        <v>5</v>
      </c>
      <c r="H335" s="48"/>
      <c r="I335" s="45"/>
      <c r="J335" s="46">
        <v>300</v>
      </c>
      <c r="K335" s="185">
        <v>76717</v>
      </c>
      <c r="L335" s="186"/>
      <c r="M335" s="210">
        <v>76716.66</v>
      </c>
      <c r="N335" s="212">
        <f>M335/K335*100</f>
        <v>99.999556812701229</v>
      </c>
    </row>
    <row r="336" spans="1:14" ht="46.5" x14ac:dyDescent="0.35">
      <c r="A336" s="4"/>
      <c r="B336" s="12"/>
      <c r="C336" s="12"/>
      <c r="D336" s="12"/>
      <c r="E336" s="12"/>
      <c r="F336" s="13"/>
      <c r="G336" s="59" t="s">
        <v>212</v>
      </c>
      <c r="H336" s="59"/>
      <c r="I336" s="60" t="s">
        <v>210</v>
      </c>
      <c r="J336" s="46"/>
      <c r="K336" s="185">
        <f>K337+K341+K343</f>
        <v>6448358</v>
      </c>
      <c r="L336" s="185">
        <f>L337</f>
        <v>0</v>
      </c>
      <c r="M336" s="185">
        <f>M337+M341+M343</f>
        <v>6433979.9800000004</v>
      </c>
      <c r="N336" s="204">
        <f t="shared" si="21"/>
        <v>99.777028198496424</v>
      </c>
    </row>
    <row r="337" spans="1:14" s="82" customFormat="1" ht="31" x14ac:dyDescent="0.35">
      <c r="A337" s="79"/>
      <c r="B337" s="87"/>
      <c r="C337" s="87"/>
      <c r="D337" s="87"/>
      <c r="E337" s="87"/>
      <c r="F337" s="88"/>
      <c r="G337" s="48" t="s">
        <v>427</v>
      </c>
      <c r="H337" s="48"/>
      <c r="I337" s="45" t="s">
        <v>211</v>
      </c>
      <c r="J337" s="46"/>
      <c r="K337" s="185">
        <f>K339+K338</f>
        <v>878140</v>
      </c>
      <c r="L337" s="185">
        <f>L339+L338</f>
        <v>0</v>
      </c>
      <c r="M337" s="185">
        <f>M339+M338</f>
        <v>878140</v>
      </c>
      <c r="N337" s="204">
        <f t="shared" si="21"/>
        <v>100</v>
      </c>
    </row>
    <row r="338" spans="1:14" s="82" customFormat="1" ht="31" x14ac:dyDescent="0.35">
      <c r="A338" s="79"/>
      <c r="B338" s="138"/>
      <c r="C338" s="138"/>
      <c r="D338" s="138"/>
      <c r="E338" s="138"/>
      <c r="F338" s="139"/>
      <c r="G338" s="48" t="s">
        <v>2</v>
      </c>
      <c r="H338" s="48"/>
      <c r="I338" s="45"/>
      <c r="J338" s="46">
        <v>200</v>
      </c>
      <c r="K338" s="185">
        <v>10062.6</v>
      </c>
      <c r="L338" s="185"/>
      <c r="M338" s="185">
        <v>10062.6</v>
      </c>
      <c r="N338" s="204">
        <f t="shared" si="21"/>
        <v>100</v>
      </c>
    </row>
    <row r="339" spans="1:14" s="82" customFormat="1" ht="31" x14ac:dyDescent="0.35">
      <c r="A339" s="79"/>
      <c r="B339" s="87"/>
      <c r="C339" s="87"/>
      <c r="D339" s="87"/>
      <c r="E339" s="87"/>
      <c r="F339" s="88"/>
      <c r="G339" s="48" t="s">
        <v>5</v>
      </c>
      <c r="H339" s="48"/>
      <c r="I339" s="45"/>
      <c r="J339" s="46">
        <v>300</v>
      </c>
      <c r="K339" s="185">
        <v>868077.4</v>
      </c>
      <c r="L339" s="185"/>
      <c r="M339" s="185">
        <v>868077.4</v>
      </c>
      <c r="N339" s="204">
        <f t="shared" si="21"/>
        <v>100</v>
      </c>
    </row>
    <row r="340" spans="1:14" ht="49.5" hidden="1" customHeight="1" x14ac:dyDescent="0.35">
      <c r="A340" s="4"/>
      <c r="B340" s="10"/>
      <c r="C340" s="10"/>
      <c r="D340" s="10"/>
      <c r="E340" s="10"/>
      <c r="F340" s="11"/>
      <c r="G340" s="48" t="s">
        <v>379</v>
      </c>
      <c r="H340" s="107"/>
      <c r="I340" s="45" t="s">
        <v>213</v>
      </c>
      <c r="J340" s="46" t="s">
        <v>0</v>
      </c>
      <c r="K340" s="185">
        <f>K345</f>
        <v>58506406</v>
      </c>
      <c r="L340" s="185"/>
      <c r="M340" s="185"/>
      <c r="N340" s="204">
        <f t="shared" si="21"/>
        <v>0</v>
      </c>
    </row>
    <row r="341" spans="1:14" ht="62" x14ac:dyDescent="0.35">
      <c r="A341" s="4"/>
      <c r="B341" s="10"/>
      <c r="C341" s="10"/>
      <c r="D341" s="10"/>
      <c r="E341" s="10"/>
      <c r="F341" s="11"/>
      <c r="G341" s="48" t="s">
        <v>620</v>
      </c>
      <c r="H341" s="107"/>
      <c r="I341" s="45" t="s">
        <v>618</v>
      </c>
      <c r="J341" s="46"/>
      <c r="K341" s="185">
        <f>K342</f>
        <v>82318</v>
      </c>
      <c r="L341" s="185"/>
      <c r="M341" s="185">
        <f>M342</f>
        <v>67939.98</v>
      </c>
      <c r="N341" s="204">
        <f t="shared" si="21"/>
        <v>82.533564955416793</v>
      </c>
    </row>
    <row r="342" spans="1:14" ht="31" x14ac:dyDescent="0.35">
      <c r="A342" s="4"/>
      <c r="B342" s="10"/>
      <c r="C342" s="10"/>
      <c r="D342" s="10"/>
      <c r="E342" s="10"/>
      <c r="F342" s="11"/>
      <c r="G342" s="48" t="s">
        <v>2</v>
      </c>
      <c r="H342" s="107"/>
      <c r="I342" s="45"/>
      <c r="J342" s="46">
        <v>200</v>
      </c>
      <c r="K342" s="185">
        <v>82318</v>
      </c>
      <c r="L342" s="185"/>
      <c r="M342" s="185">
        <v>67939.98</v>
      </c>
      <c r="N342" s="204">
        <f t="shared" si="21"/>
        <v>82.533564955416793</v>
      </c>
    </row>
    <row r="343" spans="1:14" ht="62" x14ac:dyDescent="0.35">
      <c r="A343" s="4"/>
      <c r="B343" s="10"/>
      <c r="C343" s="10"/>
      <c r="D343" s="10"/>
      <c r="E343" s="10"/>
      <c r="F343" s="11"/>
      <c r="G343" s="48" t="s">
        <v>621</v>
      </c>
      <c r="H343" s="107"/>
      <c r="I343" s="45" t="s">
        <v>619</v>
      </c>
      <c r="J343" s="46"/>
      <c r="K343" s="185">
        <f>K344</f>
        <v>5487900</v>
      </c>
      <c r="L343" s="185"/>
      <c r="M343" s="185">
        <f>M344</f>
        <v>5487900</v>
      </c>
      <c r="N343" s="204">
        <f t="shared" si="21"/>
        <v>100</v>
      </c>
    </row>
    <row r="344" spans="1:14" ht="31" x14ac:dyDescent="0.35">
      <c r="A344" s="4"/>
      <c r="B344" s="10"/>
      <c r="C344" s="10"/>
      <c r="D344" s="10"/>
      <c r="E344" s="10"/>
      <c r="F344" s="11"/>
      <c r="G344" s="48" t="s">
        <v>5</v>
      </c>
      <c r="H344" s="107"/>
      <c r="I344" s="45"/>
      <c r="J344" s="46">
        <v>300</v>
      </c>
      <c r="K344" s="185">
        <v>5487900</v>
      </c>
      <c r="L344" s="185"/>
      <c r="M344" s="185">
        <v>5487900</v>
      </c>
      <c r="N344" s="204">
        <f t="shared" si="21"/>
        <v>100</v>
      </c>
    </row>
    <row r="345" spans="1:14" ht="31" x14ac:dyDescent="0.35">
      <c r="A345" s="4"/>
      <c r="B345" s="10"/>
      <c r="C345" s="10"/>
      <c r="D345" s="10"/>
      <c r="E345" s="10"/>
      <c r="F345" s="11"/>
      <c r="G345" s="59" t="s">
        <v>216</v>
      </c>
      <c r="H345" s="59"/>
      <c r="I345" s="60" t="s">
        <v>381</v>
      </c>
      <c r="J345" s="46"/>
      <c r="K345" s="185">
        <f t="shared" ref="K345:M346" si="22">K346</f>
        <v>58506406</v>
      </c>
      <c r="L345" s="185">
        <f t="shared" si="22"/>
        <v>0</v>
      </c>
      <c r="M345" s="185">
        <f t="shared" si="22"/>
        <v>58506406</v>
      </c>
      <c r="N345" s="204">
        <f t="shared" si="21"/>
        <v>100</v>
      </c>
    </row>
    <row r="346" spans="1:14" s="82" customFormat="1" ht="108.5" x14ac:dyDescent="0.35">
      <c r="A346" s="79"/>
      <c r="B346" s="85"/>
      <c r="C346" s="85"/>
      <c r="D346" s="85"/>
      <c r="E346" s="85"/>
      <c r="F346" s="86"/>
      <c r="G346" s="48" t="s">
        <v>428</v>
      </c>
      <c r="H346" s="48"/>
      <c r="I346" s="45" t="s">
        <v>382</v>
      </c>
      <c r="J346" s="46"/>
      <c r="K346" s="185">
        <f t="shared" si="22"/>
        <v>58506406</v>
      </c>
      <c r="L346" s="185">
        <f t="shared" si="22"/>
        <v>0</v>
      </c>
      <c r="M346" s="185">
        <f t="shared" si="22"/>
        <v>58506406</v>
      </c>
      <c r="N346" s="204">
        <f t="shared" si="21"/>
        <v>100</v>
      </c>
    </row>
    <row r="347" spans="1:14" s="82" customFormat="1" ht="46.5" x14ac:dyDescent="0.35">
      <c r="A347" s="79"/>
      <c r="B347" s="85"/>
      <c r="C347" s="85"/>
      <c r="D347" s="85"/>
      <c r="E347" s="85"/>
      <c r="F347" s="86"/>
      <c r="G347" s="48" t="s">
        <v>4</v>
      </c>
      <c r="H347" s="48"/>
      <c r="I347" s="73"/>
      <c r="J347" s="46">
        <v>600</v>
      </c>
      <c r="K347" s="185">
        <v>58506406</v>
      </c>
      <c r="L347" s="185">
        <v>0</v>
      </c>
      <c r="M347" s="185">
        <v>58506406</v>
      </c>
      <c r="N347" s="204">
        <f t="shared" ref="N347:N410" si="23">M347/K347*100</f>
        <v>100</v>
      </c>
    </row>
    <row r="348" spans="1:14" ht="69" hidden="1" customHeight="1" x14ac:dyDescent="0.35">
      <c r="A348" s="4"/>
      <c r="B348" s="12"/>
      <c r="C348" s="12"/>
      <c r="D348" s="12"/>
      <c r="E348" s="12"/>
      <c r="F348" s="13"/>
      <c r="G348" s="107" t="s">
        <v>453</v>
      </c>
      <c r="H348" s="107"/>
      <c r="I348" s="57" t="s">
        <v>213</v>
      </c>
      <c r="J348" s="46"/>
      <c r="K348" s="187">
        <f>K349</f>
        <v>0</v>
      </c>
      <c r="L348" s="185"/>
      <c r="M348" s="187"/>
      <c r="N348" s="204" t="e">
        <f t="shared" si="23"/>
        <v>#DIV/0!</v>
      </c>
    </row>
    <row r="349" spans="1:14" ht="31" hidden="1" x14ac:dyDescent="0.35">
      <c r="A349" s="4"/>
      <c r="B349" s="281" t="s">
        <v>20</v>
      </c>
      <c r="C349" s="281"/>
      <c r="D349" s="281"/>
      <c r="E349" s="281"/>
      <c r="F349" s="282"/>
      <c r="G349" s="59" t="s">
        <v>380</v>
      </c>
      <c r="H349" s="59"/>
      <c r="I349" s="60" t="s">
        <v>214</v>
      </c>
      <c r="J349" s="46"/>
      <c r="K349" s="185">
        <f>K350</f>
        <v>0</v>
      </c>
      <c r="L349" s="185"/>
      <c r="M349" s="185"/>
      <c r="N349" s="204" t="e">
        <f t="shared" si="23"/>
        <v>#DIV/0!</v>
      </c>
    </row>
    <row r="350" spans="1:14" ht="62" hidden="1" x14ac:dyDescent="0.35">
      <c r="A350" s="4"/>
      <c r="B350" s="17"/>
      <c r="C350" s="17"/>
      <c r="D350" s="17"/>
      <c r="E350" s="17"/>
      <c r="F350" s="18"/>
      <c r="G350" s="226" t="s">
        <v>452</v>
      </c>
      <c r="H350" s="48"/>
      <c r="I350" s="45" t="s">
        <v>215</v>
      </c>
      <c r="J350" s="46"/>
      <c r="K350" s="185">
        <f>K351+K352</f>
        <v>0</v>
      </c>
      <c r="L350" s="185"/>
      <c r="M350" s="185"/>
      <c r="N350" s="204" t="e">
        <f t="shared" si="23"/>
        <v>#DIV/0!</v>
      </c>
    </row>
    <row r="351" spans="1:14" s="53" customFormat="1" ht="39.75" hidden="1" customHeight="1" x14ac:dyDescent="0.35">
      <c r="A351" s="50"/>
      <c r="B351" s="51"/>
      <c r="C351" s="51"/>
      <c r="D351" s="51"/>
      <c r="E351" s="51"/>
      <c r="F351" s="52"/>
      <c r="G351" s="48" t="s">
        <v>2</v>
      </c>
      <c r="H351" s="48"/>
      <c r="I351" s="45"/>
      <c r="J351" s="46">
        <v>200</v>
      </c>
      <c r="K351" s="185">
        <v>0</v>
      </c>
      <c r="L351" s="185"/>
      <c r="M351" s="185"/>
      <c r="N351" s="204" t="e">
        <f t="shared" si="23"/>
        <v>#DIV/0!</v>
      </c>
    </row>
    <row r="352" spans="1:14" s="53" customFormat="1" ht="39.75" hidden="1" customHeight="1" x14ac:dyDescent="0.35">
      <c r="A352" s="50"/>
      <c r="B352" s="51"/>
      <c r="C352" s="51"/>
      <c r="D352" s="51"/>
      <c r="E352" s="51"/>
      <c r="F352" s="52"/>
      <c r="G352" s="48" t="s">
        <v>4</v>
      </c>
      <c r="H352" s="48"/>
      <c r="I352" s="45"/>
      <c r="J352" s="46">
        <v>600</v>
      </c>
      <c r="K352" s="185">
        <v>0</v>
      </c>
      <c r="L352" s="185"/>
      <c r="M352" s="185"/>
      <c r="N352" s="204" t="e">
        <f t="shared" si="23"/>
        <v>#DIV/0!</v>
      </c>
    </row>
    <row r="353" spans="1:14" s="53" customFormat="1" ht="33" hidden="1" customHeight="1" x14ac:dyDescent="0.35">
      <c r="A353" s="50"/>
      <c r="B353" s="51"/>
      <c r="C353" s="51"/>
      <c r="D353" s="51"/>
      <c r="E353" s="51"/>
      <c r="F353" s="52"/>
      <c r="G353" s="59" t="s">
        <v>499</v>
      </c>
      <c r="H353" s="48"/>
      <c r="I353" s="60" t="s">
        <v>500</v>
      </c>
      <c r="J353" s="46"/>
      <c r="K353" s="185">
        <f t="shared" ref="K353:L354" si="24">K354</f>
        <v>0</v>
      </c>
      <c r="L353" s="185">
        <f t="shared" si="24"/>
        <v>0</v>
      </c>
      <c r="M353" s="185"/>
      <c r="N353" s="204" t="e">
        <f t="shared" si="23"/>
        <v>#DIV/0!</v>
      </c>
    </row>
    <row r="354" spans="1:14" s="53" customFormat="1" ht="46.15" hidden="1" customHeight="1" x14ac:dyDescent="0.35">
      <c r="A354" s="50"/>
      <c r="B354" s="51"/>
      <c r="C354" s="51"/>
      <c r="D354" s="51"/>
      <c r="E354" s="51"/>
      <c r="F354" s="52"/>
      <c r="G354" s="48" t="s">
        <v>525</v>
      </c>
      <c r="H354" s="59"/>
      <c r="I354" s="45" t="s">
        <v>496</v>
      </c>
      <c r="J354" s="46"/>
      <c r="K354" s="185">
        <f t="shared" si="24"/>
        <v>0</v>
      </c>
      <c r="L354" s="185">
        <f t="shared" si="24"/>
        <v>0</v>
      </c>
      <c r="M354" s="185"/>
      <c r="N354" s="204" t="e">
        <f t="shared" si="23"/>
        <v>#DIV/0!</v>
      </c>
    </row>
    <row r="355" spans="1:14" s="53" customFormat="1" ht="39.75" hidden="1" customHeight="1" x14ac:dyDescent="0.35">
      <c r="A355" s="50"/>
      <c r="B355" s="51"/>
      <c r="C355" s="51"/>
      <c r="D355" s="51"/>
      <c r="E355" s="51"/>
      <c r="F355" s="52"/>
      <c r="G355" s="48" t="s">
        <v>4</v>
      </c>
      <c r="H355" s="59"/>
      <c r="I355" s="45"/>
      <c r="J355" s="46">
        <v>600</v>
      </c>
      <c r="K355" s="185"/>
      <c r="L355" s="185">
        <v>0</v>
      </c>
      <c r="M355" s="185"/>
      <c r="N355" s="204" t="e">
        <f t="shared" si="23"/>
        <v>#DIV/0!</v>
      </c>
    </row>
    <row r="356" spans="1:14" s="53" customFormat="1" ht="46.5" hidden="1" x14ac:dyDescent="0.35">
      <c r="A356" s="50"/>
      <c r="B356" s="51"/>
      <c r="C356" s="51"/>
      <c r="D356" s="51"/>
      <c r="E356" s="51"/>
      <c r="F356" s="52"/>
      <c r="G356" s="119" t="s">
        <v>583</v>
      </c>
      <c r="H356" s="59"/>
      <c r="I356" s="45" t="s">
        <v>536</v>
      </c>
      <c r="J356" s="46"/>
      <c r="K356" s="185">
        <f>K357</f>
        <v>0</v>
      </c>
      <c r="L356" s="185"/>
      <c r="M356" s="185">
        <f t="shared" ref="M356:M358" si="25">M357</f>
        <v>0</v>
      </c>
      <c r="N356" s="204" t="e">
        <f t="shared" si="23"/>
        <v>#DIV/0!</v>
      </c>
    </row>
    <row r="357" spans="1:14" s="53" customFormat="1" ht="46.5" hidden="1" x14ac:dyDescent="0.35">
      <c r="A357" s="50"/>
      <c r="B357" s="51"/>
      <c r="C357" s="51"/>
      <c r="D357" s="51"/>
      <c r="E357" s="51"/>
      <c r="F357" s="52"/>
      <c r="G357" s="122" t="s">
        <v>539</v>
      </c>
      <c r="H357" s="59"/>
      <c r="I357" s="60" t="s">
        <v>537</v>
      </c>
      <c r="J357" s="46"/>
      <c r="K357" s="185">
        <f>K358</f>
        <v>0</v>
      </c>
      <c r="L357" s="185"/>
      <c r="M357" s="185">
        <f t="shared" si="25"/>
        <v>0</v>
      </c>
      <c r="N357" s="204" t="e">
        <f t="shared" si="23"/>
        <v>#DIV/0!</v>
      </c>
    </row>
    <row r="358" spans="1:14" s="53" customFormat="1" ht="62" hidden="1" x14ac:dyDescent="0.35">
      <c r="A358" s="50"/>
      <c r="B358" s="51"/>
      <c r="C358" s="51"/>
      <c r="D358" s="51"/>
      <c r="E358" s="51"/>
      <c r="F358" s="52"/>
      <c r="G358" s="119" t="s">
        <v>582</v>
      </c>
      <c r="H358" s="59"/>
      <c r="I358" s="45" t="s">
        <v>538</v>
      </c>
      <c r="J358" s="46"/>
      <c r="K358" s="185">
        <f>K359</f>
        <v>0</v>
      </c>
      <c r="L358" s="185"/>
      <c r="M358" s="185">
        <f t="shared" si="25"/>
        <v>0</v>
      </c>
      <c r="N358" s="204" t="e">
        <f t="shared" si="23"/>
        <v>#DIV/0!</v>
      </c>
    </row>
    <row r="359" spans="1:14" s="53" customFormat="1" ht="31" hidden="1" x14ac:dyDescent="0.35">
      <c r="A359" s="50"/>
      <c r="B359" s="51"/>
      <c r="C359" s="51"/>
      <c r="D359" s="51"/>
      <c r="E359" s="51"/>
      <c r="F359" s="52"/>
      <c r="G359" s="48" t="s">
        <v>2</v>
      </c>
      <c r="H359" s="59"/>
      <c r="I359" s="57"/>
      <c r="J359" s="46">
        <v>200</v>
      </c>
      <c r="K359" s="185">
        <v>0</v>
      </c>
      <c r="L359" s="185"/>
      <c r="M359" s="185">
        <v>0</v>
      </c>
      <c r="N359" s="204" t="e">
        <f t="shared" si="23"/>
        <v>#DIV/0!</v>
      </c>
    </row>
    <row r="360" spans="1:14" s="53" customFormat="1" ht="30" x14ac:dyDescent="0.35">
      <c r="A360" s="50"/>
      <c r="B360" s="51"/>
      <c r="C360" s="51"/>
      <c r="D360" s="51"/>
      <c r="E360" s="51"/>
      <c r="F360" s="52"/>
      <c r="G360" s="218" t="s">
        <v>454</v>
      </c>
      <c r="H360" s="218"/>
      <c r="I360" s="57" t="s">
        <v>223</v>
      </c>
      <c r="J360" s="222"/>
      <c r="K360" s="220">
        <f>K361</f>
        <v>67000</v>
      </c>
      <c r="L360" s="223"/>
      <c r="M360" s="220">
        <f t="shared" ref="M360:M361" si="26">M361</f>
        <v>65014</v>
      </c>
      <c r="N360" s="204">
        <f t="shared" si="23"/>
        <v>97.035820895522392</v>
      </c>
    </row>
    <row r="361" spans="1:14" s="53" customFormat="1" ht="31" x14ac:dyDescent="0.35">
      <c r="A361" s="50"/>
      <c r="B361" s="51"/>
      <c r="C361" s="51"/>
      <c r="D361" s="51"/>
      <c r="E361" s="51"/>
      <c r="F361" s="52"/>
      <c r="G361" s="221" t="s">
        <v>455</v>
      </c>
      <c r="H361" s="221"/>
      <c r="I361" s="45" t="s">
        <v>224</v>
      </c>
      <c r="J361" s="222"/>
      <c r="K361" s="223">
        <f>K362</f>
        <v>67000</v>
      </c>
      <c r="L361" s="223"/>
      <c r="M361" s="223">
        <f t="shared" si="26"/>
        <v>65014</v>
      </c>
      <c r="N361" s="204">
        <f t="shared" si="23"/>
        <v>97.035820895522392</v>
      </c>
    </row>
    <row r="362" spans="1:14" s="53" customFormat="1" ht="46.5" x14ac:dyDescent="0.35">
      <c r="A362" s="50"/>
      <c r="B362" s="51"/>
      <c r="C362" s="51"/>
      <c r="D362" s="51"/>
      <c r="E362" s="51"/>
      <c r="F362" s="52"/>
      <c r="G362" s="233" t="s">
        <v>226</v>
      </c>
      <c r="H362" s="233"/>
      <c r="I362" s="60" t="s">
        <v>225</v>
      </c>
      <c r="J362" s="231"/>
      <c r="K362" s="232">
        <f>K363+K367</f>
        <v>67000</v>
      </c>
      <c r="L362" s="232"/>
      <c r="M362" s="223">
        <f>M363+M367</f>
        <v>65014</v>
      </c>
      <c r="N362" s="204">
        <f t="shared" si="23"/>
        <v>97.035820895522392</v>
      </c>
    </row>
    <row r="363" spans="1:14" s="53" customFormat="1" ht="31" x14ac:dyDescent="0.35">
      <c r="A363" s="50"/>
      <c r="B363" s="51"/>
      <c r="C363" s="51"/>
      <c r="D363" s="51"/>
      <c r="E363" s="51"/>
      <c r="F363" s="52"/>
      <c r="G363" s="229" t="s">
        <v>456</v>
      </c>
      <c r="H363" s="229"/>
      <c r="I363" s="45" t="s">
        <v>227</v>
      </c>
      <c r="J363" s="231"/>
      <c r="K363" s="232">
        <f>K364+K365+K366</f>
        <v>67000</v>
      </c>
      <c r="L363" s="232"/>
      <c r="M363" s="223">
        <f>M364+M365+M366</f>
        <v>65014</v>
      </c>
      <c r="N363" s="204">
        <f t="shared" si="23"/>
        <v>97.035820895522392</v>
      </c>
    </row>
    <row r="364" spans="1:14" ht="31" x14ac:dyDescent="0.35">
      <c r="A364" s="4"/>
      <c r="B364" s="17"/>
      <c r="C364" s="17"/>
      <c r="D364" s="17"/>
      <c r="E364" s="17"/>
      <c r="F364" s="18"/>
      <c r="G364" s="221" t="s">
        <v>2</v>
      </c>
      <c r="H364" s="221"/>
      <c r="I364" s="222"/>
      <c r="J364" s="222">
        <v>200</v>
      </c>
      <c r="K364" s="223">
        <v>67000</v>
      </c>
      <c r="L364" s="223"/>
      <c r="M364" s="223">
        <v>65014</v>
      </c>
      <c r="N364" s="204">
        <f t="shared" si="23"/>
        <v>97.035820895522392</v>
      </c>
    </row>
    <row r="365" spans="1:14" ht="21.75" hidden="1" customHeight="1" x14ac:dyDescent="0.35">
      <c r="A365" s="4"/>
      <c r="B365" s="17"/>
      <c r="C365" s="17"/>
      <c r="D365" s="17"/>
      <c r="E365" s="17"/>
      <c r="F365" s="18"/>
      <c r="G365" s="221" t="s">
        <v>5</v>
      </c>
      <c r="H365" s="221"/>
      <c r="I365" s="222"/>
      <c r="J365" s="222">
        <v>300</v>
      </c>
      <c r="K365" s="223"/>
      <c r="L365" s="223"/>
      <c r="M365" s="223"/>
      <c r="N365" s="204" t="e">
        <f t="shared" si="23"/>
        <v>#DIV/0!</v>
      </c>
    </row>
    <row r="366" spans="1:14" ht="42.75" hidden="1" customHeight="1" x14ac:dyDescent="0.35">
      <c r="A366" s="4"/>
      <c r="B366" s="17"/>
      <c r="C366" s="17"/>
      <c r="D366" s="17"/>
      <c r="E366" s="17"/>
      <c r="F366" s="18"/>
      <c r="G366" s="221" t="s">
        <v>4</v>
      </c>
      <c r="H366" s="221"/>
      <c r="I366" s="222"/>
      <c r="J366" s="222">
        <v>600</v>
      </c>
      <c r="K366" s="223">
        <v>0</v>
      </c>
      <c r="L366" s="223"/>
      <c r="M366" s="223"/>
      <c r="N366" s="204" t="e">
        <f t="shared" si="23"/>
        <v>#DIV/0!</v>
      </c>
    </row>
    <row r="367" spans="1:14" ht="40.5" hidden="1" customHeight="1" x14ac:dyDescent="0.35">
      <c r="A367" s="4"/>
      <c r="B367" s="17"/>
      <c r="C367" s="17"/>
      <c r="D367" s="17"/>
      <c r="E367" s="17"/>
      <c r="F367" s="18"/>
      <c r="G367" s="221" t="s">
        <v>95</v>
      </c>
      <c r="H367" s="221"/>
      <c r="I367" s="45" t="s">
        <v>228</v>
      </c>
      <c r="J367" s="222"/>
      <c r="K367" s="223">
        <f>K368</f>
        <v>0</v>
      </c>
      <c r="L367" s="223"/>
      <c r="M367" s="223"/>
      <c r="N367" s="204" t="e">
        <f t="shared" si="23"/>
        <v>#DIV/0!</v>
      </c>
    </row>
    <row r="368" spans="1:14" s="53" customFormat="1" ht="34.5" hidden="1" customHeight="1" x14ac:dyDescent="0.35">
      <c r="A368" s="50"/>
      <c r="B368" s="310" t="s">
        <v>19</v>
      </c>
      <c r="C368" s="310"/>
      <c r="D368" s="310"/>
      <c r="E368" s="310"/>
      <c r="F368" s="311"/>
      <c r="G368" s="221" t="s">
        <v>2</v>
      </c>
      <c r="H368" s="221"/>
      <c r="I368" s="222"/>
      <c r="J368" s="222">
        <v>200</v>
      </c>
      <c r="K368" s="223"/>
      <c r="L368" s="223"/>
      <c r="M368" s="223"/>
      <c r="N368" s="204" t="e">
        <f t="shared" si="23"/>
        <v>#DIV/0!</v>
      </c>
    </row>
    <row r="369" spans="1:14" s="53" customFormat="1" ht="60" x14ac:dyDescent="0.35">
      <c r="A369" s="50"/>
      <c r="B369" s="67"/>
      <c r="C369" s="67"/>
      <c r="D369" s="67"/>
      <c r="E369" s="67"/>
      <c r="F369" s="68"/>
      <c r="G369" s="236" t="s">
        <v>575</v>
      </c>
      <c r="H369" s="235"/>
      <c r="I369" s="57" t="s">
        <v>287</v>
      </c>
      <c r="J369" s="108" t="s">
        <v>0</v>
      </c>
      <c r="K369" s="187">
        <f>K370</f>
        <v>22500</v>
      </c>
      <c r="L369" s="187"/>
      <c r="M369" s="187">
        <f t="shared" ref="M369:M372" si="27">M370</f>
        <v>20803</v>
      </c>
      <c r="N369" s="204">
        <f t="shared" si="23"/>
        <v>92.457777777777778</v>
      </c>
    </row>
    <row r="370" spans="1:14" s="53" customFormat="1" ht="93" x14ac:dyDescent="0.35">
      <c r="A370" s="50"/>
      <c r="B370" s="67"/>
      <c r="C370" s="67"/>
      <c r="D370" s="67"/>
      <c r="E370" s="67"/>
      <c r="F370" s="68"/>
      <c r="G370" s="226" t="s">
        <v>584</v>
      </c>
      <c r="H370" s="235"/>
      <c r="I370" s="45" t="s">
        <v>292</v>
      </c>
      <c r="J370" s="46" t="s">
        <v>0</v>
      </c>
      <c r="K370" s="185">
        <f>K371</f>
        <v>22500</v>
      </c>
      <c r="L370" s="185"/>
      <c r="M370" s="185">
        <f t="shared" si="27"/>
        <v>20803</v>
      </c>
      <c r="N370" s="204">
        <f t="shared" si="23"/>
        <v>92.457777777777778</v>
      </c>
    </row>
    <row r="371" spans="1:14" s="53" customFormat="1" ht="46.5" x14ac:dyDescent="0.35">
      <c r="A371" s="50"/>
      <c r="B371" s="316" t="s">
        <v>18</v>
      </c>
      <c r="C371" s="316"/>
      <c r="D371" s="316"/>
      <c r="E371" s="316"/>
      <c r="F371" s="317"/>
      <c r="G371" s="59" t="s">
        <v>297</v>
      </c>
      <c r="H371" s="59"/>
      <c r="I371" s="60" t="s">
        <v>296</v>
      </c>
      <c r="J371" s="46"/>
      <c r="K371" s="185">
        <f>K372</f>
        <v>22500</v>
      </c>
      <c r="L371" s="185"/>
      <c r="M371" s="185">
        <f t="shared" si="27"/>
        <v>20803</v>
      </c>
      <c r="N371" s="204">
        <f t="shared" si="23"/>
        <v>92.457777777777778</v>
      </c>
    </row>
    <row r="372" spans="1:14" s="82" customFormat="1" ht="62" x14ac:dyDescent="0.35">
      <c r="A372" s="79"/>
      <c r="B372" s="306">
        <v>200</v>
      </c>
      <c r="C372" s="306"/>
      <c r="D372" s="306"/>
      <c r="E372" s="306"/>
      <c r="F372" s="307"/>
      <c r="G372" s="221" t="s">
        <v>97</v>
      </c>
      <c r="H372" s="221"/>
      <c r="I372" s="45" t="s">
        <v>299</v>
      </c>
      <c r="J372" s="46" t="s">
        <v>0</v>
      </c>
      <c r="K372" s="185">
        <f>K373</f>
        <v>22500</v>
      </c>
      <c r="L372" s="185"/>
      <c r="M372" s="185">
        <f t="shared" si="27"/>
        <v>20803</v>
      </c>
      <c r="N372" s="204">
        <f t="shared" si="23"/>
        <v>92.457777777777778</v>
      </c>
    </row>
    <row r="373" spans="1:14" s="82" customFormat="1" ht="31" x14ac:dyDescent="0.35">
      <c r="A373" s="79"/>
      <c r="B373" s="83"/>
      <c r="C373" s="83"/>
      <c r="D373" s="83"/>
      <c r="E373" s="83"/>
      <c r="F373" s="84"/>
      <c r="G373" s="48" t="s">
        <v>5</v>
      </c>
      <c r="H373" s="117"/>
      <c r="I373" s="115" t="s">
        <v>0</v>
      </c>
      <c r="J373" s="118">
        <v>300</v>
      </c>
      <c r="K373" s="190">
        <v>22500</v>
      </c>
      <c r="L373" s="190"/>
      <c r="M373" s="185">
        <v>20803</v>
      </c>
      <c r="N373" s="204">
        <f t="shared" si="23"/>
        <v>92.457777777777778</v>
      </c>
    </row>
    <row r="374" spans="1:14" x14ac:dyDescent="0.35">
      <c r="A374" s="4"/>
      <c r="B374" s="17"/>
      <c r="C374" s="17"/>
      <c r="D374" s="17"/>
      <c r="E374" s="17"/>
      <c r="F374" s="18"/>
      <c r="G374" s="218" t="s">
        <v>8</v>
      </c>
      <c r="H374" s="221"/>
      <c r="I374" s="57" t="s">
        <v>308</v>
      </c>
      <c r="J374" s="222"/>
      <c r="K374" s="220">
        <f>K375</f>
        <v>7194292</v>
      </c>
      <c r="L374" s="223"/>
      <c r="M374" s="220">
        <f>M375</f>
        <v>7194292</v>
      </c>
      <c r="N374" s="204">
        <f t="shared" si="23"/>
        <v>100</v>
      </c>
    </row>
    <row r="375" spans="1:14" s="82" customFormat="1" ht="46.5" x14ac:dyDescent="0.35">
      <c r="A375" s="79"/>
      <c r="B375" s="320" t="s">
        <v>17</v>
      </c>
      <c r="C375" s="320"/>
      <c r="D375" s="320"/>
      <c r="E375" s="320"/>
      <c r="F375" s="303"/>
      <c r="G375" s="48" t="s">
        <v>76</v>
      </c>
      <c r="H375" s="48"/>
      <c r="I375" s="45" t="s">
        <v>323</v>
      </c>
      <c r="J375" s="46" t="s">
        <v>0</v>
      </c>
      <c r="K375" s="185">
        <f>K376+K377+K378</f>
        <v>7194292</v>
      </c>
      <c r="L375" s="185"/>
      <c r="M375" s="185">
        <f>M376+M377+M378</f>
        <v>7194292</v>
      </c>
      <c r="N375" s="204">
        <f t="shared" si="23"/>
        <v>100</v>
      </c>
    </row>
    <row r="376" spans="1:14" s="82" customFormat="1" ht="77.5" x14ac:dyDescent="0.35">
      <c r="A376" s="79"/>
      <c r="B376" s="85"/>
      <c r="C376" s="85"/>
      <c r="D376" s="85"/>
      <c r="E376" s="85"/>
      <c r="F376" s="86"/>
      <c r="G376" s="48" t="s">
        <v>3</v>
      </c>
      <c r="H376" s="48"/>
      <c r="I376" s="45" t="s">
        <v>77</v>
      </c>
      <c r="J376" s="46">
        <v>100</v>
      </c>
      <c r="K376" s="185">
        <v>5696705</v>
      </c>
      <c r="L376" s="185"/>
      <c r="M376" s="185">
        <v>5696705</v>
      </c>
      <c r="N376" s="204">
        <f t="shared" si="23"/>
        <v>100</v>
      </c>
    </row>
    <row r="377" spans="1:14" s="82" customFormat="1" ht="31" x14ac:dyDescent="0.35">
      <c r="A377" s="79"/>
      <c r="B377" s="306" t="s">
        <v>16</v>
      </c>
      <c r="C377" s="306"/>
      <c r="D377" s="306"/>
      <c r="E377" s="306"/>
      <c r="F377" s="307"/>
      <c r="G377" s="48" t="s">
        <v>2</v>
      </c>
      <c r="H377" s="48"/>
      <c r="I377" s="45"/>
      <c r="J377" s="46">
        <v>200</v>
      </c>
      <c r="K377" s="185">
        <v>1496087</v>
      </c>
      <c r="L377" s="185"/>
      <c r="M377" s="185">
        <v>1496087</v>
      </c>
      <c r="N377" s="204">
        <f t="shared" si="23"/>
        <v>100</v>
      </c>
    </row>
    <row r="378" spans="1:14" s="82" customFormat="1" x14ac:dyDescent="0.35">
      <c r="A378" s="79"/>
      <c r="B378" s="89"/>
      <c r="C378" s="89"/>
      <c r="D378" s="89"/>
      <c r="E378" s="89"/>
      <c r="F378" s="90"/>
      <c r="G378" s="48" t="s">
        <v>1</v>
      </c>
      <c r="H378" s="48"/>
      <c r="I378" s="45"/>
      <c r="J378" s="46">
        <v>800</v>
      </c>
      <c r="K378" s="185">
        <v>1500</v>
      </c>
      <c r="L378" s="185"/>
      <c r="M378" s="185">
        <v>1500</v>
      </c>
      <c r="N378" s="204">
        <f t="shared" si="23"/>
        <v>100</v>
      </c>
    </row>
    <row r="379" spans="1:14" s="53" customFormat="1" ht="38.15" customHeight="1" x14ac:dyDescent="0.35">
      <c r="A379" s="50"/>
      <c r="B379" s="54"/>
      <c r="C379" s="54"/>
      <c r="D379" s="54"/>
      <c r="E379" s="54"/>
      <c r="F379" s="55"/>
      <c r="G379" s="218" t="s">
        <v>357</v>
      </c>
      <c r="H379" s="266">
        <v>807</v>
      </c>
      <c r="I379" s="222"/>
      <c r="J379" s="222"/>
      <c r="K379" s="220">
        <f>K395+K400+K418+K431+K445+K457+K466+K488+K509+K514+K532+K560+K380+K555+K501+K385+K473+K426</f>
        <v>96803904</v>
      </c>
      <c r="L379" s="220">
        <f>L395+L400+L418+L431+L445+L457+L466+L488+L509+L514+L532+L560+L380+L555+L501+L385</f>
        <v>309969</v>
      </c>
      <c r="M379" s="220">
        <f>M395+M400+M418+M431+M445+M457+M466+M488+M509+M514+M532+M560+M380+M555+M501+M385+M473+M426</f>
        <v>87925020.939999998</v>
      </c>
      <c r="N379" s="204">
        <f t="shared" si="23"/>
        <v>90.827970057901794</v>
      </c>
    </row>
    <row r="380" spans="1:14" ht="45" x14ac:dyDescent="0.35">
      <c r="A380" s="4"/>
      <c r="B380" s="281" t="s">
        <v>15</v>
      </c>
      <c r="C380" s="281"/>
      <c r="D380" s="281"/>
      <c r="E380" s="281"/>
      <c r="F380" s="282"/>
      <c r="G380" s="107" t="s">
        <v>585</v>
      </c>
      <c r="H380" s="107"/>
      <c r="I380" s="57" t="s">
        <v>196</v>
      </c>
      <c r="J380" s="46" t="s">
        <v>0</v>
      </c>
      <c r="K380" s="187">
        <f t="shared" ref="K380:M383" si="28">K381</f>
        <v>173000</v>
      </c>
      <c r="L380" s="185">
        <f t="shared" si="28"/>
        <v>0</v>
      </c>
      <c r="M380" s="187">
        <f t="shared" si="28"/>
        <v>162239.29</v>
      </c>
      <c r="N380" s="204">
        <f t="shared" si="23"/>
        <v>93.779936416184967</v>
      </c>
    </row>
    <row r="381" spans="1:14" ht="62" x14ac:dyDescent="0.35">
      <c r="A381" s="4"/>
      <c r="B381" s="275">
        <v>200</v>
      </c>
      <c r="C381" s="275"/>
      <c r="D381" s="275"/>
      <c r="E381" s="275"/>
      <c r="F381" s="276"/>
      <c r="G381" s="48" t="s">
        <v>586</v>
      </c>
      <c r="H381" s="107"/>
      <c r="I381" s="45" t="s">
        <v>213</v>
      </c>
      <c r="J381" s="46" t="s">
        <v>0</v>
      </c>
      <c r="K381" s="185">
        <f t="shared" si="28"/>
        <v>173000</v>
      </c>
      <c r="L381" s="185">
        <f t="shared" si="28"/>
        <v>0</v>
      </c>
      <c r="M381" s="185">
        <f t="shared" si="28"/>
        <v>162239.29</v>
      </c>
      <c r="N381" s="204">
        <f t="shared" si="23"/>
        <v>93.779936416184967</v>
      </c>
    </row>
    <row r="382" spans="1:14" ht="31" x14ac:dyDescent="0.35">
      <c r="A382" s="4"/>
      <c r="B382" s="318" t="s">
        <v>14</v>
      </c>
      <c r="C382" s="318"/>
      <c r="D382" s="318"/>
      <c r="E382" s="318"/>
      <c r="F382" s="319"/>
      <c r="G382" s="59" t="s">
        <v>380</v>
      </c>
      <c r="H382" s="59"/>
      <c r="I382" s="60" t="s">
        <v>214</v>
      </c>
      <c r="J382" s="46"/>
      <c r="K382" s="185">
        <f t="shared" si="28"/>
        <v>173000</v>
      </c>
      <c r="L382" s="185">
        <f t="shared" si="28"/>
        <v>0</v>
      </c>
      <c r="M382" s="185">
        <f t="shared" si="28"/>
        <v>162239.29</v>
      </c>
      <c r="N382" s="204">
        <f t="shared" si="23"/>
        <v>93.779936416184967</v>
      </c>
    </row>
    <row r="383" spans="1:14" ht="62" x14ac:dyDescent="0.35">
      <c r="A383" s="4"/>
      <c r="B383" s="291" t="s">
        <v>13</v>
      </c>
      <c r="C383" s="291"/>
      <c r="D383" s="291"/>
      <c r="E383" s="291"/>
      <c r="F383" s="292"/>
      <c r="G383" s="226" t="s">
        <v>642</v>
      </c>
      <c r="H383" s="226"/>
      <c r="I383" s="45" t="s">
        <v>215</v>
      </c>
      <c r="J383" s="46"/>
      <c r="K383" s="185">
        <f t="shared" si="28"/>
        <v>173000</v>
      </c>
      <c r="L383" s="185">
        <f t="shared" si="28"/>
        <v>0</v>
      </c>
      <c r="M383" s="185">
        <f t="shared" si="28"/>
        <v>162239.29</v>
      </c>
      <c r="N383" s="204">
        <f t="shared" si="23"/>
        <v>93.779936416184967</v>
      </c>
    </row>
    <row r="384" spans="1:14" ht="46.5" x14ac:dyDescent="0.35">
      <c r="A384" s="4"/>
      <c r="B384" s="12"/>
      <c r="C384" s="12"/>
      <c r="D384" s="12"/>
      <c r="E384" s="12"/>
      <c r="F384" s="13"/>
      <c r="G384" s="48" t="s">
        <v>4</v>
      </c>
      <c r="H384" s="48"/>
      <c r="I384" s="73"/>
      <c r="J384" s="46">
        <v>600</v>
      </c>
      <c r="K384" s="185">
        <v>173000</v>
      </c>
      <c r="L384" s="185"/>
      <c r="M384" s="185">
        <v>162239.29</v>
      </c>
      <c r="N384" s="204">
        <f t="shared" si="23"/>
        <v>93.779936416184967</v>
      </c>
    </row>
    <row r="385" spans="1:14" ht="60" x14ac:dyDescent="0.35">
      <c r="A385" s="4"/>
      <c r="B385" s="12"/>
      <c r="C385" s="12"/>
      <c r="D385" s="12"/>
      <c r="E385" s="12"/>
      <c r="F385" s="13"/>
      <c r="G385" s="137" t="s">
        <v>587</v>
      </c>
      <c r="H385" s="48"/>
      <c r="I385" s="57" t="s">
        <v>469</v>
      </c>
      <c r="J385" s="46"/>
      <c r="K385" s="187">
        <f t="shared" ref="K385:M388" si="29">K386</f>
        <v>337500</v>
      </c>
      <c r="L385" s="187">
        <f t="shared" si="29"/>
        <v>0</v>
      </c>
      <c r="M385" s="187">
        <f t="shared" si="29"/>
        <v>314822.17</v>
      </c>
      <c r="N385" s="204">
        <f t="shared" si="23"/>
        <v>93.280642962962958</v>
      </c>
    </row>
    <row r="386" spans="1:14" ht="77.5" x14ac:dyDescent="0.35">
      <c r="A386" s="4"/>
      <c r="B386" s="12"/>
      <c r="C386" s="12"/>
      <c r="D386" s="12"/>
      <c r="E386" s="12"/>
      <c r="F386" s="13"/>
      <c r="G386" s="119" t="s">
        <v>588</v>
      </c>
      <c r="H386" s="48"/>
      <c r="I386" s="45" t="s">
        <v>470</v>
      </c>
      <c r="J386" s="46"/>
      <c r="K386" s="185">
        <f>K387+K390</f>
        <v>337500</v>
      </c>
      <c r="L386" s="185">
        <f>L387+L390</f>
        <v>0</v>
      </c>
      <c r="M386" s="185">
        <f>M387+M390</f>
        <v>314822.17</v>
      </c>
      <c r="N386" s="204">
        <f t="shared" si="23"/>
        <v>93.280642962962958</v>
      </c>
    </row>
    <row r="387" spans="1:14" ht="77.5" hidden="1" x14ac:dyDescent="0.35">
      <c r="A387" s="4"/>
      <c r="B387" s="12"/>
      <c r="C387" s="12"/>
      <c r="D387" s="12"/>
      <c r="E387" s="12"/>
      <c r="F387" s="13"/>
      <c r="G387" s="122" t="s">
        <v>472</v>
      </c>
      <c r="H387" s="48"/>
      <c r="I387" s="60" t="s">
        <v>471</v>
      </c>
      <c r="J387" s="46"/>
      <c r="K387" s="188">
        <f t="shared" si="29"/>
        <v>0</v>
      </c>
      <c r="L387" s="188">
        <f t="shared" si="29"/>
        <v>0</v>
      </c>
      <c r="M387" s="188">
        <f t="shared" si="29"/>
        <v>0</v>
      </c>
      <c r="N387" s="204" t="e">
        <f t="shared" si="23"/>
        <v>#DIV/0!</v>
      </c>
    </row>
    <row r="388" spans="1:14" ht="77.5" hidden="1" x14ac:dyDescent="0.35">
      <c r="A388" s="4"/>
      <c r="B388" s="12"/>
      <c r="C388" s="12"/>
      <c r="D388" s="12"/>
      <c r="E388" s="12"/>
      <c r="F388" s="13"/>
      <c r="G388" s="119" t="s">
        <v>589</v>
      </c>
      <c r="H388" s="48"/>
      <c r="I388" s="45" t="s">
        <v>655</v>
      </c>
      <c r="J388" s="46"/>
      <c r="K388" s="185">
        <f t="shared" si="29"/>
        <v>0</v>
      </c>
      <c r="L388" s="185">
        <f t="shared" si="29"/>
        <v>0</v>
      </c>
      <c r="M388" s="185">
        <f t="shared" si="29"/>
        <v>0</v>
      </c>
      <c r="N388" s="204" t="e">
        <f t="shared" si="23"/>
        <v>#DIV/0!</v>
      </c>
    </row>
    <row r="389" spans="1:14" ht="31" hidden="1" x14ac:dyDescent="0.35">
      <c r="A389" s="4"/>
      <c r="B389" s="12"/>
      <c r="C389" s="12"/>
      <c r="D389" s="12"/>
      <c r="E389" s="12"/>
      <c r="F389" s="13"/>
      <c r="G389" s="221" t="s">
        <v>2</v>
      </c>
      <c r="H389" s="48"/>
      <c r="I389" s="73"/>
      <c r="J389" s="46">
        <v>200</v>
      </c>
      <c r="K389" s="185"/>
      <c r="L389" s="185"/>
      <c r="M389" s="185"/>
      <c r="N389" s="204" t="e">
        <f t="shared" si="23"/>
        <v>#DIV/0!</v>
      </c>
    </row>
    <row r="390" spans="1:14" ht="46.5" x14ac:dyDescent="0.35">
      <c r="A390" s="4"/>
      <c r="B390" s="12"/>
      <c r="C390" s="12"/>
      <c r="D390" s="12"/>
      <c r="E390" s="12"/>
      <c r="F390" s="13"/>
      <c r="G390" s="224" t="s">
        <v>521</v>
      </c>
      <c r="H390" s="211"/>
      <c r="I390" s="45" t="s">
        <v>522</v>
      </c>
      <c r="J390" s="121"/>
      <c r="K390" s="185">
        <f>K391+K393</f>
        <v>337500</v>
      </c>
      <c r="L390" s="185">
        <f>L391+L393</f>
        <v>0</v>
      </c>
      <c r="M390" s="185">
        <f>M391+M393</f>
        <v>314822.17</v>
      </c>
      <c r="N390" s="204">
        <f t="shared" si="23"/>
        <v>93.280642962962958</v>
      </c>
    </row>
    <row r="391" spans="1:14" ht="46.5" x14ac:dyDescent="0.35">
      <c r="A391" s="4"/>
      <c r="B391" s="12"/>
      <c r="C391" s="12"/>
      <c r="D391" s="12"/>
      <c r="E391" s="12"/>
      <c r="F391" s="13"/>
      <c r="G391" s="221" t="s">
        <v>657</v>
      </c>
      <c r="H391" s="211"/>
      <c r="I391" s="45" t="s">
        <v>656</v>
      </c>
      <c r="J391" s="121"/>
      <c r="K391" s="185">
        <f>K392</f>
        <v>337500</v>
      </c>
      <c r="L391" s="185">
        <f>L392</f>
        <v>0</v>
      </c>
      <c r="M391" s="185">
        <f>M392</f>
        <v>314822.17</v>
      </c>
      <c r="N391" s="204">
        <f t="shared" si="23"/>
        <v>93.280642962962958</v>
      </c>
    </row>
    <row r="392" spans="1:14" ht="31" x14ac:dyDescent="0.35">
      <c r="A392" s="4"/>
      <c r="B392" s="12"/>
      <c r="C392" s="12"/>
      <c r="D392" s="12"/>
      <c r="E392" s="12"/>
      <c r="F392" s="13"/>
      <c r="G392" s="221" t="s">
        <v>2</v>
      </c>
      <c r="H392" s="211"/>
      <c r="I392" s="120"/>
      <c r="J392" s="121">
        <v>200</v>
      </c>
      <c r="K392" s="185">
        <v>337500</v>
      </c>
      <c r="L392" s="185">
        <v>0</v>
      </c>
      <c r="M392" s="185">
        <v>314822.17</v>
      </c>
      <c r="N392" s="204">
        <f t="shared" si="23"/>
        <v>93.280642962962958</v>
      </c>
    </row>
    <row r="393" spans="1:14" ht="66" hidden="1" customHeight="1" x14ac:dyDescent="0.35">
      <c r="A393" s="4"/>
      <c r="B393" s="12"/>
      <c r="C393" s="12"/>
      <c r="D393" s="12"/>
      <c r="E393" s="12"/>
      <c r="F393" s="13"/>
      <c r="G393" s="221" t="s">
        <v>523</v>
      </c>
      <c r="H393" s="211"/>
      <c r="I393" s="120" t="s">
        <v>524</v>
      </c>
      <c r="J393" s="121"/>
      <c r="K393" s="185">
        <f>K394</f>
        <v>0</v>
      </c>
      <c r="L393" s="185">
        <f>L394</f>
        <v>0</v>
      </c>
      <c r="M393" s="185"/>
      <c r="N393" s="204" t="e">
        <f t="shared" si="23"/>
        <v>#DIV/0!</v>
      </c>
    </row>
    <row r="394" spans="1:14" ht="35.15" hidden="1" customHeight="1" x14ac:dyDescent="0.35">
      <c r="A394" s="4"/>
      <c r="B394" s="12"/>
      <c r="C394" s="12"/>
      <c r="D394" s="12"/>
      <c r="E394" s="12"/>
      <c r="F394" s="13"/>
      <c r="G394" s="221" t="s">
        <v>2</v>
      </c>
      <c r="H394" s="211"/>
      <c r="I394" s="120"/>
      <c r="J394" s="121">
        <v>200</v>
      </c>
      <c r="K394" s="185"/>
      <c r="L394" s="185"/>
      <c r="M394" s="185"/>
      <c r="N394" s="204" t="e">
        <f t="shared" si="23"/>
        <v>#DIV/0!</v>
      </c>
    </row>
    <row r="395" spans="1:14" ht="30" hidden="1" x14ac:dyDescent="0.35">
      <c r="A395" s="4"/>
      <c r="B395" s="281" t="s">
        <v>12</v>
      </c>
      <c r="C395" s="281"/>
      <c r="D395" s="281"/>
      <c r="E395" s="281"/>
      <c r="F395" s="282"/>
      <c r="G395" s="218" t="s">
        <v>454</v>
      </c>
      <c r="H395" s="218"/>
      <c r="I395" s="57" t="s">
        <v>223</v>
      </c>
      <c r="J395" s="222"/>
      <c r="K395" s="223">
        <f>K396</f>
        <v>0</v>
      </c>
      <c r="L395" s="223"/>
      <c r="M395" s="223">
        <f t="shared" ref="M395:M398" si="30">M396</f>
        <v>0</v>
      </c>
      <c r="N395" s="204" t="e">
        <f t="shared" si="23"/>
        <v>#DIV/0!</v>
      </c>
    </row>
    <row r="396" spans="1:14" ht="31" hidden="1" x14ac:dyDescent="0.35">
      <c r="A396" s="4"/>
      <c r="B396" s="281">
        <v>200</v>
      </c>
      <c r="C396" s="281"/>
      <c r="D396" s="281"/>
      <c r="E396" s="281"/>
      <c r="F396" s="282"/>
      <c r="G396" s="221" t="s">
        <v>455</v>
      </c>
      <c r="H396" s="221"/>
      <c r="I396" s="45" t="s">
        <v>224</v>
      </c>
      <c r="J396" s="222"/>
      <c r="K396" s="223">
        <f>K397</f>
        <v>0</v>
      </c>
      <c r="L396" s="223"/>
      <c r="M396" s="223">
        <f t="shared" si="30"/>
        <v>0</v>
      </c>
      <c r="N396" s="204" t="e">
        <f t="shared" si="23"/>
        <v>#DIV/0!</v>
      </c>
    </row>
    <row r="397" spans="1:14" ht="46.5" hidden="1" x14ac:dyDescent="0.35">
      <c r="A397" s="4"/>
      <c r="B397" s="279" t="s">
        <v>11</v>
      </c>
      <c r="C397" s="279"/>
      <c r="D397" s="279"/>
      <c r="E397" s="279"/>
      <c r="F397" s="280"/>
      <c r="G397" s="233" t="s">
        <v>226</v>
      </c>
      <c r="H397" s="233"/>
      <c r="I397" s="60" t="s">
        <v>225</v>
      </c>
      <c r="J397" s="231"/>
      <c r="K397" s="232">
        <f>K398</f>
        <v>0</v>
      </c>
      <c r="L397" s="232"/>
      <c r="M397" s="223">
        <f t="shared" si="30"/>
        <v>0</v>
      </c>
      <c r="N397" s="204" t="e">
        <f t="shared" si="23"/>
        <v>#DIV/0!</v>
      </c>
    </row>
    <row r="398" spans="1:14" ht="31" hidden="1" x14ac:dyDescent="0.35">
      <c r="A398" s="4"/>
      <c r="B398" s="17"/>
      <c r="C398" s="17"/>
      <c r="D398" s="17"/>
      <c r="E398" s="17"/>
      <c r="F398" s="18"/>
      <c r="G398" s="229" t="s">
        <v>456</v>
      </c>
      <c r="H398" s="229"/>
      <c r="I398" s="45" t="s">
        <v>227</v>
      </c>
      <c r="J398" s="231"/>
      <c r="K398" s="232">
        <f>K399</f>
        <v>0</v>
      </c>
      <c r="L398" s="232"/>
      <c r="M398" s="223">
        <f t="shared" si="30"/>
        <v>0</v>
      </c>
      <c r="N398" s="204" t="e">
        <f t="shared" si="23"/>
        <v>#DIV/0!</v>
      </c>
    </row>
    <row r="399" spans="1:14" ht="31" hidden="1" x14ac:dyDescent="0.35">
      <c r="A399" s="4"/>
      <c r="B399" s="17"/>
      <c r="C399" s="17"/>
      <c r="D399" s="17"/>
      <c r="E399" s="17"/>
      <c r="F399" s="18"/>
      <c r="G399" s="221" t="s">
        <v>2</v>
      </c>
      <c r="H399" s="221"/>
      <c r="I399" s="222"/>
      <c r="J399" s="222">
        <v>200</v>
      </c>
      <c r="K399" s="223">
        <v>0</v>
      </c>
      <c r="L399" s="223"/>
      <c r="M399" s="223">
        <v>0</v>
      </c>
      <c r="N399" s="204" t="e">
        <f t="shared" si="23"/>
        <v>#DIV/0!</v>
      </c>
    </row>
    <row r="400" spans="1:14" ht="60" x14ac:dyDescent="0.35">
      <c r="A400" s="4"/>
      <c r="B400" s="17"/>
      <c r="C400" s="17"/>
      <c r="D400" s="17"/>
      <c r="E400" s="17"/>
      <c r="F400" s="18"/>
      <c r="G400" s="56" t="s">
        <v>590</v>
      </c>
      <c r="H400" s="56"/>
      <c r="I400" s="57" t="s">
        <v>229</v>
      </c>
      <c r="J400" s="58" t="s">
        <v>0</v>
      </c>
      <c r="K400" s="184">
        <f>K401+K406+K410+K414</f>
        <v>102000</v>
      </c>
      <c r="L400" s="184"/>
      <c r="M400" s="187">
        <f>M401+M406+M410+M414</f>
        <v>75000</v>
      </c>
      <c r="N400" s="204">
        <f t="shared" si="23"/>
        <v>73.529411764705884</v>
      </c>
    </row>
    <row r="401" spans="1:14" ht="62" x14ac:dyDescent="0.35">
      <c r="A401" s="4"/>
      <c r="B401" s="17"/>
      <c r="C401" s="17"/>
      <c r="D401" s="17"/>
      <c r="E401" s="17"/>
      <c r="F401" s="18"/>
      <c r="G401" s="48" t="s">
        <v>564</v>
      </c>
      <c r="H401" s="107"/>
      <c r="I401" s="45" t="s">
        <v>230</v>
      </c>
      <c r="J401" s="46" t="s">
        <v>0</v>
      </c>
      <c r="K401" s="185">
        <f>K402</f>
        <v>63000</v>
      </c>
      <c r="L401" s="185"/>
      <c r="M401" s="185">
        <f t="shared" ref="M401:M402" si="31">M402</f>
        <v>55000</v>
      </c>
      <c r="N401" s="204">
        <f t="shared" si="23"/>
        <v>87.301587301587304</v>
      </c>
    </row>
    <row r="402" spans="1:14" ht="46.5" x14ac:dyDescent="0.35">
      <c r="A402" s="4"/>
      <c r="B402" s="17"/>
      <c r="C402" s="17"/>
      <c r="D402" s="17"/>
      <c r="E402" s="17"/>
      <c r="F402" s="18"/>
      <c r="G402" s="59" t="s">
        <v>232</v>
      </c>
      <c r="H402" s="59"/>
      <c r="I402" s="60" t="s">
        <v>231</v>
      </c>
      <c r="J402" s="46"/>
      <c r="K402" s="185">
        <f>K403</f>
        <v>63000</v>
      </c>
      <c r="L402" s="185"/>
      <c r="M402" s="185">
        <f t="shared" si="31"/>
        <v>55000</v>
      </c>
      <c r="N402" s="204">
        <f t="shared" si="23"/>
        <v>87.301587301587304</v>
      </c>
    </row>
    <row r="403" spans="1:14" ht="69.5" customHeight="1" x14ac:dyDescent="0.35">
      <c r="A403" s="4"/>
      <c r="B403" s="17"/>
      <c r="C403" s="17"/>
      <c r="D403" s="17"/>
      <c r="E403" s="17"/>
      <c r="F403" s="18"/>
      <c r="G403" s="48" t="s">
        <v>591</v>
      </c>
      <c r="H403" s="48"/>
      <c r="I403" s="45" t="s">
        <v>233</v>
      </c>
      <c r="J403" s="46"/>
      <c r="K403" s="185">
        <f>K404+K405</f>
        <v>63000</v>
      </c>
      <c r="L403" s="185"/>
      <c r="M403" s="185">
        <f>M404+M405</f>
        <v>55000</v>
      </c>
      <c r="N403" s="204">
        <f t="shared" si="23"/>
        <v>87.301587301587304</v>
      </c>
    </row>
    <row r="404" spans="1:14" ht="31" x14ac:dyDescent="0.35">
      <c r="A404" s="4"/>
      <c r="B404" s="17"/>
      <c r="C404" s="17"/>
      <c r="D404" s="17"/>
      <c r="E404" s="17"/>
      <c r="F404" s="18"/>
      <c r="G404" s="48" t="s">
        <v>2</v>
      </c>
      <c r="H404" s="48"/>
      <c r="I404" s="73"/>
      <c r="J404" s="46">
        <v>200</v>
      </c>
      <c r="K404" s="185">
        <v>63000</v>
      </c>
      <c r="L404" s="185"/>
      <c r="M404" s="185">
        <v>55000</v>
      </c>
      <c r="N404" s="204">
        <f t="shared" si="23"/>
        <v>87.301587301587304</v>
      </c>
    </row>
    <row r="405" spans="1:14" ht="46.5" hidden="1" x14ac:dyDescent="0.35">
      <c r="A405" s="4"/>
      <c r="B405" s="19"/>
      <c r="C405" s="19"/>
      <c r="D405" s="19"/>
      <c r="E405" s="19"/>
      <c r="F405" s="20"/>
      <c r="G405" s="48" t="s">
        <v>4</v>
      </c>
      <c r="H405" s="48"/>
      <c r="I405" s="73"/>
      <c r="J405" s="46">
        <v>600</v>
      </c>
      <c r="K405" s="185">
        <v>0</v>
      </c>
      <c r="L405" s="185"/>
      <c r="M405" s="185"/>
      <c r="N405" s="204" t="e">
        <f t="shared" si="23"/>
        <v>#DIV/0!</v>
      </c>
    </row>
    <row r="406" spans="1:14" ht="46.5" x14ac:dyDescent="0.35">
      <c r="A406" s="4"/>
      <c r="B406" s="19"/>
      <c r="C406" s="19"/>
      <c r="D406" s="19"/>
      <c r="E406" s="19"/>
      <c r="F406" s="20"/>
      <c r="G406" s="48" t="s">
        <v>592</v>
      </c>
      <c r="H406" s="48"/>
      <c r="I406" s="45" t="s">
        <v>361</v>
      </c>
      <c r="J406" s="46"/>
      <c r="K406" s="185">
        <f>K407</f>
        <v>10000</v>
      </c>
      <c r="L406" s="185"/>
      <c r="M406" s="185">
        <f t="shared" ref="M406:M408" si="32">M407</f>
        <v>10000</v>
      </c>
      <c r="N406" s="204">
        <f t="shared" si="23"/>
        <v>100</v>
      </c>
    </row>
    <row r="407" spans="1:14" ht="46.5" x14ac:dyDescent="0.35">
      <c r="A407" s="4"/>
      <c r="B407" s="19"/>
      <c r="C407" s="19"/>
      <c r="D407" s="19"/>
      <c r="E407" s="19"/>
      <c r="F407" s="20"/>
      <c r="G407" s="59" t="s">
        <v>362</v>
      </c>
      <c r="H407" s="48"/>
      <c r="I407" s="60" t="s">
        <v>364</v>
      </c>
      <c r="J407" s="46"/>
      <c r="K407" s="185">
        <f>K408</f>
        <v>10000</v>
      </c>
      <c r="L407" s="185"/>
      <c r="M407" s="185">
        <f t="shared" si="32"/>
        <v>10000</v>
      </c>
      <c r="N407" s="204">
        <f t="shared" si="23"/>
        <v>100</v>
      </c>
    </row>
    <row r="408" spans="1:14" ht="46.5" x14ac:dyDescent="0.35">
      <c r="A408" s="4"/>
      <c r="B408" s="19"/>
      <c r="C408" s="19"/>
      <c r="D408" s="19"/>
      <c r="E408" s="19"/>
      <c r="F408" s="20"/>
      <c r="G408" s="48" t="s">
        <v>363</v>
      </c>
      <c r="H408" s="48"/>
      <c r="I408" s="45" t="s">
        <v>365</v>
      </c>
      <c r="J408" s="46"/>
      <c r="K408" s="185">
        <f>K409</f>
        <v>10000</v>
      </c>
      <c r="L408" s="185"/>
      <c r="M408" s="185">
        <f t="shared" si="32"/>
        <v>10000</v>
      </c>
      <c r="N408" s="204">
        <f t="shared" si="23"/>
        <v>100</v>
      </c>
    </row>
    <row r="409" spans="1:14" ht="31" x14ac:dyDescent="0.35">
      <c r="A409" s="4"/>
      <c r="B409" s="19"/>
      <c r="C409" s="19"/>
      <c r="D409" s="19"/>
      <c r="E409" s="19"/>
      <c r="F409" s="20"/>
      <c r="G409" s="48" t="s">
        <v>2</v>
      </c>
      <c r="H409" s="48"/>
      <c r="I409" s="73"/>
      <c r="J409" s="46">
        <v>200</v>
      </c>
      <c r="K409" s="185">
        <v>10000</v>
      </c>
      <c r="L409" s="185"/>
      <c r="M409" s="185">
        <v>10000</v>
      </c>
      <c r="N409" s="204">
        <f t="shared" si="23"/>
        <v>100</v>
      </c>
    </row>
    <row r="410" spans="1:14" ht="45" x14ac:dyDescent="0.35">
      <c r="A410" s="4"/>
      <c r="B410" s="19"/>
      <c r="C410" s="19"/>
      <c r="D410" s="19"/>
      <c r="E410" s="19"/>
      <c r="F410" s="20"/>
      <c r="G410" s="107" t="s">
        <v>628</v>
      </c>
      <c r="H410" s="48"/>
      <c r="I410" s="57" t="s">
        <v>622</v>
      </c>
      <c r="J410" s="46"/>
      <c r="K410" s="185">
        <f>K411</f>
        <v>19000</v>
      </c>
      <c r="L410" s="185"/>
      <c r="M410" s="185">
        <f t="shared" ref="M410:M412" si="33">M411</f>
        <v>0</v>
      </c>
      <c r="N410" s="204">
        <f t="shared" si="23"/>
        <v>0</v>
      </c>
    </row>
    <row r="411" spans="1:14" ht="31" x14ac:dyDescent="0.35">
      <c r="A411" s="4"/>
      <c r="B411" s="19"/>
      <c r="C411" s="19"/>
      <c r="D411" s="19"/>
      <c r="E411" s="19"/>
      <c r="F411" s="20"/>
      <c r="G411" s="59" t="s">
        <v>629</v>
      </c>
      <c r="H411" s="48"/>
      <c r="I411" s="60" t="s">
        <v>623</v>
      </c>
      <c r="J411" s="46"/>
      <c r="K411" s="185">
        <f>K412</f>
        <v>19000</v>
      </c>
      <c r="L411" s="185"/>
      <c r="M411" s="185">
        <f t="shared" si="33"/>
        <v>0</v>
      </c>
      <c r="N411" s="204">
        <f t="shared" ref="N411:N474" si="34">M411/K411*100</f>
        <v>0</v>
      </c>
    </row>
    <row r="412" spans="1:14" ht="46.5" x14ac:dyDescent="0.35">
      <c r="A412" s="4"/>
      <c r="B412" s="19"/>
      <c r="C412" s="19"/>
      <c r="D412" s="19"/>
      <c r="E412" s="19"/>
      <c r="F412" s="20"/>
      <c r="G412" s="48" t="s">
        <v>639</v>
      </c>
      <c r="H412" s="48"/>
      <c r="I412" s="45" t="s">
        <v>624</v>
      </c>
      <c r="J412" s="46"/>
      <c r="K412" s="185">
        <f>K413</f>
        <v>19000</v>
      </c>
      <c r="L412" s="185"/>
      <c r="M412" s="185">
        <f t="shared" si="33"/>
        <v>0</v>
      </c>
      <c r="N412" s="204">
        <f t="shared" si="34"/>
        <v>0</v>
      </c>
    </row>
    <row r="413" spans="1:14" ht="31" x14ac:dyDescent="0.35">
      <c r="A413" s="4"/>
      <c r="B413" s="19"/>
      <c r="C413" s="19"/>
      <c r="D413" s="19"/>
      <c r="E413" s="19"/>
      <c r="F413" s="20"/>
      <c r="G413" s="48" t="s">
        <v>2</v>
      </c>
      <c r="H413" s="48"/>
      <c r="I413" s="73"/>
      <c r="J413" s="46">
        <v>200</v>
      </c>
      <c r="K413" s="185">
        <v>19000</v>
      </c>
      <c r="L413" s="185"/>
      <c r="M413" s="185">
        <v>0</v>
      </c>
      <c r="N413" s="204">
        <f t="shared" si="34"/>
        <v>0</v>
      </c>
    </row>
    <row r="414" spans="1:14" ht="45" x14ac:dyDescent="0.35">
      <c r="A414" s="4"/>
      <c r="B414" s="19"/>
      <c r="C414" s="19"/>
      <c r="D414" s="19"/>
      <c r="E414" s="19"/>
      <c r="F414" s="20"/>
      <c r="G414" s="107" t="s">
        <v>630</v>
      </c>
      <c r="H414" s="48"/>
      <c r="I414" s="57" t="s">
        <v>625</v>
      </c>
      <c r="J414" s="46"/>
      <c r="K414" s="185">
        <f>K415</f>
        <v>10000</v>
      </c>
      <c r="L414" s="185"/>
      <c r="M414" s="185">
        <f t="shared" ref="M414:M416" si="35">M415</f>
        <v>10000</v>
      </c>
      <c r="N414" s="204">
        <f t="shared" si="34"/>
        <v>100</v>
      </c>
    </row>
    <row r="415" spans="1:14" ht="31" x14ac:dyDescent="0.35">
      <c r="A415" s="4"/>
      <c r="B415" s="19"/>
      <c r="C415" s="19"/>
      <c r="D415" s="19"/>
      <c r="E415" s="19"/>
      <c r="F415" s="20"/>
      <c r="G415" s="59" t="s">
        <v>640</v>
      </c>
      <c r="H415" s="48"/>
      <c r="I415" s="60" t="s">
        <v>626</v>
      </c>
      <c r="J415" s="46"/>
      <c r="K415" s="185">
        <f>K416</f>
        <v>10000</v>
      </c>
      <c r="L415" s="185"/>
      <c r="M415" s="185">
        <f t="shared" si="35"/>
        <v>10000</v>
      </c>
      <c r="N415" s="204">
        <f t="shared" si="34"/>
        <v>100</v>
      </c>
    </row>
    <row r="416" spans="1:14" ht="46.5" x14ac:dyDescent="0.35">
      <c r="A416" s="4"/>
      <c r="B416" s="19"/>
      <c r="C416" s="19"/>
      <c r="D416" s="19"/>
      <c r="E416" s="19"/>
      <c r="F416" s="20"/>
      <c r="G416" s="48" t="s">
        <v>641</v>
      </c>
      <c r="H416" s="48"/>
      <c r="I416" s="45" t="s">
        <v>627</v>
      </c>
      <c r="J416" s="46"/>
      <c r="K416" s="185">
        <f>K417</f>
        <v>10000</v>
      </c>
      <c r="L416" s="185"/>
      <c r="M416" s="185">
        <f t="shared" si="35"/>
        <v>10000</v>
      </c>
      <c r="N416" s="204">
        <f t="shared" si="34"/>
        <v>100</v>
      </c>
    </row>
    <row r="417" spans="1:14" ht="31" x14ac:dyDescent="0.35">
      <c r="A417" s="4"/>
      <c r="B417" s="19"/>
      <c r="C417" s="19"/>
      <c r="D417" s="19"/>
      <c r="E417" s="19"/>
      <c r="F417" s="20"/>
      <c r="G417" s="48" t="s">
        <v>2</v>
      </c>
      <c r="H417" s="48"/>
      <c r="I417" s="73"/>
      <c r="J417" s="46">
        <v>200</v>
      </c>
      <c r="K417" s="185">
        <v>10000</v>
      </c>
      <c r="L417" s="185"/>
      <c r="M417" s="185">
        <v>10000</v>
      </c>
      <c r="N417" s="204">
        <f t="shared" si="34"/>
        <v>100</v>
      </c>
    </row>
    <row r="418" spans="1:14" ht="60" x14ac:dyDescent="0.35">
      <c r="A418" s="4"/>
      <c r="B418" s="19"/>
      <c r="C418" s="19"/>
      <c r="D418" s="19"/>
      <c r="E418" s="19"/>
      <c r="F418" s="20"/>
      <c r="G418" s="107" t="s">
        <v>457</v>
      </c>
      <c r="H418" s="107"/>
      <c r="I418" s="57" t="s">
        <v>239</v>
      </c>
      <c r="J418" s="108" t="s">
        <v>0</v>
      </c>
      <c r="K418" s="187">
        <f>K419</f>
        <v>802722</v>
      </c>
      <c r="L418" s="187"/>
      <c r="M418" s="187">
        <f>M419</f>
        <v>802722</v>
      </c>
      <c r="N418" s="204">
        <f t="shared" si="34"/>
        <v>100</v>
      </c>
    </row>
    <row r="419" spans="1:14" ht="62" x14ac:dyDescent="0.35">
      <c r="A419" s="4"/>
      <c r="B419" s="19"/>
      <c r="C419" s="19"/>
      <c r="D419" s="19"/>
      <c r="E419" s="19"/>
      <c r="F419" s="20"/>
      <c r="G419" s="48" t="s">
        <v>458</v>
      </c>
      <c r="H419" s="48"/>
      <c r="I419" s="45" t="s">
        <v>240</v>
      </c>
      <c r="J419" s="46" t="s">
        <v>0</v>
      </c>
      <c r="K419" s="185">
        <f>K420+K423</f>
        <v>802722</v>
      </c>
      <c r="L419" s="185"/>
      <c r="M419" s="185">
        <f>M420+M423</f>
        <v>802722</v>
      </c>
      <c r="N419" s="204">
        <f t="shared" si="34"/>
        <v>100</v>
      </c>
    </row>
    <row r="420" spans="1:14" ht="56" x14ac:dyDescent="0.35">
      <c r="A420" s="4"/>
      <c r="B420" s="19"/>
      <c r="C420" s="19"/>
      <c r="D420" s="19"/>
      <c r="E420" s="19"/>
      <c r="F420" s="20"/>
      <c r="G420" s="237" t="s">
        <v>554</v>
      </c>
      <c r="H420" s="59"/>
      <c r="I420" s="60" t="s">
        <v>556</v>
      </c>
      <c r="J420" s="46"/>
      <c r="K420" s="185">
        <f>K421</f>
        <v>802722</v>
      </c>
      <c r="L420" s="185"/>
      <c r="M420" s="185">
        <f t="shared" ref="M420:M421" si="36">M421</f>
        <v>802722</v>
      </c>
      <c r="N420" s="204">
        <f t="shared" si="34"/>
        <v>100</v>
      </c>
    </row>
    <row r="421" spans="1:14" ht="46.5" x14ac:dyDescent="0.35">
      <c r="A421" s="4"/>
      <c r="B421" s="19"/>
      <c r="C421" s="19"/>
      <c r="D421" s="19"/>
      <c r="E421" s="19"/>
      <c r="F421" s="20"/>
      <c r="G421" s="48" t="s">
        <v>555</v>
      </c>
      <c r="H421" s="48"/>
      <c r="I421" s="45" t="s">
        <v>557</v>
      </c>
      <c r="J421" s="46"/>
      <c r="K421" s="185">
        <f>K422</f>
        <v>802722</v>
      </c>
      <c r="L421" s="185"/>
      <c r="M421" s="185">
        <f t="shared" si="36"/>
        <v>802722</v>
      </c>
      <c r="N421" s="204">
        <f t="shared" si="34"/>
        <v>100</v>
      </c>
    </row>
    <row r="422" spans="1:14" ht="31" x14ac:dyDescent="0.35">
      <c r="A422" s="4"/>
      <c r="B422" s="19"/>
      <c r="C422" s="19"/>
      <c r="D422" s="19"/>
      <c r="E422" s="19"/>
      <c r="F422" s="20"/>
      <c r="G422" s="48" t="s">
        <v>2</v>
      </c>
      <c r="H422" s="48"/>
      <c r="I422" s="45" t="s">
        <v>0</v>
      </c>
      <c r="J422" s="46">
        <v>200</v>
      </c>
      <c r="K422" s="185">
        <v>802722</v>
      </c>
      <c r="L422" s="185"/>
      <c r="M422" s="185">
        <v>802722</v>
      </c>
      <c r="N422" s="204">
        <f t="shared" si="34"/>
        <v>100</v>
      </c>
    </row>
    <row r="423" spans="1:14" hidden="1" x14ac:dyDescent="0.35">
      <c r="A423" s="4"/>
      <c r="B423" s="19"/>
      <c r="C423" s="19"/>
      <c r="D423" s="19"/>
      <c r="E423" s="19"/>
      <c r="F423" s="20"/>
      <c r="G423" s="238" t="s">
        <v>475</v>
      </c>
      <c r="H423" s="48"/>
      <c r="I423" s="60" t="s">
        <v>473</v>
      </c>
      <c r="J423" s="46"/>
      <c r="K423" s="185">
        <f>K424</f>
        <v>0</v>
      </c>
      <c r="L423" s="185"/>
      <c r="M423" s="185"/>
      <c r="N423" s="204" t="e">
        <f t="shared" si="34"/>
        <v>#DIV/0!</v>
      </c>
    </row>
    <row r="424" spans="1:14" ht="31" hidden="1" x14ac:dyDescent="0.35">
      <c r="A424" s="4"/>
      <c r="B424" s="19"/>
      <c r="C424" s="19"/>
      <c r="D424" s="19"/>
      <c r="E424" s="19"/>
      <c r="F424" s="20"/>
      <c r="G424" s="48" t="s">
        <v>476</v>
      </c>
      <c r="H424" s="48"/>
      <c r="I424" s="45" t="s">
        <v>474</v>
      </c>
      <c r="J424" s="46"/>
      <c r="K424" s="185">
        <f>K425</f>
        <v>0</v>
      </c>
      <c r="L424" s="185"/>
      <c r="M424" s="185"/>
      <c r="N424" s="204" t="e">
        <f t="shared" si="34"/>
        <v>#DIV/0!</v>
      </c>
    </row>
    <row r="425" spans="1:14" ht="31" hidden="1" x14ac:dyDescent="0.35">
      <c r="A425" s="4"/>
      <c r="B425" s="19"/>
      <c r="C425" s="19"/>
      <c r="D425" s="19"/>
      <c r="E425" s="19"/>
      <c r="F425" s="20"/>
      <c r="G425" s="48" t="s">
        <v>2</v>
      </c>
      <c r="H425" s="48"/>
      <c r="I425" s="45"/>
      <c r="J425" s="46">
        <v>200</v>
      </c>
      <c r="K425" s="185"/>
      <c r="L425" s="185"/>
      <c r="M425" s="185"/>
      <c r="N425" s="204" t="e">
        <f t="shared" si="34"/>
        <v>#DIV/0!</v>
      </c>
    </row>
    <row r="426" spans="1:14" ht="55.5" hidden="1" customHeight="1" x14ac:dyDescent="0.35">
      <c r="A426" s="4"/>
      <c r="B426" s="195"/>
      <c r="C426" s="195"/>
      <c r="D426" s="195"/>
      <c r="E426" s="195"/>
      <c r="F426" s="196"/>
      <c r="G426" s="107" t="s">
        <v>669</v>
      </c>
      <c r="H426" s="48"/>
      <c r="I426" s="57" t="s">
        <v>241</v>
      </c>
      <c r="J426" s="46"/>
      <c r="K426" s="185">
        <f>K427</f>
        <v>0</v>
      </c>
      <c r="L426" s="186"/>
      <c r="M426" s="197">
        <f>M427</f>
        <v>0</v>
      </c>
      <c r="N426" s="204" t="e">
        <f t="shared" si="34"/>
        <v>#DIV/0!</v>
      </c>
    </row>
    <row r="427" spans="1:14" ht="60" hidden="1" x14ac:dyDescent="0.35">
      <c r="A427" s="4"/>
      <c r="B427" s="193"/>
      <c r="C427" s="193"/>
      <c r="D427" s="193"/>
      <c r="E427" s="193"/>
      <c r="F427" s="194"/>
      <c r="G427" s="107" t="s">
        <v>664</v>
      </c>
      <c r="H427" s="48"/>
      <c r="I427" s="57" t="s">
        <v>253</v>
      </c>
      <c r="J427" s="46"/>
      <c r="K427" s="185">
        <f>K428</f>
        <v>0</v>
      </c>
      <c r="L427" s="186"/>
      <c r="M427" s="212">
        <f>M428</f>
        <v>0</v>
      </c>
      <c r="N427" s="204" t="e">
        <f t="shared" si="34"/>
        <v>#DIV/0!</v>
      </c>
    </row>
    <row r="428" spans="1:14" ht="46.5" hidden="1" x14ac:dyDescent="0.35">
      <c r="A428" s="4"/>
      <c r="B428" s="195"/>
      <c r="C428" s="195"/>
      <c r="D428" s="195"/>
      <c r="E428" s="195"/>
      <c r="F428" s="196"/>
      <c r="G428" s="59" t="s">
        <v>665</v>
      </c>
      <c r="H428" s="48"/>
      <c r="I428" s="60" t="s">
        <v>254</v>
      </c>
      <c r="J428" s="46"/>
      <c r="K428" s="185">
        <f>K429</f>
        <v>0</v>
      </c>
      <c r="L428" s="186"/>
      <c r="M428" s="212">
        <f>M429</f>
        <v>0</v>
      </c>
      <c r="N428" s="204" t="e">
        <f t="shared" si="34"/>
        <v>#DIV/0!</v>
      </c>
    </row>
    <row r="429" spans="1:14" ht="31" hidden="1" x14ac:dyDescent="0.35">
      <c r="A429" s="4"/>
      <c r="B429" s="193"/>
      <c r="C429" s="193"/>
      <c r="D429" s="193"/>
      <c r="E429" s="193"/>
      <c r="F429" s="194"/>
      <c r="G429" s="48" t="s">
        <v>666</v>
      </c>
      <c r="H429" s="48"/>
      <c r="I429" s="49" t="s">
        <v>668</v>
      </c>
      <c r="J429" s="46"/>
      <c r="K429" s="185">
        <f>K430</f>
        <v>0</v>
      </c>
      <c r="L429" s="186"/>
      <c r="M429" s="212">
        <f>M430</f>
        <v>0</v>
      </c>
      <c r="N429" s="204" t="e">
        <f t="shared" si="34"/>
        <v>#DIV/0!</v>
      </c>
    </row>
    <row r="430" spans="1:14" ht="46.5" hidden="1" x14ac:dyDescent="0.35">
      <c r="A430" s="4"/>
      <c r="B430" s="195"/>
      <c r="C430" s="195"/>
      <c r="D430" s="195"/>
      <c r="E430" s="195"/>
      <c r="F430" s="196"/>
      <c r="G430" s="48" t="s">
        <v>667</v>
      </c>
      <c r="H430" s="48"/>
      <c r="I430" s="49"/>
      <c r="J430" s="46">
        <v>400</v>
      </c>
      <c r="K430" s="185">
        <v>0</v>
      </c>
      <c r="L430" s="186"/>
      <c r="M430" s="212">
        <v>0</v>
      </c>
      <c r="N430" s="204" t="e">
        <f t="shared" si="34"/>
        <v>#DIV/0!</v>
      </c>
    </row>
    <row r="431" spans="1:14" ht="53.5" customHeight="1" x14ac:dyDescent="0.35">
      <c r="A431" s="4"/>
      <c r="B431" s="19"/>
      <c r="C431" s="19"/>
      <c r="D431" s="19"/>
      <c r="E431" s="19"/>
      <c r="F431" s="20"/>
      <c r="G431" s="107" t="s">
        <v>593</v>
      </c>
      <c r="H431" s="107"/>
      <c r="I431" s="57" t="s">
        <v>261</v>
      </c>
      <c r="J431" s="108" t="s">
        <v>0</v>
      </c>
      <c r="K431" s="187">
        <f>K437+K441</f>
        <v>22018803</v>
      </c>
      <c r="L431" s="187">
        <f>L432+L441</f>
        <v>0</v>
      </c>
      <c r="M431" s="187">
        <f t="shared" ref="M431" si="37">M437+M441</f>
        <v>22018803</v>
      </c>
      <c r="N431" s="204">
        <f t="shared" si="34"/>
        <v>100</v>
      </c>
    </row>
    <row r="432" spans="1:14" ht="46.5" hidden="1" x14ac:dyDescent="0.35">
      <c r="A432" s="4"/>
      <c r="B432" s="19"/>
      <c r="C432" s="19"/>
      <c r="D432" s="19"/>
      <c r="E432" s="19"/>
      <c r="F432" s="20"/>
      <c r="G432" s="48" t="s">
        <v>594</v>
      </c>
      <c r="H432" s="107"/>
      <c r="I432" s="45" t="s">
        <v>262</v>
      </c>
      <c r="J432" s="46" t="s">
        <v>0</v>
      </c>
      <c r="K432" s="185">
        <f t="shared" ref="K432:L433" si="38">K433</f>
        <v>0</v>
      </c>
      <c r="L432" s="185">
        <f t="shared" si="38"/>
        <v>0</v>
      </c>
      <c r="M432" s="185"/>
      <c r="N432" s="204" t="e">
        <f t="shared" si="34"/>
        <v>#DIV/0!</v>
      </c>
    </row>
    <row r="433" spans="1:14" ht="52.5" hidden="1" customHeight="1" x14ac:dyDescent="0.35">
      <c r="A433" s="4"/>
      <c r="B433" s="19"/>
      <c r="C433" s="19"/>
      <c r="D433" s="19"/>
      <c r="E433" s="19"/>
      <c r="F433" s="20"/>
      <c r="G433" s="59" t="s">
        <v>324</v>
      </c>
      <c r="H433" s="59"/>
      <c r="I433" s="60" t="s">
        <v>263</v>
      </c>
      <c r="J433" s="46"/>
      <c r="K433" s="185">
        <f t="shared" si="38"/>
        <v>0</v>
      </c>
      <c r="L433" s="185">
        <f t="shared" si="38"/>
        <v>0</v>
      </c>
      <c r="M433" s="185"/>
      <c r="N433" s="204" t="e">
        <f t="shared" si="34"/>
        <v>#DIV/0!</v>
      </c>
    </row>
    <row r="434" spans="1:14" ht="49.15" hidden="1" customHeight="1" x14ac:dyDescent="0.35">
      <c r="A434" s="4"/>
      <c r="B434" s="19"/>
      <c r="C434" s="19"/>
      <c r="D434" s="19"/>
      <c r="E434" s="19"/>
      <c r="F434" s="20"/>
      <c r="G434" s="48" t="s">
        <v>595</v>
      </c>
      <c r="H434" s="48"/>
      <c r="I434" s="45" t="s">
        <v>264</v>
      </c>
      <c r="J434" s="46"/>
      <c r="K434" s="185">
        <f>K435+K436</f>
        <v>0</v>
      </c>
      <c r="L434" s="185">
        <f>L435+L436</f>
        <v>0</v>
      </c>
      <c r="M434" s="185"/>
      <c r="N434" s="204" t="e">
        <f t="shared" si="34"/>
        <v>#DIV/0!</v>
      </c>
    </row>
    <row r="435" spans="1:14" ht="42" hidden="1" customHeight="1" x14ac:dyDescent="0.35">
      <c r="A435" s="4"/>
      <c r="B435" s="19"/>
      <c r="C435" s="19"/>
      <c r="D435" s="19"/>
      <c r="E435" s="19"/>
      <c r="F435" s="20"/>
      <c r="G435" s="48" t="s">
        <v>4</v>
      </c>
      <c r="H435" s="48"/>
      <c r="I435" s="49"/>
      <c r="J435" s="46">
        <v>400</v>
      </c>
      <c r="K435" s="185"/>
      <c r="L435" s="185"/>
      <c r="M435" s="185"/>
      <c r="N435" s="204" t="e">
        <f t="shared" si="34"/>
        <v>#DIV/0!</v>
      </c>
    </row>
    <row r="436" spans="1:14" ht="34.9" hidden="1" customHeight="1" x14ac:dyDescent="0.35">
      <c r="A436" s="4"/>
      <c r="B436" s="19"/>
      <c r="C436" s="19"/>
      <c r="D436" s="19"/>
      <c r="E436" s="19"/>
      <c r="F436" s="20"/>
      <c r="G436" s="48" t="s">
        <v>10</v>
      </c>
      <c r="H436" s="48"/>
      <c r="I436" s="49"/>
      <c r="J436" s="46">
        <v>400</v>
      </c>
      <c r="K436" s="185"/>
      <c r="L436" s="185"/>
      <c r="M436" s="185"/>
      <c r="N436" s="204" t="e">
        <f t="shared" si="34"/>
        <v>#DIV/0!</v>
      </c>
    </row>
    <row r="437" spans="1:14" ht="34.9" customHeight="1" x14ac:dyDescent="0.35">
      <c r="A437" s="4"/>
      <c r="B437" s="179"/>
      <c r="C437" s="179"/>
      <c r="D437" s="179"/>
      <c r="E437" s="179"/>
      <c r="F437" s="180"/>
      <c r="G437" s="107" t="s">
        <v>594</v>
      </c>
      <c r="H437" s="211"/>
      <c r="I437" s="57" t="s">
        <v>262</v>
      </c>
      <c r="J437" s="57"/>
      <c r="K437" s="187">
        <f>K438</f>
        <v>10000000</v>
      </c>
      <c r="L437" s="187"/>
      <c r="M437" s="187">
        <f t="shared" ref="M437" si="39">M438</f>
        <v>10000000</v>
      </c>
      <c r="N437" s="204">
        <f t="shared" si="34"/>
        <v>100</v>
      </c>
    </row>
    <row r="438" spans="1:14" ht="34.9" customHeight="1" x14ac:dyDescent="0.35">
      <c r="A438" s="4"/>
      <c r="B438" s="179"/>
      <c r="C438" s="179"/>
      <c r="D438" s="179"/>
      <c r="E438" s="179"/>
      <c r="F438" s="180"/>
      <c r="G438" s="59" t="s">
        <v>324</v>
      </c>
      <c r="H438" s="211"/>
      <c r="I438" s="60" t="s">
        <v>263</v>
      </c>
      <c r="J438" s="46"/>
      <c r="K438" s="188">
        <f>K439</f>
        <v>10000000</v>
      </c>
      <c r="L438" s="188"/>
      <c r="M438" s="188">
        <f t="shared" ref="M438" si="40">M439</f>
        <v>10000000</v>
      </c>
      <c r="N438" s="204">
        <f t="shared" si="34"/>
        <v>100</v>
      </c>
    </row>
    <row r="439" spans="1:14" ht="112.5" customHeight="1" x14ac:dyDescent="0.35">
      <c r="A439" s="4"/>
      <c r="B439" s="179"/>
      <c r="C439" s="179"/>
      <c r="D439" s="179"/>
      <c r="E439" s="179"/>
      <c r="F439" s="180"/>
      <c r="G439" s="119" t="s">
        <v>660</v>
      </c>
      <c r="H439" s="211"/>
      <c r="I439" s="45" t="s">
        <v>661</v>
      </c>
      <c r="J439" s="46"/>
      <c r="K439" s="185">
        <f>K440</f>
        <v>10000000</v>
      </c>
      <c r="L439" s="185"/>
      <c r="M439" s="185">
        <f t="shared" ref="M439" si="41">M440</f>
        <v>10000000</v>
      </c>
      <c r="N439" s="204">
        <f t="shared" si="34"/>
        <v>100</v>
      </c>
    </row>
    <row r="440" spans="1:14" ht="26.5" customHeight="1" x14ac:dyDescent="0.35">
      <c r="A440" s="4"/>
      <c r="B440" s="179"/>
      <c r="C440" s="179"/>
      <c r="D440" s="179"/>
      <c r="E440" s="179"/>
      <c r="F440" s="180"/>
      <c r="G440" s="119" t="s">
        <v>6</v>
      </c>
      <c r="H440" s="211"/>
      <c r="I440" s="45"/>
      <c r="J440" s="46">
        <v>500</v>
      </c>
      <c r="K440" s="185">
        <v>10000000</v>
      </c>
      <c r="L440" s="185"/>
      <c r="M440" s="185">
        <v>10000000</v>
      </c>
      <c r="N440" s="204">
        <f t="shared" si="34"/>
        <v>100</v>
      </c>
    </row>
    <row r="441" spans="1:14" ht="86" customHeight="1" x14ac:dyDescent="0.35">
      <c r="A441" s="4"/>
      <c r="B441" s="19"/>
      <c r="C441" s="19"/>
      <c r="D441" s="19"/>
      <c r="E441" s="19"/>
      <c r="F441" s="20"/>
      <c r="G441" s="107" t="s">
        <v>596</v>
      </c>
      <c r="H441" s="107"/>
      <c r="I441" s="57" t="s">
        <v>265</v>
      </c>
      <c r="J441" s="108"/>
      <c r="K441" s="187">
        <f t="shared" ref="K441:M443" si="42">K442</f>
        <v>12018803</v>
      </c>
      <c r="L441" s="187">
        <f t="shared" si="42"/>
        <v>0</v>
      </c>
      <c r="M441" s="187">
        <f t="shared" si="42"/>
        <v>12018803</v>
      </c>
      <c r="N441" s="204">
        <f t="shared" si="34"/>
        <v>100</v>
      </c>
    </row>
    <row r="442" spans="1:14" ht="62" x14ac:dyDescent="0.35">
      <c r="A442" s="4"/>
      <c r="B442" s="19"/>
      <c r="C442" s="19"/>
      <c r="D442" s="19"/>
      <c r="E442" s="19"/>
      <c r="F442" s="20"/>
      <c r="G442" s="59" t="s">
        <v>385</v>
      </c>
      <c r="H442" s="59"/>
      <c r="I442" s="60" t="s">
        <v>266</v>
      </c>
      <c r="J442" s="46"/>
      <c r="K442" s="185">
        <f t="shared" si="42"/>
        <v>12018803</v>
      </c>
      <c r="L442" s="185">
        <f t="shared" si="42"/>
        <v>0</v>
      </c>
      <c r="M442" s="185">
        <f t="shared" si="42"/>
        <v>12018803</v>
      </c>
      <c r="N442" s="204">
        <f t="shared" si="34"/>
        <v>100</v>
      </c>
    </row>
    <row r="443" spans="1:14" ht="77.5" x14ac:dyDescent="0.35">
      <c r="A443" s="4"/>
      <c r="B443" s="19"/>
      <c r="C443" s="19"/>
      <c r="D443" s="19"/>
      <c r="E443" s="19"/>
      <c r="F443" s="20"/>
      <c r="G443" s="48" t="s">
        <v>597</v>
      </c>
      <c r="H443" s="48"/>
      <c r="I443" s="45" t="s">
        <v>267</v>
      </c>
      <c r="J443" s="46"/>
      <c r="K443" s="185">
        <f t="shared" si="42"/>
        <v>12018803</v>
      </c>
      <c r="L443" s="185">
        <f t="shared" si="42"/>
        <v>0</v>
      </c>
      <c r="M443" s="185">
        <f t="shared" si="42"/>
        <v>12018803</v>
      </c>
      <c r="N443" s="204">
        <f t="shared" si="34"/>
        <v>100</v>
      </c>
    </row>
    <row r="444" spans="1:14" ht="46.5" x14ac:dyDescent="0.35">
      <c r="A444" s="4"/>
      <c r="B444" s="19"/>
      <c r="C444" s="19"/>
      <c r="D444" s="19"/>
      <c r="E444" s="19"/>
      <c r="F444" s="20"/>
      <c r="G444" s="48" t="s">
        <v>4</v>
      </c>
      <c r="H444" s="48"/>
      <c r="I444" s="49"/>
      <c r="J444" s="46">
        <v>600</v>
      </c>
      <c r="K444" s="185">
        <v>12018803</v>
      </c>
      <c r="L444" s="185"/>
      <c r="M444" s="185">
        <v>12018803</v>
      </c>
      <c r="N444" s="204">
        <f t="shared" si="34"/>
        <v>100</v>
      </c>
    </row>
    <row r="445" spans="1:14" ht="66" hidden="1" customHeight="1" x14ac:dyDescent="0.35">
      <c r="A445" s="4"/>
      <c r="B445" s="19"/>
      <c r="C445" s="19"/>
      <c r="D445" s="19"/>
      <c r="E445" s="19"/>
      <c r="F445" s="20"/>
      <c r="G445" s="239" t="s">
        <v>459</v>
      </c>
      <c r="H445" s="107"/>
      <c r="I445" s="57" t="s">
        <v>268</v>
      </c>
      <c r="J445" s="108" t="s">
        <v>0</v>
      </c>
      <c r="K445" s="187">
        <f>K446</f>
        <v>0</v>
      </c>
      <c r="L445" s="187">
        <v>0</v>
      </c>
      <c r="M445" s="187"/>
      <c r="N445" s="204" t="e">
        <f t="shared" si="34"/>
        <v>#DIV/0!</v>
      </c>
    </row>
    <row r="446" spans="1:14" ht="77.5" hidden="1" x14ac:dyDescent="0.35">
      <c r="A446" s="4"/>
      <c r="B446" s="19"/>
      <c r="C446" s="19"/>
      <c r="D446" s="19"/>
      <c r="E446" s="19"/>
      <c r="F446" s="20"/>
      <c r="G446" s="240" t="s">
        <v>460</v>
      </c>
      <c r="H446" s="48"/>
      <c r="I446" s="45" t="s">
        <v>269</v>
      </c>
      <c r="J446" s="46" t="s">
        <v>0</v>
      </c>
      <c r="K446" s="185">
        <f>SUM(K447+K452)</f>
        <v>0</v>
      </c>
      <c r="L446" s="185">
        <f>SUM(L447+L452)</f>
        <v>0</v>
      </c>
      <c r="M446" s="185"/>
      <c r="N446" s="204" t="e">
        <f t="shared" si="34"/>
        <v>#DIV/0!</v>
      </c>
    </row>
    <row r="447" spans="1:14" ht="31" hidden="1" x14ac:dyDescent="0.35">
      <c r="A447" s="4"/>
      <c r="B447" s="291" t="s">
        <v>9</v>
      </c>
      <c r="C447" s="291"/>
      <c r="D447" s="291"/>
      <c r="E447" s="291"/>
      <c r="F447" s="292"/>
      <c r="G447" s="136" t="s">
        <v>461</v>
      </c>
      <c r="H447" s="59"/>
      <c r="I447" s="60" t="s">
        <v>270</v>
      </c>
      <c r="J447" s="46"/>
      <c r="K447" s="185">
        <f>K448+K450</f>
        <v>0</v>
      </c>
      <c r="L447" s="185">
        <f>L448+L450</f>
        <v>0</v>
      </c>
      <c r="M447" s="185"/>
      <c r="N447" s="204" t="e">
        <f t="shared" si="34"/>
        <v>#DIV/0!</v>
      </c>
    </row>
    <row r="448" spans="1:14" ht="62" hidden="1" x14ac:dyDescent="0.35">
      <c r="A448" s="4"/>
      <c r="B448" s="281" t="s">
        <v>7</v>
      </c>
      <c r="C448" s="281"/>
      <c r="D448" s="281"/>
      <c r="E448" s="281"/>
      <c r="F448" s="282"/>
      <c r="G448" s="48" t="s">
        <v>489</v>
      </c>
      <c r="H448" s="47"/>
      <c r="I448" s="45" t="s">
        <v>490</v>
      </c>
      <c r="J448" s="46"/>
      <c r="K448" s="185">
        <f>K449</f>
        <v>0</v>
      </c>
      <c r="L448" s="185">
        <f>L449</f>
        <v>0</v>
      </c>
      <c r="M448" s="185"/>
      <c r="N448" s="204" t="e">
        <f t="shared" si="34"/>
        <v>#DIV/0!</v>
      </c>
    </row>
    <row r="449" spans="1:14" ht="31.5" hidden="1" customHeight="1" x14ac:dyDescent="0.35">
      <c r="A449" s="4"/>
      <c r="B449" s="17"/>
      <c r="C449" s="17"/>
      <c r="D449" s="17"/>
      <c r="E449" s="17"/>
      <c r="F449" s="18"/>
      <c r="G449" s="48" t="s">
        <v>10</v>
      </c>
      <c r="H449" s="48"/>
      <c r="I449" s="45"/>
      <c r="J449" s="46">
        <v>400</v>
      </c>
      <c r="K449" s="185">
        <v>0</v>
      </c>
      <c r="L449" s="185">
        <v>0</v>
      </c>
      <c r="M449" s="185"/>
      <c r="N449" s="204" t="e">
        <f t="shared" si="34"/>
        <v>#DIV/0!</v>
      </c>
    </row>
    <row r="450" spans="1:14" ht="31" hidden="1" x14ac:dyDescent="0.35">
      <c r="A450" s="4"/>
      <c r="B450" s="17"/>
      <c r="C450" s="17"/>
      <c r="D450" s="17"/>
      <c r="E450" s="17"/>
      <c r="F450" s="18"/>
      <c r="G450" s="48" t="s">
        <v>409</v>
      </c>
      <c r="H450" s="48"/>
      <c r="I450" s="45" t="s">
        <v>410</v>
      </c>
      <c r="J450" s="46"/>
      <c r="K450" s="185">
        <f>SUM(K451)</f>
        <v>0</v>
      </c>
      <c r="L450" s="185"/>
      <c r="M450" s="185"/>
      <c r="N450" s="204" t="e">
        <f t="shared" si="34"/>
        <v>#DIV/0!</v>
      </c>
    </row>
    <row r="451" spans="1:14" ht="46.5" hidden="1" x14ac:dyDescent="0.35">
      <c r="A451" s="4"/>
      <c r="B451" s="17"/>
      <c r="C451" s="17"/>
      <c r="D451" s="17"/>
      <c r="E451" s="17"/>
      <c r="F451" s="18"/>
      <c r="G451" s="48" t="s">
        <v>10</v>
      </c>
      <c r="H451" s="48"/>
      <c r="I451" s="45"/>
      <c r="J451" s="46">
        <v>400</v>
      </c>
      <c r="K451" s="185"/>
      <c r="L451" s="185"/>
      <c r="M451" s="185"/>
      <c r="N451" s="204" t="e">
        <f t="shared" si="34"/>
        <v>#DIV/0!</v>
      </c>
    </row>
    <row r="452" spans="1:14" s="95" customFormat="1" ht="31" hidden="1" x14ac:dyDescent="0.35">
      <c r="A452" s="92"/>
      <c r="B452" s="93"/>
      <c r="C452" s="93"/>
      <c r="D452" s="93"/>
      <c r="E452" s="93"/>
      <c r="F452" s="94"/>
      <c r="G452" s="59" t="s">
        <v>417</v>
      </c>
      <c r="H452" s="48"/>
      <c r="I452" s="45" t="s">
        <v>419</v>
      </c>
      <c r="J452" s="46"/>
      <c r="K452" s="185">
        <f>SUM(K453+K455)</f>
        <v>0</v>
      </c>
      <c r="L452" s="185"/>
      <c r="M452" s="185"/>
      <c r="N452" s="204" t="e">
        <f t="shared" si="34"/>
        <v>#DIV/0!</v>
      </c>
    </row>
    <row r="453" spans="1:14" s="95" customFormat="1" ht="46.5" hidden="1" x14ac:dyDescent="0.35">
      <c r="A453" s="92"/>
      <c r="B453" s="93"/>
      <c r="C453" s="93"/>
      <c r="D453" s="93"/>
      <c r="E453" s="93"/>
      <c r="F453" s="94"/>
      <c r="G453" s="48" t="s">
        <v>418</v>
      </c>
      <c r="H453" s="48"/>
      <c r="I453" s="45" t="s">
        <v>420</v>
      </c>
      <c r="J453" s="46"/>
      <c r="K453" s="185">
        <f>SUM(K454)</f>
        <v>0</v>
      </c>
      <c r="L453" s="185"/>
      <c r="M453" s="185"/>
      <c r="N453" s="204" t="e">
        <f t="shared" si="34"/>
        <v>#DIV/0!</v>
      </c>
    </row>
    <row r="454" spans="1:14" s="95" customFormat="1" ht="46.5" hidden="1" x14ac:dyDescent="0.35">
      <c r="A454" s="92"/>
      <c r="B454" s="93"/>
      <c r="C454" s="93"/>
      <c r="D454" s="93"/>
      <c r="E454" s="93"/>
      <c r="F454" s="94"/>
      <c r="G454" s="48" t="s">
        <v>10</v>
      </c>
      <c r="H454" s="48"/>
      <c r="I454" s="45"/>
      <c r="J454" s="46">
        <v>400</v>
      </c>
      <c r="K454" s="185">
        <v>0</v>
      </c>
      <c r="L454" s="185"/>
      <c r="M454" s="185"/>
      <c r="N454" s="204" t="e">
        <f t="shared" si="34"/>
        <v>#DIV/0!</v>
      </c>
    </row>
    <row r="455" spans="1:14" s="95" customFormat="1" ht="46.5" hidden="1" x14ac:dyDescent="0.35">
      <c r="A455" s="92"/>
      <c r="B455" s="93"/>
      <c r="C455" s="93"/>
      <c r="D455" s="93"/>
      <c r="E455" s="93"/>
      <c r="F455" s="94"/>
      <c r="G455" s="48" t="s">
        <v>408</v>
      </c>
      <c r="H455" s="48"/>
      <c r="I455" s="45" t="s">
        <v>421</v>
      </c>
      <c r="J455" s="46"/>
      <c r="K455" s="185">
        <f>SUM(K456)</f>
        <v>0</v>
      </c>
      <c r="L455" s="185"/>
      <c r="M455" s="185"/>
      <c r="N455" s="204" t="e">
        <f t="shared" si="34"/>
        <v>#DIV/0!</v>
      </c>
    </row>
    <row r="456" spans="1:14" s="95" customFormat="1" ht="46.5" hidden="1" x14ac:dyDescent="0.35">
      <c r="A456" s="92"/>
      <c r="B456" s="93"/>
      <c r="C456" s="93"/>
      <c r="D456" s="93"/>
      <c r="E456" s="93"/>
      <c r="F456" s="94"/>
      <c r="G456" s="48" t="s">
        <v>10</v>
      </c>
      <c r="H456" s="48"/>
      <c r="I456" s="45"/>
      <c r="J456" s="46">
        <v>400</v>
      </c>
      <c r="K456" s="185">
        <v>0</v>
      </c>
      <c r="L456" s="185"/>
      <c r="M456" s="185"/>
      <c r="N456" s="204" t="e">
        <f t="shared" si="34"/>
        <v>#DIV/0!</v>
      </c>
    </row>
    <row r="457" spans="1:14" ht="60" x14ac:dyDescent="0.35">
      <c r="A457" s="4"/>
      <c r="B457" s="17"/>
      <c r="C457" s="17"/>
      <c r="D457" s="17"/>
      <c r="E457" s="17"/>
      <c r="F457" s="18"/>
      <c r="G457" s="107" t="s">
        <v>462</v>
      </c>
      <c r="H457" s="107"/>
      <c r="I457" s="57" t="s">
        <v>271</v>
      </c>
      <c r="J457" s="108" t="s">
        <v>182</v>
      </c>
      <c r="K457" s="187">
        <f>K458</f>
        <v>50000</v>
      </c>
      <c r="L457" s="187"/>
      <c r="M457" s="187">
        <f>M458</f>
        <v>25000</v>
      </c>
      <c r="N457" s="204">
        <f t="shared" si="34"/>
        <v>50</v>
      </c>
    </row>
    <row r="458" spans="1:14" ht="66.5" customHeight="1" x14ac:dyDescent="0.35">
      <c r="A458" s="4"/>
      <c r="B458" s="17"/>
      <c r="C458" s="17"/>
      <c r="D458" s="17"/>
      <c r="E458" s="17"/>
      <c r="F458" s="18"/>
      <c r="G458" s="48" t="s">
        <v>463</v>
      </c>
      <c r="H458" s="48"/>
      <c r="I458" s="45" t="s">
        <v>272</v>
      </c>
      <c r="J458" s="46" t="s">
        <v>0</v>
      </c>
      <c r="K458" s="185">
        <f>K459+K463</f>
        <v>50000</v>
      </c>
      <c r="L458" s="185"/>
      <c r="M458" s="185">
        <f>M459+M463</f>
        <v>25000</v>
      </c>
      <c r="N458" s="204">
        <f t="shared" si="34"/>
        <v>50</v>
      </c>
    </row>
    <row r="459" spans="1:14" ht="46.5" x14ac:dyDescent="0.35">
      <c r="A459" s="4"/>
      <c r="B459" s="17"/>
      <c r="C459" s="17"/>
      <c r="D459" s="17"/>
      <c r="E459" s="17"/>
      <c r="F459" s="18"/>
      <c r="G459" s="59" t="s">
        <v>477</v>
      </c>
      <c r="H459" s="59"/>
      <c r="I459" s="60" t="s">
        <v>273</v>
      </c>
      <c r="J459" s="46"/>
      <c r="K459" s="185">
        <f>K460</f>
        <v>50000</v>
      </c>
      <c r="L459" s="185"/>
      <c r="M459" s="185">
        <f>M460</f>
        <v>25000</v>
      </c>
      <c r="N459" s="204">
        <f t="shared" si="34"/>
        <v>50</v>
      </c>
    </row>
    <row r="460" spans="1:14" ht="77.5" x14ac:dyDescent="0.35">
      <c r="A460" s="4"/>
      <c r="B460" s="17"/>
      <c r="C460" s="17"/>
      <c r="D460" s="17"/>
      <c r="E460" s="17"/>
      <c r="F460" s="18"/>
      <c r="G460" s="48" t="s">
        <v>464</v>
      </c>
      <c r="H460" s="48"/>
      <c r="I460" s="45" t="s">
        <v>274</v>
      </c>
      <c r="J460" s="46"/>
      <c r="K460" s="185">
        <f>K461+K462</f>
        <v>50000</v>
      </c>
      <c r="L460" s="185"/>
      <c r="M460" s="185">
        <f>M461+M462</f>
        <v>25000</v>
      </c>
      <c r="N460" s="204">
        <f t="shared" si="34"/>
        <v>50</v>
      </c>
    </row>
    <row r="461" spans="1:14" ht="40.5" customHeight="1" x14ac:dyDescent="0.35">
      <c r="A461" s="4"/>
      <c r="B461" s="17"/>
      <c r="C461" s="17"/>
      <c r="D461" s="17"/>
      <c r="E461" s="17"/>
      <c r="F461" s="18"/>
      <c r="G461" s="48" t="s">
        <v>2</v>
      </c>
      <c r="H461" s="48"/>
      <c r="I461" s="120"/>
      <c r="J461" s="46">
        <v>200</v>
      </c>
      <c r="K461" s="185">
        <v>50000</v>
      </c>
      <c r="L461" s="191"/>
      <c r="M461" s="185">
        <v>25000</v>
      </c>
      <c r="N461" s="204">
        <f t="shared" si="34"/>
        <v>50</v>
      </c>
    </row>
    <row r="462" spans="1:14" s="99" customFormat="1" ht="24.75" hidden="1" customHeight="1" x14ac:dyDescent="0.35">
      <c r="A462" s="96"/>
      <c r="B462" s="97"/>
      <c r="C462" s="97"/>
      <c r="D462" s="97"/>
      <c r="E462" s="97"/>
      <c r="F462" s="98"/>
      <c r="G462" s="119" t="s">
        <v>1</v>
      </c>
      <c r="H462" s="119"/>
      <c r="I462" s="120"/>
      <c r="J462" s="121">
        <v>800</v>
      </c>
      <c r="K462" s="191"/>
      <c r="L462" s="191"/>
      <c r="M462" s="185"/>
      <c r="N462" s="204" t="e">
        <f t="shared" si="34"/>
        <v>#DIV/0!</v>
      </c>
    </row>
    <row r="463" spans="1:14" ht="37.5" hidden="1" customHeight="1" x14ac:dyDescent="0.35">
      <c r="A463" s="4"/>
      <c r="B463" s="17"/>
      <c r="C463" s="17"/>
      <c r="D463" s="17"/>
      <c r="E463" s="17"/>
      <c r="F463" s="18"/>
      <c r="G463" s="122" t="s">
        <v>366</v>
      </c>
      <c r="H463" s="119"/>
      <c r="I463" s="60" t="s">
        <v>368</v>
      </c>
      <c r="J463" s="121"/>
      <c r="K463" s="191">
        <f>K464</f>
        <v>0</v>
      </c>
      <c r="L463" s="191"/>
      <c r="M463" s="185"/>
      <c r="N463" s="204" t="e">
        <f t="shared" si="34"/>
        <v>#DIV/0!</v>
      </c>
    </row>
    <row r="464" spans="1:14" ht="39.75" hidden="1" customHeight="1" x14ac:dyDescent="0.35">
      <c r="A464" s="4"/>
      <c r="B464" s="17"/>
      <c r="C464" s="17"/>
      <c r="D464" s="17"/>
      <c r="E464" s="17"/>
      <c r="F464" s="18"/>
      <c r="G464" s="119" t="s">
        <v>367</v>
      </c>
      <c r="H464" s="119"/>
      <c r="I464" s="45" t="s">
        <v>369</v>
      </c>
      <c r="J464" s="121"/>
      <c r="K464" s="191">
        <f>K465</f>
        <v>0</v>
      </c>
      <c r="L464" s="191"/>
      <c r="M464" s="185"/>
      <c r="N464" s="204" t="e">
        <f t="shared" si="34"/>
        <v>#DIV/0!</v>
      </c>
    </row>
    <row r="465" spans="1:14" ht="33.75" hidden="1" customHeight="1" x14ac:dyDescent="0.35">
      <c r="A465" s="4"/>
      <c r="B465" s="17"/>
      <c r="C465" s="17"/>
      <c r="D465" s="17"/>
      <c r="E465" s="17"/>
      <c r="F465" s="18"/>
      <c r="G465" s="119" t="s">
        <v>2</v>
      </c>
      <c r="H465" s="119"/>
      <c r="I465" s="120"/>
      <c r="J465" s="121">
        <v>200</v>
      </c>
      <c r="K465" s="191">
        <v>0</v>
      </c>
      <c r="L465" s="191"/>
      <c r="M465" s="185"/>
      <c r="N465" s="204" t="e">
        <f t="shared" si="34"/>
        <v>#DIV/0!</v>
      </c>
    </row>
    <row r="466" spans="1:14" ht="36.75" customHeight="1" x14ac:dyDescent="0.35">
      <c r="A466" s="4"/>
      <c r="B466" s="17"/>
      <c r="C466" s="17"/>
      <c r="D466" s="17"/>
      <c r="E466" s="17"/>
      <c r="F466" s="18"/>
      <c r="G466" s="218" t="s">
        <v>546</v>
      </c>
      <c r="H466" s="218"/>
      <c r="I466" s="57" t="s">
        <v>335</v>
      </c>
      <c r="J466" s="219"/>
      <c r="K466" s="220">
        <f t="shared" ref="K466:M467" si="43">K467</f>
        <v>143552</v>
      </c>
      <c r="L466" s="220">
        <f t="shared" si="43"/>
        <v>0</v>
      </c>
      <c r="M466" s="220">
        <f t="shared" si="43"/>
        <v>143552</v>
      </c>
      <c r="N466" s="204">
        <f t="shared" si="34"/>
        <v>100</v>
      </c>
    </row>
    <row r="467" spans="1:14" ht="46.5" x14ac:dyDescent="0.35">
      <c r="A467" s="4"/>
      <c r="B467" s="17"/>
      <c r="C467" s="17"/>
      <c r="D467" s="17"/>
      <c r="E467" s="17"/>
      <c r="F467" s="18"/>
      <c r="G467" s="221" t="s">
        <v>547</v>
      </c>
      <c r="H467" s="221"/>
      <c r="I467" s="45" t="s">
        <v>336</v>
      </c>
      <c r="J467" s="222"/>
      <c r="K467" s="223">
        <f t="shared" si="43"/>
        <v>143552</v>
      </c>
      <c r="L467" s="223">
        <f t="shared" si="43"/>
        <v>0</v>
      </c>
      <c r="M467" s="223">
        <f t="shared" si="43"/>
        <v>143552</v>
      </c>
      <c r="N467" s="204">
        <f t="shared" si="34"/>
        <v>100</v>
      </c>
    </row>
    <row r="468" spans="1:14" ht="53.25" customHeight="1" x14ac:dyDescent="0.35">
      <c r="A468" s="37"/>
      <c r="B468" s="17"/>
      <c r="C468" s="17"/>
      <c r="D468" s="17"/>
      <c r="E468" s="17"/>
      <c r="F468" s="18"/>
      <c r="G468" s="224" t="s">
        <v>478</v>
      </c>
      <c r="H468" s="224"/>
      <c r="I468" s="60" t="s">
        <v>337</v>
      </c>
      <c r="J468" s="222"/>
      <c r="K468" s="223">
        <f>K469+K471</f>
        <v>143552</v>
      </c>
      <c r="L468" s="223">
        <f>L469+L471</f>
        <v>0</v>
      </c>
      <c r="M468" s="223">
        <f>M469+M471</f>
        <v>143552</v>
      </c>
      <c r="N468" s="204">
        <f t="shared" si="34"/>
        <v>100</v>
      </c>
    </row>
    <row r="469" spans="1:14" ht="53.25" customHeight="1" x14ac:dyDescent="0.35">
      <c r="A469" s="37"/>
      <c r="B469" s="17"/>
      <c r="C469" s="17"/>
      <c r="D469" s="17"/>
      <c r="E469" s="17"/>
      <c r="F469" s="18"/>
      <c r="G469" s="221" t="s">
        <v>670</v>
      </c>
      <c r="H469" s="221"/>
      <c r="I469" s="45" t="s">
        <v>671</v>
      </c>
      <c r="J469" s="222"/>
      <c r="K469" s="223">
        <f t="shared" ref="K469:M469" si="44">K470</f>
        <v>10441</v>
      </c>
      <c r="L469" s="241">
        <f t="shared" si="44"/>
        <v>0</v>
      </c>
      <c r="M469" s="223">
        <f t="shared" si="44"/>
        <v>10441</v>
      </c>
      <c r="N469" s="204">
        <f t="shared" si="34"/>
        <v>100</v>
      </c>
    </row>
    <row r="470" spans="1:14" ht="24.75" customHeight="1" x14ac:dyDescent="0.35">
      <c r="A470" s="37"/>
      <c r="B470" s="17"/>
      <c r="C470" s="17"/>
      <c r="D470" s="17"/>
      <c r="E470" s="17"/>
      <c r="F470" s="18"/>
      <c r="G470" s="221" t="s">
        <v>1</v>
      </c>
      <c r="H470" s="221"/>
      <c r="I470" s="222"/>
      <c r="J470" s="222">
        <v>800</v>
      </c>
      <c r="K470" s="223">
        <v>10441</v>
      </c>
      <c r="L470" s="241"/>
      <c r="M470" s="223">
        <v>10441</v>
      </c>
      <c r="N470" s="204">
        <f t="shared" si="34"/>
        <v>100</v>
      </c>
    </row>
    <row r="471" spans="1:14" ht="64.150000000000006" customHeight="1" x14ac:dyDescent="0.35">
      <c r="A471" s="37"/>
      <c r="B471" s="17"/>
      <c r="C471" s="17"/>
      <c r="D471" s="17"/>
      <c r="E471" s="17"/>
      <c r="F471" s="18"/>
      <c r="G471" s="242" t="s">
        <v>511</v>
      </c>
      <c r="H471" s="242"/>
      <c r="I471" s="243" t="s">
        <v>512</v>
      </c>
      <c r="J471" s="244"/>
      <c r="K471" s="245">
        <f>K472</f>
        <v>133111</v>
      </c>
      <c r="L471" s="246"/>
      <c r="M471" s="245">
        <f>M472</f>
        <v>133111</v>
      </c>
      <c r="N471" s="204">
        <f t="shared" si="34"/>
        <v>100</v>
      </c>
    </row>
    <row r="472" spans="1:14" ht="24.75" customHeight="1" x14ac:dyDescent="0.35">
      <c r="A472" s="37"/>
      <c r="B472" s="17"/>
      <c r="C472" s="17"/>
      <c r="D472" s="17"/>
      <c r="E472" s="17"/>
      <c r="F472" s="18"/>
      <c r="G472" s="48" t="s">
        <v>1</v>
      </c>
      <c r="H472" s="242"/>
      <c r="I472" s="244"/>
      <c r="J472" s="244">
        <v>800</v>
      </c>
      <c r="K472" s="245">
        <v>133111</v>
      </c>
      <c r="L472" s="246"/>
      <c r="M472" s="223">
        <v>133111</v>
      </c>
      <c r="N472" s="204">
        <f t="shared" si="34"/>
        <v>100</v>
      </c>
    </row>
    <row r="473" spans="1:14" ht="60" x14ac:dyDescent="0.35">
      <c r="A473" s="37"/>
      <c r="B473" s="17"/>
      <c r="C473" s="17"/>
      <c r="D473" s="17"/>
      <c r="E473" s="17"/>
      <c r="F473" s="18"/>
      <c r="G473" s="247" t="s">
        <v>598</v>
      </c>
      <c r="H473" s="242"/>
      <c r="I473" s="57" t="s">
        <v>532</v>
      </c>
      <c r="J473" s="244"/>
      <c r="K473" s="267">
        <f>K474</f>
        <v>169232</v>
      </c>
      <c r="L473" s="245"/>
      <c r="M473" s="223">
        <f>M474</f>
        <v>169232</v>
      </c>
      <c r="N473" s="204">
        <f t="shared" si="34"/>
        <v>100</v>
      </c>
    </row>
    <row r="474" spans="1:14" ht="77.5" x14ac:dyDescent="0.35">
      <c r="A474" s="37"/>
      <c r="B474" s="17"/>
      <c r="C474" s="17"/>
      <c r="D474" s="17"/>
      <c r="E474" s="17"/>
      <c r="F474" s="18"/>
      <c r="G474" s="242" t="s">
        <v>599</v>
      </c>
      <c r="H474" s="242"/>
      <c r="I474" s="45" t="s">
        <v>533</v>
      </c>
      <c r="J474" s="244"/>
      <c r="K474" s="245">
        <f>K475+K481</f>
        <v>169232</v>
      </c>
      <c r="L474" s="245"/>
      <c r="M474" s="223">
        <f>M475+M481</f>
        <v>169232</v>
      </c>
      <c r="N474" s="204">
        <f t="shared" si="34"/>
        <v>100</v>
      </c>
    </row>
    <row r="475" spans="1:14" ht="62" hidden="1" x14ac:dyDescent="0.35">
      <c r="A475" s="37"/>
      <c r="B475" s="17"/>
      <c r="C475" s="17"/>
      <c r="D475" s="17"/>
      <c r="E475" s="17"/>
      <c r="F475" s="18"/>
      <c r="G475" s="248" t="s">
        <v>543</v>
      </c>
      <c r="H475" s="242"/>
      <c r="I475" s="60" t="s">
        <v>534</v>
      </c>
      <c r="J475" s="244"/>
      <c r="K475" s="245">
        <f>K479+K476</f>
        <v>0</v>
      </c>
      <c r="L475" s="245"/>
      <c r="M475" s="223">
        <f>M479+M476</f>
        <v>0</v>
      </c>
      <c r="N475" s="204" t="e">
        <f t="shared" ref="N475:N483" si="45">M475/K475*100</f>
        <v>#DIV/0!</v>
      </c>
    </row>
    <row r="476" spans="1:14" ht="46.5" hidden="1" x14ac:dyDescent="0.35">
      <c r="A476" s="37"/>
      <c r="B476" s="17"/>
      <c r="C476" s="17"/>
      <c r="D476" s="17"/>
      <c r="E476" s="17"/>
      <c r="F476" s="18"/>
      <c r="G476" s="48" t="s">
        <v>540</v>
      </c>
      <c r="H476" s="242"/>
      <c r="I476" s="45" t="s">
        <v>541</v>
      </c>
      <c r="J476" s="244"/>
      <c r="K476" s="245">
        <f>K477+K478</f>
        <v>0</v>
      </c>
      <c r="L476" s="245"/>
      <c r="M476" s="223">
        <f>M477+M478</f>
        <v>0</v>
      </c>
      <c r="N476" s="204" t="e">
        <f t="shared" si="45"/>
        <v>#DIV/0!</v>
      </c>
    </row>
    <row r="477" spans="1:14" ht="46.5" hidden="1" x14ac:dyDescent="0.35">
      <c r="A477" s="37"/>
      <c r="B477" s="17"/>
      <c r="C477" s="17"/>
      <c r="D477" s="17"/>
      <c r="E477" s="17"/>
      <c r="F477" s="18"/>
      <c r="G477" s="48" t="s">
        <v>10</v>
      </c>
      <c r="H477" s="242"/>
      <c r="I477" s="60"/>
      <c r="J477" s="244">
        <v>400</v>
      </c>
      <c r="K477" s="245">
        <v>0</v>
      </c>
      <c r="L477" s="245"/>
      <c r="M477" s="223">
        <v>0</v>
      </c>
      <c r="N477" s="204" t="e">
        <f t="shared" si="45"/>
        <v>#DIV/0!</v>
      </c>
    </row>
    <row r="478" spans="1:14" hidden="1" x14ac:dyDescent="0.35">
      <c r="A478" s="37"/>
      <c r="B478" s="171"/>
      <c r="C478" s="171"/>
      <c r="D478" s="171"/>
      <c r="E478" s="171"/>
      <c r="F478" s="172"/>
      <c r="G478" s="48" t="s">
        <v>1</v>
      </c>
      <c r="H478" s="242"/>
      <c r="I478" s="60"/>
      <c r="J478" s="244">
        <v>800</v>
      </c>
      <c r="K478" s="245">
        <v>0</v>
      </c>
      <c r="L478" s="245"/>
      <c r="M478" s="223">
        <v>0</v>
      </c>
      <c r="N478" s="204" t="e">
        <f t="shared" si="45"/>
        <v>#DIV/0!</v>
      </c>
    </row>
    <row r="479" spans="1:14" ht="31" hidden="1" x14ac:dyDescent="0.35">
      <c r="A479" s="37"/>
      <c r="B479" s="17"/>
      <c r="C479" s="17"/>
      <c r="D479" s="17"/>
      <c r="E479" s="17"/>
      <c r="F479" s="18"/>
      <c r="G479" s="242" t="s">
        <v>542</v>
      </c>
      <c r="H479" s="242"/>
      <c r="I479" s="45" t="s">
        <v>535</v>
      </c>
      <c r="J479" s="244"/>
      <c r="K479" s="245">
        <f>K480</f>
        <v>0</v>
      </c>
      <c r="L479" s="245"/>
      <c r="M479" s="223">
        <f>M480</f>
        <v>0</v>
      </c>
      <c r="N479" s="204" t="e">
        <f t="shared" si="45"/>
        <v>#DIV/0!</v>
      </c>
    </row>
    <row r="480" spans="1:14" ht="46.5" hidden="1" x14ac:dyDescent="0.35">
      <c r="A480" s="37"/>
      <c r="B480" s="17"/>
      <c r="C480" s="17"/>
      <c r="D480" s="17"/>
      <c r="E480" s="17"/>
      <c r="F480" s="18"/>
      <c r="G480" s="48" t="s">
        <v>10</v>
      </c>
      <c r="H480" s="242"/>
      <c r="I480" s="222"/>
      <c r="J480" s="244">
        <v>400</v>
      </c>
      <c r="K480" s="245">
        <v>0</v>
      </c>
      <c r="L480" s="245"/>
      <c r="M480" s="223">
        <v>0</v>
      </c>
      <c r="N480" s="204" t="e">
        <f t="shared" si="45"/>
        <v>#DIV/0!</v>
      </c>
    </row>
    <row r="481" spans="1:14" ht="31" x14ac:dyDescent="0.35">
      <c r="A481" s="37"/>
      <c r="B481" s="171"/>
      <c r="C481" s="171"/>
      <c r="D481" s="171"/>
      <c r="E481" s="171"/>
      <c r="F481" s="172"/>
      <c r="G481" s="251" t="s">
        <v>678</v>
      </c>
      <c r="H481" s="242"/>
      <c r="I481" s="60" t="s">
        <v>633</v>
      </c>
      <c r="J481" s="244"/>
      <c r="K481" s="245">
        <f>K482+K484+K486</f>
        <v>169232</v>
      </c>
      <c r="L481" s="246"/>
      <c r="M481" s="245">
        <f>M482+M484+M486</f>
        <v>169232</v>
      </c>
      <c r="N481" s="204">
        <f t="shared" si="45"/>
        <v>100</v>
      </c>
    </row>
    <row r="482" spans="1:14" ht="31" x14ac:dyDescent="0.35">
      <c r="A482" s="37"/>
      <c r="B482" s="171"/>
      <c r="C482" s="171"/>
      <c r="D482" s="171"/>
      <c r="E482" s="171"/>
      <c r="F482" s="172"/>
      <c r="G482" s="117" t="s">
        <v>678</v>
      </c>
      <c r="H482" s="242"/>
      <c r="I482" s="45" t="s">
        <v>679</v>
      </c>
      <c r="J482" s="244"/>
      <c r="K482" s="245">
        <f>K483</f>
        <v>169232</v>
      </c>
      <c r="L482" s="246"/>
      <c r="M482" s="245">
        <f>M483</f>
        <v>169232</v>
      </c>
      <c r="N482" s="204">
        <f t="shared" si="45"/>
        <v>100</v>
      </c>
    </row>
    <row r="483" spans="1:14" ht="46.5" x14ac:dyDescent="0.35">
      <c r="A483" s="37"/>
      <c r="B483" s="171"/>
      <c r="C483" s="171"/>
      <c r="D483" s="171"/>
      <c r="E483" s="171"/>
      <c r="F483" s="172"/>
      <c r="G483" s="117" t="s">
        <v>10</v>
      </c>
      <c r="H483" s="242"/>
      <c r="I483" s="45"/>
      <c r="J483" s="244">
        <v>400</v>
      </c>
      <c r="K483" s="245">
        <v>169232</v>
      </c>
      <c r="L483" s="246"/>
      <c r="M483" s="245">
        <v>169232</v>
      </c>
      <c r="N483" s="204">
        <f t="shared" si="45"/>
        <v>100</v>
      </c>
    </row>
    <row r="484" spans="1:14" ht="46.5" hidden="1" x14ac:dyDescent="0.35">
      <c r="A484" s="37"/>
      <c r="B484" s="171"/>
      <c r="C484" s="171"/>
      <c r="D484" s="171"/>
      <c r="E484" s="171"/>
      <c r="F484" s="172"/>
      <c r="G484" s="117" t="s">
        <v>637</v>
      </c>
      <c r="H484" s="242"/>
      <c r="I484" s="45" t="s">
        <v>634</v>
      </c>
      <c r="J484" s="244"/>
      <c r="K484" s="245">
        <f>K485</f>
        <v>0</v>
      </c>
      <c r="L484" s="246"/>
      <c r="M484" s="245">
        <f>M485</f>
        <v>0</v>
      </c>
      <c r="N484" s="204" t="e">
        <f t="shared" ref="N484:N487" si="46">M484/K484*100</f>
        <v>#DIV/0!</v>
      </c>
    </row>
    <row r="485" spans="1:14" ht="46.5" hidden="1" x14ac:dyDescent="0.35">
      <c r="A485" s="37"/>
      <c r="B485" s="171"/>
      <c r="C485" s="171"/>
      <c r="D485" s="171"/>
      <c r="E485" s="171"/>
      <c r="F485" s="172"/>
      <c r="G485" s="117" t="s">
        <v>10</v>
      </c>
      <c r="H485" s="242"/>
      <c r="I485" s="45"/>
      <c r="J485" s="244">
        <v>400</v>
      </c>
      <c r="K485" s="245">
        <v>0</v>
      </c>
      <c r="L485" s="246"/>
      <c r="M485" s="245">
        <v>0</v>
      </c>
      <c r="N485" s="204" t="e">
        <f t="shared" si="46"/>
        <v>#DIV/0!</v>
      </c>
    </row>
    <row r="486" spans="1:14" ht="46.5" hidden="1" x14ac:dyDescent="0.35">
      <c r="A486" s="37"/>
      <c r="B486" s="213"/>
      <c r="C486" s="213"/>
      <c r="D486" s="213"/>
      <c r="E486" s="213"/>
      <c r="F486" s="214"/>
      <c r="G486" s="117" t="s">
        <v>636</v>
      </c>
      <c r="H486" s="242"/>
      <c r="I486" s="45" t="s">
        <v>635</v>
      </c>
      <c r="J486" s="244"/>
      <c r="K486" s="245">
        <f>K487</f>
        <v>0</v>
      </c>
      <c r="L486" s="246"/>
      <c r="M486" s="245">
        <f>M487</f>
        <v>0</v>
      </c>
      <c r="N486" s="204" t="e">
        <f t="shared" si="46"/>
        <v>#DIV/0!</v>
      </c>
    </row>
    <row r="487" spans="1:14" ht="46.5" hidden="1" x14ac:dyDescent="0.35">
      <c r="A487" s="37"/>
      <c r="B487" s="213"/>
      <c r="C487" s="213"/>
      <c r="D487" s="213"/>
      <c r="E487" s="213"/>
      <c r="F487" s="214"/>
      <c r="G487" s="117" t="s">
        <v>10</v>
      </c>
      <c r="H487" s="242"/>
      <c r="I487" s="45"/>
      <c r="J487" s="244">
        <v>400</v>
      </c>
      <c r="K487" s="245">
        <v>0</v>
      </c>
      <c r="L487" s="246"/>
      <c r="M487" s="245">
        <v>0</v>
      </c>
      <c r="N487" s="204" t="e">
        <f t="shared" si="46"/>
        <v>#DIV/0!</v>
      </c>
    </row>
    <row r="488" spans="1:14" ht="45.5" x14ac:dyDescent="0.35">
      <c r="A488" s="37"/>
      <c r="B488" s="17"/>
      <c r="C488" s="17"/>
      <c r="D488" s="17"/>
      <c r="E488" s="17"/>
      <c r="F488" s="18"/>
      <c r="G488" s="56" t="s">
        <v>600</v>
      </c>
      <c r="H488" s="56"/>
      <c r="I488" s="57" t="s">
        <v>279</v>
      </c>
      <c r="J488" s="58" t="s">
        <v>0</v>
      </c>
      <c r="K488" s="184">
        <f>K489+K495</f>
        <v>10556275</v>
      </c>
      <c r="L488" s="184">
        <f>L489+L495</f>
        <v>309969</v>
      </c>
      <c r="M488" s="187">
        <f>M489+M495</f>
        <v>10338455.109999999</v>
      </c>
      <c r="N488" s="204">
        <f t="shared" ref="N488:N519" si="47">M488/K488*100</f>
        <v>97.936583785473559</v>
      </c>
    </row>
    <row r="489" spans="1:14" ht="46.5" x14ac:dyDescent="0.35">
      <c r="A489" s="37"/>
      <c r="B489" s="17"/>
      <c r="C489" s="17"/>
      <c r="D489" s="17"/>
      <c r="E489" s="17"/>
      <c r="F489" s="18"/>
      <c r="G489" s="48" t="s">
        <v>601</v>
      </c>
      <c r="H489" s="107"/>
      <c r="I489" s="45" t="s">
        <v>280</v>
      </c>
      <c r="J489" s="46" t="s">
        <v>0</v>
      </c>
      <c r="K489" s="185">
        <f>K490</f>
        <v>507939</v>
      </c>
      <c r="L489" s="185"/>
      <c r="M489" s="185">
        <f>M490</f>
        <v>453689</v>
      </c>
      <c r="N489" s="204">
        <f t="shared" si="47"/>
        <v>89.319583650792708</v>
      </c>
    </row>
    <row r="490" spans="1:14" ht="62" x14ac:dyDescent="0.35">
      <c r="A490" s="37"/>
      <c r="B490" s="17"/>
      <c r="C490" s="17"/>
      <c r="D490" s="17"/>
      <c r="E490" s="17"/>
      <c r="F490" s="18"/>
      <c r="G490" s="59" t="s">
        <v>282</v>
      </c>
      <c r="H490" s="59"/>
      <c r="I490" s="60" t="s">
        <v>281</v>
      </c>
      <c r="J490" s="46"/>
      <c r="K490" s="185">
        <f>K491+K493</f>
        <v>507939</v>
      </c>
      <c r="L490" s="185"/>
      <c r="M490" s="185">
        <f>M491+M493</f>
        <v>453689</v>
      </c>
      <c r="N490" s="204">
        <f t="shared" si="47"/>
        <v>89.319583650792708</v>
      </c>
    </row>
    <row r="491" spans="1:14" ht="62" x14ac:dyDescent="0.35">
      <c r="A491" s="37"/>
      <c r="B491" s="17"/>
      <c r="C491" s="17"/>
      <c r="D491" s="17"/>
      <c r="E491" s="17"/>
      <c r="F491" s="18"/>
      <c r="G491" s="48" t="s">
        <v>602</v>
      </c>
      <c r="H491" s="48"/>
      <c r="I491" s="45" t="s">
        <v>283</v>
      </c>
      <c r="J491" s="46" t="s">
        <v>0</v>
      </c>
      <c r="K491" s="185">
        <f>K492</f>
        <v>200000</v>
      </c>
      <c r="L491" s="185"/>
      <c r="M491" s="185">
        <f>M492</f>
        <v>145750</v>
      </c>
      <c r="N491" s="204">
        <f t="shared" si="47"/>
        <v>72.875</v>
      </c>
    </row>
    <row r="492" spans="1:14" ht="31" x14ac:dyDescent="0.25">
      <c r="G492" s="48" t="s">
        <v>2</v>
      </c>
      <c r="H492" s="48"/>
      <c r="I492" s="45" t="s">
        <v>0</v>
      </c>
      <c r="J492" s="46">
        <v>200</v>
      </c>
      <c r="K492" s="185">
        <v>200000</v>
      </c>
      <c r="L492" s="185"/>
      <c r="M492" s="185">
        <v>145750</v>
      </c>
      <c r="N492" s="204">
        <f t="shared" si="47"/>
        <v>72.875</v>
      </c>
    </row>
    <row r="493" spans="1:14" ht="62" x14ac:dyDescent="0.25">
      <c r="G493" s="48" t="s">
        <v>677</v>
      </c>
      <c r="H493" s="48"/>
      <c r="I493" s="45" t="s">
        <v>676</v>
      </c>
      <c r="J493" s="46"/>
      <c r="K493" s="185">
        <f>K494</f>
        <v>307939</v>
      </c>
      <c r="L493" s="185"/>
      <c r="M493" s="185">
        <f>M494</f>
        <v>307939</v>
      </c>
      <c r="N493" s="204">
        <f t="shared" si="47"/>
        <v>100</v>
      </c>
    </row>
    <row r="494" spans="1:14" ht="31" x14ac:dyDescent="0.25">
      <c r="G494" s="48" t="s">
        <v>2</v>
      </c>
      <c r="H494" s="48"/>
      <c r="I494" s="45"/>
      <c r="J494" s="46">
        <v>200</v>
      </c>
      <c r="K494" s="185">
        <v>307939</v>
      </c>
      <c r="L494" s="185"/>
      <c r="M494" s="185">
        <v>307939</v>
      </c>
      <c r="N494" s="204">
        <f t="shared" si="47"/>
        <v>100</v>
      </c>
    </row>
    <row r="495" spans="1:14" ht="62" x14ac:dyDescent="0.25">
      <c r="G495" s="48" t="s">
        <v>603</v>
      </c>
      <c r="H495" s="107"/>
      <c r="I495" s="45" t="s">
        <v>284</v>
      </c>
      <c r="J495" s="46" t="s">
        <v>0</v>
      </c>
      <c r="K495" s="185">
        <f t="shared" ref="K495:M496" si="48">K496</f>
        <v>10048336</v>
      </c>
      <c r="L495" s="185">
        <f t="shared" si="48"/>
        <v>309969</v>
      </c>
      <c r="M495" s="185">
        <f t="shared" si="48"/>
        <v>9884766.1099999994</v>
      </c>
      <c r="N495" s="204">
        <f t="shared" si="47"/>
        <v>98.372169382074787</v>
      </c>
    </row>
    <row r="496" spans="1:14" ht="77.5" x14ac:dyDescent="0.25">
      <c r="G496" s="59" t="s">
        <v>325</v>
      </c>
      <c r="H496" s="59"/>
      <c r="I496" s="60" t="s">
        <v>285</v>
      </c>
      <c r="J496" s="46"/>
      <c r="K496" s="185">
        <f t="shared" si="48"/>
        <v>10048336</v>
      </c>
      <c r="L496" s="185">
        <f t="shared" si="48"/>
        <v>309969</v>
      </c>
      <c r="M496" s="185">
        <f t="shared" si="48"/>
        <v>9884766.1099999994</v>
      </c>
      <c r="N496" s="204">
        <f t="shared" si="47"/>
        <v>98.372169382074787</v>
      </c>
    </row>
    <row r="497" spans="7:14" ht="77.5" x14ac:dyDescent="0.25">
      <c r="G497" s="48" t="s">
        <v>604</v>
      </c>
      <c r="H497" s="48"/>
      <c r="I497" s="45" t="s">
        <v>286</v>
      </c>
      <c r="J497" s="46" t="s">
        <v>0</v>
      </c>
      <c r="K497" s="185">
        <f>K498+K499+K500</f>
        <v>10048336</v>
      </c>
      <c r="L497" s="185">
        <f>L498+L499+L500</f>
        <v>309969</v>
      </c>
      <c r="M497" s="185">
        <f>M498+M499+M500</f>
        <v>9884766.1099999994</v>
      </c>
      <c r="N497" s="204">
        <f t="shared" si="47"/>
        <v>98.372169382074787</v>
      </c>
    </row>
    <row r="498" spans="7:14" ht="77.5" x14ac:dyDescent="0.25">
      <c r="G498" s="48" t="s">
        <v>3</v>
      </c>
      <c r="H498" s="48"/>
      <c r="I498" s="49"/>
      <c r="J498" s="46">
        <v>100</v>
      </c>
      <c r="K498" s="185">
        <v>6596047</v>
      </c>
      <c r="L498" s="185">
        <v>309969</v>
      </c>
      <c r="M498" s="185">
        <v>6511452.8200000003</v>
      </c>
      <c r="N498" s="204">
        <f t="shared" si="47"/>
        <v>98.7175018613421</v>
      </c>
    </row>
    <row r="499" spans="7:14" ht="31" x14ac:dyDescent="0.25">
      <c r="G499" s="48" t="s">
        <v>2</v>
      </c>
      <c r="H499" s="48"/>
      <c r="I499" s="49"/>
      <c r="J499" s="46">
        <v>200</v>
      </c>
      <c r="K499" s="185">
        <v>3226249</v>
      </c>
      <c r="L499" s="185"/>
      <c r="M499" s="185">
        <v>3175191.29</v>
      </c>
      <c r="N499" s="204">
        <f t="shared" si="47"/>
        <v>98.417428103038546</v>
      </c>
    </row>
    <row r="500" spans="7:14" x14ac:dyDescent="0.25">
      <c r="G500" s="48" t="s">
        <v>1</v>
      </c>
      <c r="H500" s="48"/>
      <c r="I500" s="49"/>
      <c r="J500" s="46">
        <v>800</v>
      </c>
      <c r="K500" s="185">
        <v>226040</v>
      </c>
      <c r="L500" s="185"/>
      <c r="M500" s="185">
        <v>198122</v>
      </c>
      <c r="N500" s="204">
        <f t="shared" si="47"/>
        <v>87.649088656874881</v>
      </c>
    </row>
    <row r="501" spans="7:14" ht="60" x14ac:dyDescent="0.3">
      <c r="G501" s="235" t="s">
        <v>479</v>
      </c>
      <c r="H501" s="235"/>
      <c r="I501" s="57" t="s">
        <v>465</v>
      </c>
      <c r="J501" s="46"/>
      <c r="K501" s="187">
        <f>K503</f>
        <v>3467995</v>
      </c>
      <c r="L501" s="187">
        <f>L503</f>
        <v>0</v>
      </c>
      <c r="M501" s="187">
        <f>M503</f>
        <v>3422385.32</v>
      </c>
      <c r="N501" s="204">
        <f t="shared" si="47"/>
        <v>98.684840087716381</v>
      </c>
    </row>
    <row r="502" spans="7:14" ht="77.5" x14ac:dyDescent="0.3">
      <c r="G502" s="221" t="s">
        <v>480</v>
      </c>
      <c r="H502" s="235"/>
      <c r="I502" s="45" t="s">
        <v>466</v>
      </c>
      <c r="J502" s="46"/>
      <c r="K502" s="185">
        <f>K503</f>
        <v>3467995</v>
      </c>
      <c r="L502" s="185">
        <f>L503</f>
        <v>0</v>
      </c>
      <c r="M502" s="185">
        <f>M503</f>
        <v>3422385.32</v>
      </c>
      <c r="N502" s="204">
        <f t="shared" si="47"/>
        <v>98.684840087716381</v>
      </c>
    </row>
    <row r="503" spans="7:14" ht="46.5" x14ac:dyDescent="0.25">
      <c r="G503" s="59" t="s">
        <v>331</v>
      </c>
      <c r="H503" s="59"/>
      <c r="I503" s="60" t="s">
        <v>467</v>
      </c>
      <c r="J503" s="46"/>
      <c r="K503" s="185">
        <f>K504+K506</f>
        <v>3467995</v>
      </c>
      <c r="L503" s="185">
        <f>L504+L506</f>
        <v>0</v>
      </c>
      <c r="M503" s="185">
        <f>M504+M506</f>
        <v>3422385.32</v>
      </c>
      <c r="N503" s="204">
        <f t="shared" si="47"/>
        <v>98.684840087716381</v>
      </c>
    </row>
    <row r="504" spans="7:14" ht="90" customHeight="1" x14ac:dyDescent="0.35">
      <c r="G504" s="226" t="s">
        <v>416</v>
      </c>
      <c r="H504" s="226"/>
      <c r="I504" s="45" t="s">
        <v>468</v>
      </c>
      <c r="J504" s="46"/>
      <c r="K504" s="185">
        <f>K505+K508</f>
        <v>3467995</v>
      </c>
      <c r="L504" s="185">
        <f>L505</f>
        <v>0</v>
      </c>
      <c r="M504" s="185">
        <f>M505+M508</f>
        <v>3422385.32</v>
      </c>
      <c r="N504" s="204">
        <f t="shared" si="47"/>
        <v>98.684840087716381</v>
      </c>
    </row>
    <row r="505" spans="7:14" ht="31" x14ac:dyDescent="0.25">
      <c r="G505" s="48" t="s">
        <v>2</v>
      </c>
      <c r="H505" s="48"/>
      <c r="I505" s="49"/>
      <c r="J505" s="46">
        <v>200</v>
      </c>
      <c r="K505" s="185">
        <v>2979185</v>
      </c>
      <c r="L505" s="185">
        <v>0</v>
      </c>
      <c r="M505" s="185">
        <v>2933575.32</v>
      </c>
      <c r="N505" s="204">
        <f t="shared" si="47"/>
        <v>98.469055127492922</v>
      </c>
    </row>
    <row r="506" spans="7:14" ht="62" hidden="1" x14ac:dyDescent="0.25">
      <c r="G506" s="48" t="s">
        <v>341</v>
      </c>
      <c r="H506" s="48"/>
      <c r="I506" s="45" t="s">
        <v>332</v>
      </c>
      <c r="J506" s="46"/>
      <c r="K506" s="185">
        <f>K507</f>
        <v>0</v>
      </c>
      <c r="L506" s="185"/>
      <c r="M506" s="185"/>
      <c r="N506" s="204" t="e">
        <f t="shared" si="47"/>
        <v>#DIV/0!</v>
      </c>
    </row>
    <row r="507" spans="7:14" ht="31.4" hidden="1" customHeight="1" x14ac:dyDescent="0.25">
      <c r="G507" s="48" t="s">
        <v>2</v>
      </c>
      <c r="H507" s="48"/>
      <c r="I507" s="45"/>
      <c r="J507" s="46">
        <v>200</v>
      </c>
      <c r="K507" s="185">
        <v>0</v>
      </c>
      <c r="L507" s="185"/>
      <c r="M507" s="185"/>
      <c r="N507" s="204" t="e">
        <f t="shared" si="47"/>
        <v>#DIV/0!</v>
      </c>
    </row>
    <row r="508" spans="7:14" ht="31.4" customHeight="1" x14ac:dyDescent="0.25">
      <c r="G508" s="48" t="s">
        <v>6</v>
      </c>
      <c r="H508" s="48"/>
      <c r="I508" s="45"/>
      <c r="J508" s="46">
        <v>500</v>
      </c>
      <c r="K508" s="185">
        <v>488810</v>
      </c>
      <c r="L508" s="185"/>
      <c r="M508" s="185">
        <v>488810</v>
      </c>
      <c r="N508" s="204">
        <f t="shared" si="47"/>
        <v>100</v>
      </c>
    </row>
    <row r="509" spans="7:14" ht="45" x14ac:dyDescent="0.25">
      <c r="G509" s="107" t="s">
        <v>643</v>
      </c>
      <c r="H509" s="107"/>
      <c r="I509" s="57" t="s">
        <v>275</v>
      </c>
      <c r="J509" s="108" t="s">
        <v>0</v>
      </c>
      <c r="K509" s="187">
        <f>K510</f>
        <v>1795200</v>
      </c>
      <c r="L509" s="187"/>
      <c r="M509" s="187">
        <f t="shared" ref="M509:M512" si="49">M510</f>
        <v>1795200</v>
      </c>
      <c r="N509" s="204">
        <f t="shared" si="47"/>
        <v>100</v>
      </c>
    </row>
    <row r="510" spans="7:14" ht="62" x14ac:dyDescent="0.25">
      <c r="G510" s="48" t="s">
        <v>644</v>
      </c>
      <c r="H510" s="48"/>
      <c r="I510" s="45" t="s">
        <v>276</v>
      </c>
      <c r="J510" s="46" t="s">
        <v>0</v>
      </c>
      <c r="K510" s="185">
        <f>K511</f>
        <v>1795200</v>
      </c>
      <c r="L510" s="185"/>
      <c r="M510" s="185">
        <f t="shared" si="49"/>
        <v>1795200</v>
      </c>
      <c r="N510" s="204">
        <f t="shared" si="47"/>
        <v>100</v>
      </c>
    </row>
    <row r="511" spans="7:14" ht="62" x14ac:dyDescent="0.25">
      <c r="G511" s="59" t="s">
        <v>396</v>
      </c>
      <c r="H511" s="59"/>
      <c r="I511" s="60" t="s">
        <v>277</v>
      </c>
      <c r="J511" s="46"/>
      <c r="K511" s="185">
        <f>K512</f>
        <v>1795200</v>
      </c>
      <c r="L511" s="185"/>
      <c r="M511" s="185">
        <f t="shared" si="49"/>
        <v>1795200</v>
      </c>
      <c r="N511" s="204">
        <f t="shared" si="47"/>
        <v>100</v>
      </c>
    </row>
    <row r="512" spans="7:14" ht="62" x14ac:dyDescent="0.25">
      <c r="G512" s="48" t="s">
        <v>645</v>
      </c>
      <c r="H512" s="48"/>
      <c r="I512" s="45" t="s">
        <v>278</v>
      </c>
      <c r="J512" s="46" t="s">
        <v>0</v>
      </c>
      <c r="K512" s="185">
        <f>K513</f>
        <v>1795200</v>
      </c>
      <c r="L512" s="185"/>
      <c r="M512" s="185">
        <f t="shared" si="49"/>
        <v>1795200</v>
      </c>
      <c r="N512" s="204">
        <f t="shared" si="47"/>
        <v>100</v>
      </c>
    </row>
    <row r="513" spans="7:14" ht="46.5" x14ac:dyDescent="0.25">
      <c r="G513" s="48" t="s">
        <v>4</v>
      </c>
      <c r="H513" s="48"/>
      <c r="I513" s="45" t="s">
        <v>0</v>
      </c>
      <c r="J513" s="46">
        <v>600</v>
      </c>
      <c r="K513" s="185">
        <v>1795200</v>
      </c>
      <c r="L513" s="185"/>
      <c r="M513" s="185">
        <v>1795200</v>
      </c>
      <c r="N513" s="204">
        <f t="shared" si="47"/>
        <v>100</v>
      </c>
    </row>
    <row r="514" spans="7:14" ht="60" x14ac:dyDescent="0.3">
      <c r="G514" s="234" t="s">
        <v>575</v>
      </c>
      <c r="H514" s="235"/>
      <c r="I514" s="57" t="s">
        <v>287</v>
      </c>
      <c r="J514" s="108" t="s">
        <v>0</v>
      </c>
      <c r="K514" s="187">
        <f>K515+K525</f>
        <v>36474514</v>
      </c>
      <c r="L514" s="187">
        <f>L515+L525</f>
        <v>0</v>
      </c>
      <c r="M514" s="187">
        <f>M515+M525</f>
        <v>28722273.059999999</v>
      </c>
      <c r="N514" s="204">
        <f t="shared" si="47"/>
        <v>78.746143293369158</v>
      </c>
    </row>
    <row r="515" spans="7:14" ht="62" x14ac:dyDescent="0.35">
      <c r="G515" s="226" t="s">
        <v>576</v>
      </c>
      <c r="H515" s="235"/>
      <c r="I515" s="45" t="s">
        <v>288</v>
      </c>
      <c r="J515" s="46" t="s">
        <v>0</v>
      </c>
      <c r="K515" s="185">
        <f>K516</f>
        <v>28492114</v>
      </c>
      <c r="L515" s="185">
        <f>L516</f>
        <v>0</v>
      </c>
      <c r="M515" s="185">
        <f>M516</f>
        <v>20764020.039999999</v>
      </c>
      <c r="N515" s="204">
        <f t="shared" si="47"/>
        <v>72.876375687672734</v>
      </c>
    </row>
    <row r="516" spans="7:14" ht="46.5" x14ac:dyDescent="0.25">
      <c r="G516" s="224" t="s">
        <v>326</v>
      </c>
      <c r="H516" s="224"/>
      <c r="I516" s="60" t="s">
        <v>289</v>
      </c>
      <c r="J516" s="46"/>
      <c r="K516" s="185">
        <f>K517+K519+K521</f>
        <v>28492114</v>
      </c>
      <c r="L516" s="185">
        <f>L517+L519+L521</f>
        <v>0</v>
      </c>
      <c r="M516" s="185">
        <f>M517+M519+M521</f>
        <v>20764020.039999999</v>
      </c>
      <c r="N516" s="204">
        <f t="shared" si="47"/>
        <v>72.876375687672734</v>
      </c>
    </row>
    <row r="517" spans="7:14" ht="62" x14ac:dyDescent="0.35">
      <c r="G517" s="226" t="s">
        <v>605</v>
      </c>
      <c r="H517" s="226"/>
      <c r="I517" s="45" t="s">
        <v>290</v>
      </c>
      <c r="J517" s="46" t="s">
        <v>0</v>
      </c>
      <c r="K517" s="185">
        <f>K518</f>
        <v>18843713</v>
      </c>
      <c r="L517" s="185">
        <f>L518</f>
        <v>0</v>
      </c>
      <c r="M517" s="185">
        <f>M518</f>
        <v>11397284.130000001</v>
      </c>
      <c r="N517" s="204">
        <f t="shared" si="47"/>
        <v>60.483218620449172</v>
      </c>
    </row>
    <row r="518" spans="7:14" ht="31" x14ac:dyDescent="0.25">
      <c r="G518" s="48" t="s">
        <v>2</v>
      </c>
      <c r="H518" s="48"/>
      <c r="I518" s="45" t="s">
        <v>0</v>
      </c>
      <c r="J518" s="46">
        <v>200</v>
      </c>
      <c r="K518" s="185">
        <v>18843713</v>
      </c>
      <c r="L518" s="185">
        <v>0</v>
      </c>
      <c r="M518" s="185">
        <v>11397284.130000001</v>
      </c>
      <c r="N518" s="204">
        <f t="shared" si="47"/>
        <v>60.483218620449172</v>
      </c>
    </row>
    <row r="519" spans="7:14" ht="46.5" x14ac:dyDescent="0.25">
      <c r="G519" s="48" t="s">
        <v>509</v>
      </c>
      <c r="H519" s="48"/>
      <c r="I519" s="45" t="s">
        <v>510</v>
      </c>
      <c r="J519" s="46"/>
      <c r="K519" s="185">
        <f>K520</f>
        <v>1534332</v>
      </c>
      <c r="L519" s="185">
        <f>L520</f>
        <v>0</v>
      </c>
      <c r="M519" s="185">
        <f>M520</f>
        <v>1489311.91</v>
      </c>
      <c r="N519" s="204">
        <f t="shared" si="47"/>
        <v>97.065818219264145</v>
      </c>
    </row>
    <row r="520" spans="7:14" ht="31" x14ac:dyDescent="0.25">
      <c r="G520" s="48" t="s">
        <v>2</v>
      </c>
      <c r="H520" s="48"/>
      <c r="I520" s="45"/>
      <c r="J520" s="46">
        <v>200</v>
      </c>
      <c r="K520" s="185">
        <v>1534332</v>
      </c>
      <c r="L520" s="185">
        <v>0</v>
      </c>
      <c r="M520" s="185">
        <v>1489311.91</v>
      </c>
      <c r="N520" s="204">
        <f t="shared" ref="N520:N551" si="50">M520/K520*100</f>
        <v>97.065818219264145</v>
      </c>
    </row>
    <row r="521" spans="7:14" s="91" customFormat="1" ht="37" customHeight="1" x14ac:dyDescent="0.25">
      <c r="G521" s="48" t="s">
        <v>504</v>
      </c>
      <c r="H521" s="48"/>
      <c r="I521" s="45" t="s">
        <v>291</v>
      </c>
      <c r="J521" s="46" t="s">
        <v>0</v>
      </c>
      <c r="K521" s="185">
        <f>K522</f>
        <v>8114069</v>
      </c>
      <c r="L521" s="185">
        <f>L522</f>
        <v>0</v>
      </c>
      <c r="M521" s="185">
        <f>M522</f>
        <v>7877424</v>
      </c>
      <c r="N521" s="204">
        <f t="shared" si="50"/>
        <v>97.08352245956992</v>
      </c>
    </row>
    <row r="522" spans="7:14" s="91" customFormat="1" ht="31" x14ac:dyDescent="0.25">
      <c r="G522" s="48" t="s">
        <v>2</v>
      </c>
      <c r="H522" s="48"/>
      <c r="I522" s="45"/>
      <c r="J522" s="46">
        <v>200</v>
      </c>
      <c r="K522" s="185">
        <v>8114069</v>
      </c>
      <c r="L522" s="185">
        <v>0</v>
      </c>
      <c r="M522" s="185">
        <v>7877424</v>
      </c>
      <c r="N522" s="204">
        <f t="shared" si="50"/>
        <v>97.08352245956992</v>
      </c>
    </row>
    <row r="523" spans="7:14" ht="0.65" customHeight="1" x14ac:dyDescent="0.25">
      <c r="G523" s="48" t="s">
        <v>346</v>
      </c>
      <c r="H523" s="48"/>
      <c r="I523" s="45" t="s">
        <v>345</v>
      </c>
      <c r="J523" s="46"/>
      <c r="K523" s="185">
        <f>K524</f>
        <v>0</v>
      </c>
      <c r="L523" s="185"/>
      <c r="M523" s="185"/>
      <c r="N523" s="204" t="e">
        <f t="shared" si="50"/>
        <v>#DIV/0!</v>
      </c>
    </row>
    <row r="524" spans="7:14" ht="28.9" hidden="1" customHeight="1" x14ac:dyDescent="0.25">
      <c r="G524" s="48" t="s">
        <v>2</v>
      </c>
      <c r="H524" s="48"/>
      <c r="I524" s="45"/>
      <c r="J524" s="46">
        <v>200</v>
      </c>
      <c r="K524" s="185"/>
      <c r="L524" s="185"/>
      <c r="M524" s="185"/>
      <c r="N524" s="204" t="e">
        <f t="shared" si="50"/>
        <v>#DIV/0!</v>
      </c>
    </row>
    <row r="525" spans="7:14" ht="93" x14ac:dyDescent="0.3">
      <c r="G525" s="221" t="s">
        <v>584</v>
      </c>
      <c r="H525" s="235"/>
      <c r="I525" s="45" t="s">
        <v>292</v>
      </c>
      <c r="J525" s="46"/>
      <c r="K525" s="185">
        <f>K526+K529</f>
        <v>7982400</v>
      </c>
      <c r="L525" s="185">
        <f>L526+L529</f>
        <v>0</v>
      </c>
      <c r="M525" s="185">
        <f>M526+M529</f>
        <v>7958253.0199999996</v>
      </c>
      <c r="N525" s="204">
        <f t="shared" si="50"/>
        <v>99.697497243936652</v>
      </c>
    </row>
    <row r="526" spans="7:14" ht="46.5" x14ac:dyDescent="0.25">
      <c r="G526" s="224" t="s">
        <v>294</v>
      </c>
      <c r="H526" s="224"/>
      <c r="I526" s="60" t="s">
        <v>293</v>
      </c>
      <c r="J526" s="46"/>
      <c r="K526" s="185">
        <f>K527</f>
        <v>7963000</v>
      </c>
      <c r="L526" s="185"/>
      <c r="M526" s="185">
        <f t="shared" ref="M526:M527" si="51">M527</f>
        <v>7950352.0199999996</v>
      </c>
      <c r="N526" s="204">
        <f t="shared" si="50"/>
        <v>99.841165641090029</v>
      </c>
    </row>
    <row r="527" spans="7:14" ht="62" x14ac:dyDescent="0.35">
      <c r="G527" s="226" t="s">
        <v>83</v>
      </c>
      <c r="H527" s="226"/>
      <c r="I527" s="45" t="s">
        <v>295</v>
      </c>
      <c r="J527" s="46"/>
      <c r="K527" s="185">
        <f>K528</f>
        <v>7963000</v>
      </c>
      <c r="L527" s="185"/>
      <c r="M527" s="185">
        <f t="shared" si="51"/>
        <v>7950352.0199999996</v>
      </c>
      <c r="N527" s="204">
        <f t="shared" si="50"/>
        <v>99.841165641090029</v>
      </c>
    </row>
    <row r="528" spans="7:14" x14ac:dyDescent="0.25">
      <c r="G528" s="48" t="s">
        <v>1</v>
      </c>
      <c r="H528" s="48"/>
      <c r="I528" s="49"/>
      <c r="J528" s="46">
        <v>800</v>
      </c>
      <c r="K528" s="185">
        <v>7963000</v>
      </c>
      <c r="L528" s="185"/>
      <c r="M528" s="185">
        <v>7950352.0199999996</v>
      </c>
      <c r="N528" s="204">
        <f t="shared" si="50"/>
        <v>99.841165641090029</v>
      </c>
    </row>
    <row r="529" spans="7:14" ht="46.5" x14ac:dyDescent="0.25">
      <c r="G529" s="59" t="s">
        <v>297</v>
      </c>
      <c r="H529" s="59"/>
      <c r="I529" s="60" t="s">
        <v>296</v>
      </c>
      <c r="J529" s="46"/>
      <c r="K529" s="185">
        <f>K530</f>
        <v>19400</v>
      </c>
      <c r="L529" s="185"/>
      <c r="M529" s="185">
        <f t="shared" ref="M529:M530" si="52">M530</f>
        <v>7901</v>
      </c>
      <c r="N529" s="204">
        <f t="shared" si="50"/>
        <v>40.726804123711339</v>
      </c>
    </row>
    <row r="530" spans="7:14" s="91" customFormat="1" ht="62" x14ac:dyDescent="0.25">
      <c r="G530" s="221" t="s">
        <v>96</v>
      </c>
      <c r="H530" s="221"/>
      <c r="I530" s="45" t="s">
        <v>298</v>
      </c>
      <c r="J530" s="46" t="s">
        <v>0</v>
      </c>
      <c r="K530" s="185">
        <f>K531</f>
        <v>19400</v>
      </c>
      <c r="L530" s="185"/>
      <c r="M530" s="185">
        <f t="shared" si="52"/>
        <v>7901</v>
      </c>
      <c r="N530" s="204">
        <f t="shared" si="50"/>
        <v>40.726804123711339</v>
      </c>
    </row>
    <row r="531" spans="7:14" s="91" customFormat="1" ht="31" x14ac:dyDescent="0.25">
      <c r="G531" s="48" t="s">
        <v>5</v>
      </c>
      <c r="H531" s="123"/>
      <c r="I531" s="124" t="s">
        <v>0</v>
      </c>
      <c r="J531" s="125">
        <v>300</v>
      </c>
      <c r="K531" s="192">
        <v>19400</v>
      </c>
      <c r="L531" s="192"/>
      <c r="M531" s="185">
        <v>7901</v>
      </c>
      <c r="N531" s="204">
        <f t="shared" si="50"/>
        <v>40.726804123711339</v>
      </c>
    </row>
    <row r="532" spans="7:14" ht="45" x14ac:dyDescent="0.25">
      <c r="G532" s="107" t="s">
        <v>606</v>
      </c>
      <c r="H532" s="107"/>
      <c r="I532" s="57" t="s">
        <v>300</v>
      </c>
      <c r="J532" s="108" t="s">
        <v>0</v>
      </c>
      <c r="K532" s="187">
        <f>K533</f>
        <v>5580</v>
      </c>
      <c r="L532" s="187">
        <f>L533</f>
        <v>0</v>
      </c>
      <c r="M532" s="187">
        <f>M533</f>
        <v>5580</v>
      </c>
      <c r="N532" s="204">
        <f t="shared" si="50"/>
        <v>100</v>
      </c>
    </row>
    <row r="533" spans="7:14" ht="62" x14ac:dyDescent="0.25">
      <c r="G533" s="48" t="s">
        <v>607</v>
      </c>
      <c r="H533" s="48"/>
      <c r="I533" s="45" t="s">
        <v>301</v>
      </c>
      <c r="J533" s="46" t="s">
        <v>0</v>
      </c>
      <c r="K533" s="185">
        <f>SUM(K539+K544)</f>
        <v>5580</v>
      </c>
      <c r="L533" s="185">
        <f>SUM(L539+L544)</f>
        <v>0</v>
      </c>
      <c r="M533" s="185">
        <f>SUM(M539+M544)</f>
        <v>5580</v>
      </c>
      <c r="N533" s="204">
        <f t="shared" si="50"/>
        <v>100</v>
      </c>
    </row>
    <row r="534" spans="7:14" hidden="1" x14ac:dyDescent="0.25">
      <c r="G534" s="59" t="s">
        <v>327</v>
      </c>
      <c r="H534" s="59"/>
      <c r="I534" s="60" t="s">
        <v>302</v>
      </c>
      <c r="J534" s="46"/>
      <c r="K534" s="185">
        <f>K535</f>
        <v>0</v>
      </c>
      <c r="L534" s="185"/>
      <c r="M534" s="185"/>
      <c r="N534" s="204" t="e">
        <f t="shared" si="50"/>
        <v>#DIV/0!</v>
      </c>
    </row>
    <row r="535" spans="7:14" ht="31" hidden="1" x14ac:dyDescent="0.25">
      <c r="G535" s="48" t="s">
        <v>330</v>
      </c>
      <c r="H535" s="48"/>
      <c r="I535" s="45" t="s">
        <v>303</v>
      </c>
      <c r="J535" s="46"/>
      <c r="K535" s="185">
        <f>K536+K538+K537</f>
        <v>0</v>
      </c>
      <c r="L535" s="185"/>
      <c r="M535" s="185"/>
      <c r="N535" s="204" t="e">
        <f t="shared" si="50"/>
        <v>#DIV/0!</v>
      </c>
    </row>
    <row r="536" spans="7:14" ht="31" hidden="1" x14ac:dyDescent="0.25">
      <c r="G536" s="48" t="s">
        <v>2</v>
      </c>
      <c r="H536" s="48"/>
      <c r="I536" s="73"/>
      <c r="J536" s="46">
        <v>200</v>
      </c>
      <c r="K536" s="185">
        <v>0</v>
      </c>
      <c r="L536" s="185"/>
      <c r="M536" s="185"/>
      <c r="N536" s="204" t="e">
        <f t="shared" si="50"/>
        <v>#DIV/0!</v>
      </c>
    </row>
    <row r="537" spans="7:14" ht="31" hidden="1" x14ac:dyDescent="0.25">
      <c r="G537" s="48" t="s">
        <v>5</v>
      </c>
      <c r="H537" s="48"/>
      <c r="I537" s="73"/>
      <c r="J537" s="46">
        <v>300</v>
      </c>
      <c r="K537" s="185">
        <v>0</v>
      </c>
      <c r="L537" s="185"/>
      <c r="M537" s="185"/>
      <c r="N537" s="204" t="e">
        <f t="shared" si="50"/>
        <v>#DIV/0!</v>
      </c>
    </row>
    <row r="538" spans="7:14" hidden="1" x14ac:dyDescent="0.25">
      <c r="G538" s="48" t="s">
        <v>1</v>
      </c>
      <c r="H538" s="48"/>
      <c r="I538" s="73"/>
      <c r="J538" s="46">
        <v>800</v>
      </c>
      <c r="K538" s="185"/>
      <c r="L538" s="185"/>
      <c r="M538" s="185"/>
      <c r="N538" s="204" t="e">
        <f t="shared" si="50"/>
        <v>#DIV/0!</v>
      </c>
    </row>
    <row r="539" spans="7:14" x14ac:dyDescent="0.25">
      <c r="G539" s="59" t="s">
        <v>327</v>
      </c>
      <c r="H539" s="59"/>
      <c r="I539" s="60" t="s">
        <v>302</v>
      </c>
      <c r="J539" s="46"/>
      <c r="K539" s="185">
        <f>SUM(K542)</f>
        <v>5580</v>
      </c>
      <c r="L539" s="185">
        <f>SUM(L542)</f>
        <v>0</v>
      </c>
      <c r="M539" s="185">
        <f>SUM(M542)</f>
        <v>5580</v>
      </c>
      <c r="N539" s="204">
        <f t="shared" si="50"/>
        <v>100</v>
      </c>
    </row>
    <row r="540" spans="7:14" ht="46.5" hidden="1" x14ac:dyDescent="0.25">
      <c r="G540" s="48" t="s">
        <v>329</v>
      </c>
      <c r="H540" s="48"/>
      <c r="I540" s="45" t="s">
        <v>328</v>
      </c>
      <c r="J540" s="46"/>
      <c r="K540" s="185">
        <f>K541</f>
        <v>0</v>
      </c>
      <c r="L540" s="185"/>
      <c r="M540" s="185"/>
      <c r="N540" s="204" t="e">
        <f t="shared" si="50"/>
        <v>#DIV/0!</v>
      </c>
    </row>
    <row r="541" spans="7:14" ht="40.5" hidden="1" customHeight="1" x14ac:dyDescent="0.25">
      <c r="G541" s="48" t="s">
        <v>2</v>
      </c>
      <c r="H541" s="48"/>
      <c r="I541" s="45"/>
      <c r="J541" s="46">
        <v>200</v>
      </c>
      <c r="K541" s="185"/>
      <c r="L541" s="185"/>
      <c r="M541" s="185"/>
      <c r="N541" s="204" t="e">
        <f t="shared" si="50"/>
        <v>#DIV/0!</v>
      </c>
    </row>
    <row r="542" spans="7:14" ht="62" x14ac:dyDescent="0.25">
      <c r="G542" s="48" t="s">
        <v>340</v>
      </c>
      <c r="H542" s="48"/>
      <c r="I542" s="45" t="s">
        <v>384</v>
      </c>
      <c r="J542" s="46"/>
      <c r="K542" s="185">
        <f>K543</f>
        <v>5580</v>
      </c>
      <c r="L542" s="185"/>
      <c r="M542" s="185">
        <f>M543</f>
        <v>5580</v>
      </c>
      <c r="N542" s="204">
        <f t="shared" si="50"/>
        <v>100</v>
      </c>
    </row>
    <row r="543" spans="7:14" ht="31" x14ac:dyDescent="0.25">
      <c r="G543" s="48" t="s">
        <v>2</v>
      </c>
      <c r="H543" s="48"/>
      <c r="I543" s="45"/>
      <c r="J543" s="46">
        <v>200</v>
      </c>
      <c r="K543" s="185">
        <v>5580</v>
      </c>
      <c r="L543" s="185"/>
      <c r="M543" s="185">
        <v>5580</v>
      </c>
      <c r="N543" s="204">
        <f t="shared" si="50"/>
        <v>100</v>
      </c>
    </row>
    <row r="544" spans="7:14" ht="77.5" hidden="1" x14ac:dyDescent="0.25">
      <c r="G544" s="59" t="s">
        <v>387</v>
      </c>
      <c r="H544" s="48"/>
      <c r="I544" s="60" t="s">
        <v>429</v>
      </c>
      <c r="J544" s="46"/>
      <c r="K544" s="185">
        <f>SUM(K547+K549+K551+K545+K553)</f>
        <v>0</v>
      </c>
      <c r="L544" s="185">
        <f>SUM(L547+L549+L551+L545)</f>
        <v>0</v>
      </c>
      <c r="M544" s="185">
        <f>SUM(M547+M549+M551+M545+M553)</f>
        <v>0</v>
      </c>
      <c r="N544" s="204" t="e">
        <f t="shared" si="50"/>
        <v>#DIV/0!</v>
      </c>
    </row>
    <row r="545" spans="7:14" ht="31" hidden="1" x14ac:dyDescent="0.25">
      <c r="G545" s="48" t="s">
        <v>330</v>
      </c>
      <c r="H545" s="48"/>
      <c r="I545" s="45" t="s">
        <v>518</v>
      </c>
      <c r="J545" s="46"/>
      <c r="K545" s="185">
        <f>K546</f>
        <v>0</v>
      </c>
      <c r="L545" s="185">
        <f>L546</f>
        <v>0</v>
      </c>
      <c r="M545" s="185">
        <f>M546</f>
        <v>0</v>
      </c>
      <c r="N545" s="204" t="e">
        <f t="shared" si="50"/>
        <v>#DIV/0!</v>
      </c>
    </row>
    <row r="546" spans="7:14" hidden="1" x14ac:dyDescent="0.25">
      <c r="G546" s="48" t="s">
        <v>1</v>
      </c>
      <c r="H546" s="48"/>
      <c r="I546" s="45"/>
      <c r="J546" s="46">
        <v>800</v>
      </c>
      <c r="K546" s="185"/>
      <c r="L546" s="185">
        <v>0</v>
      </c>
      <c r="M546" s="185"/>
      <c r="N546" s="204" t="e">
        <f t="shared" si="50"/>
        <v>#DIV/0!</v>
      </c>
    </row>
    <row r="547" spans="7:14" ht="46.5" hidden="1" x14ac:dyDescent="0.25">
      <c r="G547" s="48" t="s">
        <v>333</v>
      </c>
      <c r="H547" s="48"/>
      <c r="I547" s="45" t="s">
        <v>430</v>
      </c>
      <c r="J547" s="46"/>
      <c r="K547" s="185">
        <f>K548</f>
        <v>0</v>
      </c>
      <c r="L547" s="185"/>
      <c r="M547" s="185">
        <f>M548</f>
        <v>0</v>
      </c>
      <c r="N547" s="204" t="e">
        <f t="shared" si="50"/>
        <v>#DIV/0!</v>
      </c>
    </row>
    <row r="548" spans="7:14" ht="31" hidden="1" x14ac:dyDescent="0.25">
      <c r="G548" s="48" t="s">
        <v>5</v>
      </c>
      <c r="H548" s="48"/>
      <c r="I548" s="45"/>
      <c r="J548" s="46">
        <v>300</v>
      </c>
      <c r="K548" s="185"/>
      <c r="L548" s="185"/>
      <c r="M548" s="185"/>
      <c r="N548" s="204" t="e">
        <f t="shared" si="50"/>
        <v>#DIV/0!</v>
      </c>
    </row>
    <row r="549" spans="7:14" s="91" customFormat="1" ht="31" hidden="1" x14ac:dyDescent="0.25">
      <c r="G549" s="48" t="s">
        <v>432</v>
      </c>
      <c r="H549" s="48"/>
      <c r="I549" s="45" t="s">
        <v>431</v>
      </c>
      <c r="J549" s="46"/>
      <c r="K549" s="185">
        <f>K550</f>
        <v>0</v>
      </c>
      <c r="L549" s="185"/>
      <c r="M549" s="185">
        <f>M550</f>
        <v>0</v>
      </c>
      <c r="N549" s="204" t="e">
        <f t="shared" si="50"/>
        <v>#DIV/0!</v>
      </c>
    </row>
    <row r="550" spans="7:14" s="91" customFormat="1" ht="31" hidden="1" x14ac:dyDescent="0.25">
      <c r="G550" s="48" t="s">
        <v>2</v>
      </c>
      <c r="H550" s="48"/>
      <c r="I550" s="45"/>
      <c r="J550" s="46">
        <v>200</v>
      </c>
      <c r="K550" s="185">
        <v>0</v>
      </c>
      <c r="L550" s="185"/>
      <c r="M550" s="185">
        <v>0</v>
      </c>
      <c r="N550" s="204" t="e">
        <f t="shared" si="50"/>
        <v>#DIV/0!</v>
      </c>
    </row>
    <row r="551" spans="7:14" s="91" customFormat="1" ht="46.5" hidden="1" x14ac:dyDescent="0.25">
      <c r="G551" s="48" t="s">
        <v>484</v>
      </c>
      <c r="H551" s="48"/>
      <c r="I551" s="45" t="s">
        <v>485</v>
      </c>
      <c r="J551" s="46"/>
      <c r="K551" s="185">
        <f>K552</f>
        <v>0</v>
      </c>
      <c r="L551" s="185">
        <f>L552</f>
        <v>0</v>
      </c>
      <c r="M551" s="185"/>
      <c r="N551" s="204" t="e">
        <f t="shared" si="50"/>
        <v>#DIV/0!</v>
      </c>
    </row>
    <row r="552" spans="7:14" s="91" customFormat="1" ht="37.9" hidden="1" customHeight="1" x14ac:dyDescent="0.25">
      <c r="G552" s="48" t="s">
        <v>10</v>
      </c>
      <c r="H552" s="48"/>
      <c r="I552" s="45"/>
      <c r="J552" s="46">
        <v>400</v>
      </c>
      <c r="K552" s="185">
        <v>0</v>
      </c>
      <c r="L552" s="185">
        <v>0</v>
      </c>
      <c r="M552" s="185"/>
      <c r="N552" s="204" t="e">
        <f t="shared" ref="N552:N583" si="53">M552/K552*100</f>
        <v>#DIV/0!</v>
      </c>
    </row>
    <row r="553" spans="7:14" s="91" customFormat="1" ht="31" hidden="1" x14ac:dyDescent="0.25">
      <c r="G553" s="225" t="s">
        <v>545</v>
      </c>
      <c r="H553" s="48"/>
      <c r="I553" s="45" t="s">
        <v>544</v>
      </c>
      <c r="J553" s="46"/>
      <c r="K553" s="185">
        <f>K554</f>
        <v>0</v>
      </c>
      <c r="L553" s="185"/>
      <c r="M553" s="185">
        <f>M554</f>
        <v>0</v>
      </c>
      <c r="N553" s="204" t="e">
        <f t="shared" si="53"/>
        <v>#DIV/0!</v>
      </c>
    </row>
    <row r="554" spans="7:14" s="91" customFormat="1" ht="31" hidden="1" x14ac:dyDescent="0.25">
      <c r="G554" s="48" t="s">
        <v>2</v>
      </c>
      <c r="H554" s="48"/>
      <c r="I554" s="45"/>
      <c r="J554" s="46">
        <v>200</v>
      </c>
      <c r="K554" s="185"/>
      <c r="L554" s="185"/>
      <c r="M554" s="185"/>
      <c r="N554" s="204" t="e">
        <f t="shared" si="53"/>
        <v>#DIV/0!</v>
      </c>
    </row>
    <row r="555" spans="7:14" ht="60" x14ac:dyDescent="0.25">
      <c r="G555" s="218" t="s">
        <v>608</v>
      </c>
      <c r="H555" s="48"/>
      <c r="I555" s="219" t="s">
        <v>390</v>
      </c>
      <c r="J555" s="46"/>
      <c r="K555" s="187">
        <f t="shared" ref="K555:M558" si="54">K556</f>
        <v>55000</v>
      </c>
      <c r="L555" s="185">
        <f t="shared" si="54"/>
        <v>0</v>
      </c>
      <c r="M555" s="185">
        <f t="shared" si="54"/>
        <v>55000</v>
      </c>
      <c r="N555" s="204">
        <f t="shared" si="53"/>
        <v>100</v>
      </c>
    </row>
    <row r="556" spans="7:14" ht="62" x14ac:dyDescent="0.25">
      <c r="G556" s="221" t="s">
        <v>609</v>
      </c>
      <c r="H556" s="48"/>
      <c r="I556" s="222" t="s">
        <v>391</v>
      </c>
      <c r="J556" s="46"/>
      <c r="K556" s="185">
        <f t="shared" si="54"/>
        <v>55000</v>
      </c>
      <c r="L556" s="185">
        <f t="shared" si="54"/>
        <v>0</v>
      </c>
      <c r="M556" s="185">
        <f t="shared" si="54"/>
        <v>55000</v>
      </c>
      <c r="N556" s="204">
        <f t="shared" si="53"/>
        <v>100</v>
      </c>
    </row>
    <row r="557" spans="7:14" ht="62" x14ac:dyDescent="0.25">
      <c r="G557" s="224" t="s">
        <v>397</v>
      </c>
      <c r="H557" s="48"/>
      <c r="I557" s="249" t="s">
        <v>392</v>
      </c>
      <c r="J557" s="46"/>
      <c r="K557" s="185">
        <f t="shared" si="54"/>
        <v>55000</v>
      </c>
      <c r="L557" s="185">
        <f t="shared" si="54"/>
        <v>0</v>
      </c>
      <c r="M557" s="185">
        <f t="shared" si="54"/>
        <v>55000</v>
      </c>
      <c r="N557" s="204">
        <f t="shared" si="53"/>
        <v>100</v>
      </c>
    </row>
    <row r="558" spans="7:14" ht="46.5" x14ac:dyDescent="0.25">
      <c r="G558" s="250" t="s">
        <v>393</v>
      </c>
      <c r="H558" s="48"/>
      <c r="I558" s="222" t="s">
        <v>481</v>
      </c>
      <c r="J558" s="46"/>
      <c r="K558" s="185">
        <f t="shared" si="54"/>
        <v>55000</v>
      </c>
      <c r="L558" s="185">
        <f t="shared" si="54"/>
        <v>0</v>
      </c>
      <c r="M558" s="185">
        <f t="shared" si="54"/>
        <v>55000</v>
      </c>
      <c r="N558" s="204">
        <f t="shared" si="53"/>
        <v>100</v>
      </c>
    </row>
    <row r="559" spans="7:14" ht="31" x14ac:dyDescent="0.25">
      <c r="G559" s="221" t="s">
        <v>2</v>
      </c>
      <c r="H559" s="48"/>
      <c r="I559" s="45"/>
      <c r="J559" s="46">
        <v>200</v>
      </c>
      <c r="K559" s="185">
        <v>55000</v>
      </c>
      <c r="L559" s="185">
        <v>0</v>
      </c>
      <c r="M559" s="185">
        <v>55000</v>
      </c>
      <c r="N559" s="204">
        <f t="shared" si="53"/>
        <v>100</v>
      </c>
    </row>
    <row r="560" spans="7:14" x14ac:dyDescent="0.25">
      <c r="G560" s="107" t="s">
        <v>8</v>
      </c>
      <c r="H560" s="48"/>
      <c r="I560" s="57" t="s">
        <v>308</v>
      </c>
      <c r="J560" s="46"/>
      <c r="K560" s="187">
        <f>K561+K565+K568+K570+K574+K581+K584+K563+K577+K579</f>
        <v>20652531</v>
      </c>
      <c r="L560" s="185"/>
      <c r="M560" s="187">
        <f>M561+M565+M568+M570+M574+M581+M584+M563+M577+M579</f>
        <v>19874756.989999998</v>
      </c>
      <c r="N560" s="204">
        <f t="shared" si="53"/>
        <v>96.234001488727941</v>
      </c>
    </row>
    <row r="561" spans="7:14" s="91" customFormat="1" ht="62" x14ac:dyDescent="0.25">
      <c r="G561" s="48" t="s">
        <v>339</v>
      </c>
      <c r="H561" s="48"/>
      <c r="I561" s="45" t="s">
        <v>338</v>
      </c>
      <c r="J561" s="108"/>
      <c r="K561" s="185">
        <f>K562</f>
        <v>1765</v>
      </c>
      <c r="L561" s="187"/>
      <c r="M561" s="185">
        <f>M562</f>
        <v>1765</v>
      </c>
      <c r="N561" s="204">
        <f t="shared" si="53"/>
        <v>100</v>
      </c>
    </row>
    <row r="562" spans="7:14" s="91" customFormat="1" ht="31" x14ac:dyDescent="0.25">
      <c r="G562" s="48" t="s">
        <v>2</v>
      </c>
      <c r="H562" s="48"/>
      <c r="I562" s="57"/>
      <c r="J562" s="46">
        <v>200</v>
      </c>
      <c r="K562" s="185">
        <v>1765</v>
      </c>
      <c r="L562" s="185"/>
      <c r="M562" s="185">
        <v>1765</v>
      </c>
      <c r="N562" s="204">
        <f t="shared" si="53"/>
        <v>100</v>
      </c>
    </row>
    <row r="563" spans="7:14" s="91" customFormat="1" ht="31" x14ac:dyDescent="0.25">
      <c r="G563" s="48" t="s">
        <v>632</v>
      </c>
      <c r="H563" s="48"/>
      <c r="I563" s="45" t="s">
        <v>631</v>
      </c>
      <c r="J563" s="46"/>
      <c r="K563" s="185">
        <f>K564</f>
        <v>413740</v>
      </c>
      <c r="L563" s="185"/>
      <c r="M563" s="185">
        <f>M564</f>
        <v>322850</v>
      </c>
      <c r="N563" s="204">
        <f t="shared" si="53"/>
        <v>78.032097452506406</v>
      </c>
    </row>
    <row r="564" spans="7:14" s="91" customFormat="1" ht="31" x14ac:dyDescent="0.25">
      <c r="G564" s="48" t="s">
        <v>2</v>
      </c>
      <c r="H564" s="48"/>
      <c r="I564" s="57"/>
      <c r="J564" s="46">
        <v>200</v>
      </c>
      <c r="K564" s="185">
        <v>413740</v>
      </c>
      <c r="L564" s="185"/>
      <c r="M564" s="185">
        <v>322850</v>
      </c>
      <c r="N564" s="204">
        <f t="shared" si="53"/>
        <v>78.032097452506406</v>
      </c>
    </row>
    <row r="565" spans="7:14" s="91" customFormat="1" ht="77.5" x14ac:dyDescent="0.25">
      <c r="G565" s="48" t="s">
        <v>72</v>
      </c>
      <c r="H565" s="48"/>
      <c r="I565" s="45" t="s">
        <v>309</v>
      </c>
      <c r="J565" s="46"/>
      <c r="K565" s="185">
        <f>K566+K567</f>
        <v>1055931</v>
      </c>
      <c r="L565" s="185"/>
      <c r="M565" s="185">
        <f>M566+M567</f>
        <v>954454.40999999992</v>
      </c>
      <c r="N565" s="204">
        <f t="shared" si="53"/>
        <v>90.389846495651696</v>
      </c>
    </row>
    <row r="566" spans="7:14" s="91" customFormat="1" ht="77.5" x14ac:dyDescent="0.25">
      <c r="G566" s="48" t="s">
        <v>3</v>
      </c>
      <c r="H566" s="48"/>
      <c r="I566" s="45" t="s">
        <v>0</v>
      </c>
      <c r="J566" s="46">
        <v>100</v>
      </c>
      <c r="K566" s="185">
        <v>743452</v>
      </c>
      <c r="L566" s="185"/>
      <c r="M566" s="185">
        <v>692350.86</v>
      </c>
      <c r="N566" s="204">
        <f t="shared" si="53"/>
        <v>93.126504468344962</v>
      </c>
    </row>
    <row r="567" spans="7:14" s="91" customFormat="1" ht="31" x14ac:dyDescent="0.25">
      <c r="G567" s="48" t="s">
        <v>2</v>
      </c>
      <c r="H567" s="48"/>
      <c r="I567" s="45" t="s">
        <v>0</v>
      </c>
      <c r="J567" s="46">
        <v>200</v>
      </c>
      <c r="K567" s="185">
        <v>312479</v>
      </c>
      <c r="L567" s="185"/>
      <c r="M567" s="185">
        <v>262103.55</v>
      </c>
      <c r="N567" s="204">
        <f t="shared" si="53"/>
        <v>83.878772653522319</v>
      </c>
    </row>
    <row r="568" spans="7:14" ht="31" x14ac:dyDescent="0.25">
      <c r="G568" s="48" t="s">
        <v>68</v>
      </c>
      <c r="H568" s="48"/>
      <c r="I568" s="45" t="s">
        <v>310</v>
      </c>
      <c r="J568" s="46" t="s">
        <v>0</v>
      </c>
      <c r="K568" s="185">
        <f>K569</f>
        <v>927744</v>
      </c>
      <c r="L568" s="185"/>
      <c r="M568" s="185">
        <f>M569</f>
        <v>924453.22</v>
      </c>
      <c r="N568" s="204">
        <f t="shared" si="53"/>
        <v>99.645292235789185</v>
      </c>
    </row>
    <row r="569" spans="7:14" ht="77.5" x14ac:dyDescent="0.25">
      <c r="G569" s="48" t="s">
        <v>3</v>
      </c>
      <c r="H569" s="48"/>
      <c r="I569" s="49"/>
      <c r="J569" s="46">
        <v>100</v>
      </c>
      <c r="K569" s="185">
        <v>927744</v>
      </c>
      <c r="L569" s="185"/>
      <c r="M569" s="185">
        <v>924453.22</v>
      </c>
      <c r="N569" s="204">
        <f t="shared" si="53"/>
        <v>99.645292235789185</v>
      </c>
    </row>
    <row r="570" spans="7:14" ht="46.5" x14ac:dyDescent="0.25">
      <c r="G570" s="48" t="s">
        <v>78</v>
      </c>
      <c r="H570" s="48"/>
      <c r="I570" s="45" t="s">
        <v>313</v>
      </c>
      <c r="J570" s="46"/>
      <c r="K570" s="185">
        <f>K571+K572+K573</f>
        <v>16987500</v>
      </c>
      <c r="L570" s="185">
        <f>L571+L572+L573</f>
        <v>0</v>
      </c>
      <c r="M570" s="185">
        <f>M571+M572+M573</f>
        <v>16525383.359999999</v>
      </c>
      <c r="N570" s="204">
        <f t="shared" si="53"/>
        <v>97.279666578366445</v>
      </c>
    </row>
    <row r="571" spans="7:14" ht="77.5" x14ac:dyDescent="0.25">
      <c r="G571" s="48" t="s">
        <v>3</v>
      </c>
      <c r="H571" s="48"/>
      <c r="I571" s="45" t="s">
        <v>0</v>
      </c>
      <c r="J571" s="46">
        <v>100</v>
      </c>
      <c r="K571" s="185">
        <v>15510500</v>
      </c>
      <c r="L571" s="185"/>
      <c r="M571" s="185">
        <v>15426919.02</v>
      </c>
      <c r="N571" s="204">
        <f t="shared" si="53"/>
        <v>99.461132909964206</v>
      </c>
    </row>
    <row r="572" spans="7:14" ht="31" x14ac:dyDescent="0.25">
      <c r="G572" s="48" t="s">
        <v>2</v>
      </c>
      <c r="H572" s="48"/>
      <c r="I572" s="45" t="s">
        <v>0</v>
      </c>
      <c r="J572" s="46">
        <v>200</v>
      </c>
      <c r="K572" s="185">
        <v>1377000</v>
      </c>
      <c r="L572" s="185">
        <v>0</v>
      </c>
      <c r="M572" s="185">
        <v>1022323.34</v>
      </c>
      <c r="N572" s="204">
        <f t="shared" si="53"/>
        <v>74.24279883805373</v>
      </c>
    </row>
    <row r="573" spans="7:14" x14ac:dyDescent="0.25">
      <c r="G573" s="48" t="s">
        <v>1</v>
      </c>
      <c r="H573" s="48"/>
      <c r="I573" s="45" t="s">
        <v>0</v>
      </c>
      <c r="J573" s="46">
        <v>800</v>
      </c>
      <c r="K573" s="185">
        <v>100000</v>
      </c>
      <c r="L573" s="185">
        <v>0</v>
      </c>
      <c r="M573" s="185">
        <v>76141</v>
      </c>
      <c r="N573" s="204">
        <f t="shared" si="53"/>
        <v>76.141000000000005</v>
      </c>
    </row>
    <row r="574" spans="7:14" ht="31" x14ac:dyDescent="0.25">
      <c r="G574" s="48" t="s">
        <v>98</v>
      </c>
      <c r="H574" s="48"/>
      <c r="I574" s="45" t="s">
        <v>319</v>
      </c>
      <c r="J574" s="46"/>
      <c r="K574" s="185">
        <f>K575+K576</f>
        <v>250000</v>
      </c>
      <c r="L574" s="185">
        <f>L575+L576</f>
        <v>0</v>
      </c>
      <c r="M574" s="185">
        <f>M575+M576</f>
        <v>130000</v>
      </c>
      <c r="N574" s="204">
        <f t="shared" si="53"/>
        <v>52</v>
      </c>
    </row>
    <row r="575" spans="7:14" ht="31" x14ac:dyDescent="0.25">
      <c r="G575" s="48" t="s">
        <v>5</v>
      </c>
      <c r="H575" s="48"/>
      <c r="I575" s="45"/>
      <c r="J575" s="46">
        <v>300</v>
      </c>
      <c r="K575" s="185">
        <v>130000</v>
      </c>
      <c r="L575" s="185"/>
      <c r="M575" s="185">
        <v>130000</v>
      </c>
      <c r="N575" s="204">
        <f t="shared" si="53"/>
        <v>100</v>
      </c>
    </row>
    <row r="576" spans="7:14" x14ac:dyDescent="0.25">
      <c r="G576" s="48" t="s">
        <v>1</v>
      </c>
      <c r="H576" s="48"/>
      <c r="I576" s="45" t="s">
        <v>0</v>
      </c>
      <c r="J576" s="46">
        <v>800</v>
      </c>
      <c r="K576" s="185">
        <v>120000</v>
      </c>
      <c r="L576" s="185"/>
      <c r="M576" s="185">
        <v>0</v>
      </c>
      <c r="N576" s="204">
        <f t="shared" si="53"/>
        <v>0</v>
      </c>
    </row>
    <row r="577" spans="7:14" ht="46.5" x14ac:dyDescent="0.25">
      <c r="G577" s="48" t="s">
        <v>674</v>
      </c>
      <c r="H577" s="48"/>
      <c r="I577" s="45" t="s">
        <v>672</v>
      </c>
      <c r="J577" s="46"/>
      <c r="K577" s="185">
        <f>K578</f>
        <v>21120</v>
      </c>
      <c r="L577" s="185"/>
      <c r="M577" s="185">
        <f>M578</f>
        <v>21120</v>
      </c>
      <c r="N577" s="204">
        <f t="shared" si="53"/>
        <v>100</v>
      </c>
    </row>
    <row r="578" spans="7:14" x14ac:dyDescent="0.25">
      <c r="G578" s="48" t="s">
        <v>1</v>
      </c>
      <c r="H578" s="48"/>
      <c r="I578" s="45"/>
      <c r="J578" s="46">
        <v>800</v>
      </c>
      <c r="K578" s="185">
        <v>21120</v>
      </c>
      <c r="L578" s="185"/>
      <c r="M578" s="185">
        <v>21120</v>
      </c>
      <c r="N578" s="204">
        <f t="shared" si="53"/>
        <v>100</v>
      </c>
    </row>
    <row r="579" spans="7:14" ht="46.5" x14ac:dyDescent="0.25">
      <c r="G579" s="48" t="s">
        <v>675</v>
      </c>
      <c r="H579" s="48"/>
      <c r="I579" s="45" t="s">
        <v>673</v>
      </c>
      <c r="J579" s="46"/>
      <c r="K579" s="185">
        <f>K580</f>
        <v>88000</v>
      </c>
      <c r="L579" s="185"/>
      <c r="M579" s="185">
        <f>M580</f>
        <v>88000</v>
      </c>
      <c r="N579" s="204">
        <f t="shared" si="53"/>
        <v>100</v>
      </c>
    </row>
    <row r="580" spans="7:14" ht="31" x14ac:dyDescent="0.25">
      <c r="G580" s="48" t="s">
        <v>5</v>
      </c>
      <c r="H580" s="48"/>
      <c r="I580" s="45"/>
      <c r="J580" s="46">
        <v>300</v>
      </c>
      <c r="K580" s="185">
        <v>88000</v>
      </c>
      <c r="L580" s="185"/>
      <c r="M580" s="185">
        <v>88000</v>
      </c>
      <c r="N580" s="204">
        <f t="shared" si="53"/>
        <v>100</v>
      </c>
    </row>
    <row r="581" spans="7:14" s="91" customFormat="1" ht="46.5" x14ac:dyDescent="0.25">
      <c r="G581" s="48" t="s">
        <v>73</v>
      </c>
      <c r="H581" s="48"/>
      <c r="I581" s="45" t="s">
        <v>321</v>
      </c>
      <c r="J581" s="46" t="s">
        <v>0</v>
      </c>
      <c r="K581" s="185">
        <f>K582+K583</f>
        <v>886052</v>
      </c>
      <c r="L581" s="185"/>
      <c r="M581" s="185">
        <f>M582+M583</f>
        <v>886052</v>
      </c>
      <c r="N581" s="204">
        <f t="shared" si="53"/>
        <v>100</v>
      </c>
    </row>
    <row r="582" spans="7:14" s="91" customFormat="1" ht="77.5" x14ac:dyDescent="0.25">
      <c r="G582" s="48" t="s">
        <v>3</v>
      </c>
      <c r="H582" s="48"/>
      <c r="I582" s="45"/>
      <c r="J582" s="46">
        <v>100</v>
      </c>
      <c r="K582" s="185">
        <v>743140</v>
      </c>
      <c r="L582" s="185"/>
      <c r="M582" s="185">
        <v>743140</v>
      </c>
      <c r="N582" s="204">
        <f t="shared" si="53"/>
        <v>100</v>
      </c>
    </row>
    <row r="583" spans="7:14" s="91" customFormat="1" ht="31" x14ac:dyDescent="0.25">
      <c r="G583" s="48" t="s">
        <v>2</v>
      </c>
      <c r="H583" s="48"/>
      <c r="I583" s="45"/>
      <c r="J583" s="46">
        <v>200</v>
      </c>
      <c r="K583" s="185">
        <v>142912</v>
      </c>
      <c r="L583" s="185"/>
      <c r="M583" s="185">
        <v>142912</v>
      </c>
      <c r="N583" s="204">
        <f t="shared" si="53"/>
        <v>100</v>
      </c>
    </row>
    <row r="584" spans="7:14" s="91" customFormat="1" ht="46.5" x14ac:dyDescent="0.25">
      <c r="G584" s="48" t="s">
        <v>74</v>
      </c>
      <c r="H584" s="48"/>
      <c r="I584" s="45" t="s">
        <v>322</v>
      </c>
      <c r="J584" s="46" t="s">
        <v>0</v>
      </c>
      <c r="K584" s="185">
        <f>K585+K586</f>
        <v>20679</v>
      </c>
      <c r="L584" s="185"/>
      <c r="M584" s="185">
        <f>M585+M586</f>
        <v>20679</v>
      </c>
      <c r="N584" s="204">
        <f t="shared" ref="N584:N603" si="55">M584/K584*100</f>
        <v>100</v>
      </c>
    </row>
    <row r="585" spans="7:14" s="91" customFormat="1" ht="77.5" x14ac:dyDescent="0.25">
      <c r="G585" s="48" t="s">
        <v>3</v>
      </c>
      <c r="H585" s="48"/>
      <c r="I585" s="45"/>
      <c r="J585" s="46">
        <v>100</v>
      </c>
      <c r="K585" s="185">
        <v>18579</v>
      </c>
      <c r="L585" s="185"/>
      <c r="M585" s="185">
        <v>18579</v>
      </c>
      <c r="N585" s="204">
        <f t="shared" si="55"/>
        <v>100</v>
      </c>
    </row>
    <row r="586" spans="7:14" s="91" customFormat="1" ht="31" x14ac:dyDescent="0.25">
      <c r="G586" s="48" t="s">
        <v>2</v>
      </c>
      <c r="H586" s="48"/>
      <c r="I586" s="45" t="s">
        <v>0</v>
      </c>
      <c r="J586" s="46">
        <v>200</v>
      </c>
      <c r="K586" s="185">
        <v>2100</v>
      </c>
      <c r="L586" s="185"/>
      <c r="M586" s="185">
        <v>2100</v>
      </c>
      <c r="N586" s="204">
        <f t="shared" si="55"/>
        <v>100</v>
      </c>
    </row>
    <row r="587" spans="7:14" ht="30" x14ac:dyDescent="0.25">
      <c r="G587" s="107" t="s">
        <v>358</v>
      </c>
      <c r="H587" s="112">
        <v>825</v>
      </c>
      <c r="I587" s="45"/>
      <c r="J587" s="46"/>
      <c r="K587" s="187">
        <f>K588</f>
        <v>25000</v>
      </c>
      <c r="L587" s="185"/>
      <c r="M587" s="187">
        <f>M588</f>
        <v>5000</v>
      </c>
      <c r="N587" s="204">
        <f t="shared" si="55"/>
        <v>20</v>
      </c>
    </row>
    <row r="588" spans="7:14" ht="15" x14ac:dyDescent="0.25">
      <c r="G588" s="107" t="s">
        <v>8</v>
      </c>
      <c r="H588" s="107"/>
      <c r="I588" s="57" t="s">
        <v>308</v>
      </c>
      <c r="J588" s="108" t="s">
        <v>0</v>
      </c>
      <c r="K588" s="187">
        <f>K589+K591</f>
        <v>25000</v>
      </c>
      <c r="L588" s="187"/>
      <c r="M588" s="187">
        <f>M589+M591</f>
        <v>5000</v>
      </c>
      <c r="N588" s="204">
        <f t="shared" si="55"/>
        <v>20</v>
      </c>
    </row>
    <row r="589" spans="7:14" ht="31" x14ac:dyDescent="0.25">
      <c r="G589" s="48" t="s">
        <v>69</v>
      </c>
      <c r="H589" s="48"/>
      <c r="I589" s="45" t="s">
        <v>311</v>
      </c>
      <c r="J589" s="46" t="s">
        <v>0</v>
      </c>
      <c r="K589" s="185">
        <f>K590</f>
        <v>5000</v>
      </c>
      <c r="L589" s="185"/>
      <c r="M589" s="185">
        <f>M590</f>
        <v>0</v>
      </c>
      <c r="N589" s="204">
        <f t="shared" si="55"/>
        <v>0</v>
      </c>
    </row>
    <row r="590" spans="7:14" ht="77.5" x14ac:dyDescent="0.25">
      <c r="G590" s="48" t="s">
        <v>3</v>
      </c>
      <c r="H590" s="48"/>
      <c r="I590" s="49"/>
      <c r="J590" s="46">
        <v>100</v>
      </c>
      <c r="K590" s="185">
        <v>5000</v>
      </c>
      <c r="L590" s="185"/>
      <c r="M590" s="185">
        <v>0</v>
      </c>
      <c r="N590" s="204">
        <f t="shared" si="55"/>
        <v>0</v>
      </c>
    </row>
    <row r="591" spans="7:14" ht="31" x14ac:dyDescent="0.25">
      <c r="G591" s="48" t="s">
        <v>70</v>
      </c>
      <c r="H591" s="48"/>
      <c r="I591" s="45" t="s">
        <v>312</v>
      </c>
      <c r="J591" s="46"/>
      <c r="K591" s="185">
        <f>K592+K594</f>
        <v>20000</v>
      </c>
      <c r="L591" s="185"/>
      <c r="M591" s="185">
        <f>M592+M594</f>
        <v>5000</v>
      </c>
      <c r="N591" s="204">
        <f t="shared" si="55"/>
        <v>25</v>
      </c>
    </row>
    <row r="592" spans="7:14" ht="77.5" x14ac:dyDescent="0.25">
      <c r="G592" s="48" t="s">
        <v>3</v>
      </c>
      <c r="H592" s="48"/>
      <c r="I592" s="49"/>
      <c r="J592" s="46">
        <v>100</v>
      </c>
      <c r="K592" s="185">
        <v>10000</v>
      </c>
      <c r="L592" s="185"/>
      <c r="M592" s="185">
        <v>0</v>
      </c>
      <c r="N592" s="204">
        <f t="shared" si="55"/>
        <v>0</v>
      </c>
    </row>
    <row r="593" spans="7:14" ht="31" hidden="1" x14ac:dyDescent="0.25">
      <c r="G593" s="48" t="s">
        <v>2</v>
      </c>
      <c r="H593" s="48"/>
      <c r="I593" s="49"/>
      <c r="J593" s="46">
        <v>200</v>
      </c>
      <c r="K593" s="185">
        <v>0</v>
      </c>
      <c r="L593" s="185"/>
      <c r="M593" s="185"/>
      <c r="N593" s="204" t="e">
        <f t="shared" si="55"/>
        <v>#DIV/0!</v>
      </c>
    </row>
    <row r="594" spans="7:14" ht="31" x14ac:dyDescent="0.25">
      <c r="G594" s="48" t="s">
        <v>2</v>
      </c>
      <c r="H594" s="48"/>
      <c r="I594" s="49"/>
      <c r="J594" s="46">
        <v>200</v>
      </c>
      <c r="K594" s="185">
        <v>10000</v>
      </c>
      <c r="L594" s="185"/>
      <c r="M594" s="185">
        <v>5000</v>
      </c>
      <c r="N594" s="204">
        <f t="shared" si="55"/>
        <v>50</v>
      </c>
    </row>
    <row r="595" spans="7:14" ht="30" x14ac:dyDescent="0.25">
      <c r="G595" s="107" t="s">
        <v>359</v>
      </c>
      <c r="H595" s="112">
        <v>826</v>
      </c>
      <c r="I595" s="49"/>
      <c r="J595" s="46"/>
      <c r="K595" s="187">
        <f>K596</f>
        <v>979419</v>
      </c>
      <c r="L595" s="185"/>
      <c r="M595" s="187">
        <f>M596</f>
        <v>979256.29</v>
      </c>
      <c r="N595" s="204">
        <f t="shared" si="55"/>
        <v>99.983387089692982</v>
      </c>
    </row>
    <row r="596" spans="7:14" x14ac:dyDescent="0.25">
      <c r="G596" s="107" t="s">
        <v>8</v>
      </c>
      <c r="H596" s="48"/>
      <c r="I596" s="111" t="s">
        <v>308</v>
      </c>
      <c r="J596" s="46"/>
      <c r="K596" s="187">
        <f>K597+K599</f>
        <v>979419</v>
      </c>
      <c r="L596" s="185">
        <f>L597+L599</f>
        <v>0</v>
      </c>
      <c r="M596" s="187">
        <f>M597+M599</f>
        <v>979256.29</v>
      </c>
      <c r="N596" s="204">
        <f t="shared" si="55"/>
        <v>99.983387089692982</v>
      </c>
    </row>
    <row r="597" spans="7:14" ht="31" x14ac:dyDescent="0.25">
      <c r="G597" s="48" t="s">
        <v>71</v>
      </c>
      <c r="H597" s="48"/>
      <c r="I597" s="45" t="s">
        <v>314</v>
      </c>
      <c r="J597" s="46"/>
      <c r="K597" s="185">
        <f>K598</f>
        <v>786005</v>
      </c>
      <c r="L597" s="185">
        <f>L598</f>
        <v>0</v>
      </c>
      <c r="M597" s="185">
        <f>M598</f>
        <v>785869.01</v>
      </c>
      <c r="N597" s="204">
        <f t="shared" si="55"/>
        <v>99.982698583342341</v>
      </c>
    </row>
    <row r="598" spans="7:14" ht="77.5" x14ac:dyDescent="0.25">
      <c r="G598" s="48" t="s">
        <v>3</v>
      </c>
      <c r="H598" s="48"/>
      <c r="I598" s="45" t="s">
        <v>0</v>
      </c>
      <c r="J598" s="46">
        <v>100</v>
      </c>
      <c r="K598" s="185">
        <v>786005</v>
      </c>
      <c r="L598" s="185"/>
      <c r="M598" s="185">
        <v>785869.01</v>
      </c>
      <c r="N598" s="204">
        <f t="shared" si="55"/>
        <v>99.982698583342341</v>
      </c>
    </row>
    <row r="599" spans="7:14" ht="31" x14ac:dyDescent="0.25">
      <c r="G599" s="48" t="s">
        <v>82</v>
      </c>
      <c r="H599" s="48"/>
      <c r="I599" s="45" t="s">
        <v>315</v>
      </c>
      <c r="J599" s="46"/>
      <c r="K599" s="185">
        <f>K600+K601+K602</f>
        <v>193414</v>
      </c>
      <c r="L599" s="185">
        <f>L600+L601</f>
        <v>0</v>
      </c>
      <c r="M599" s="185">
        <f>M600+M601+M602</f>
        <v>193387.28</v>
      </c>
      <c r="N599" s="204">
        <f t="shared" si="55"/>
        <v>99.986185074503396</v>
      </c>
    </row>
    <row r="600" spans="7:14" ht="77.5" x14ac:dyDescent="0.25">
      <c r="G600" s="48" t="s">
        <v>3</v>
      </c>
      <c r="H600" s="48"/>
      <c r="I600" s="45"/>
      <c r="J600" s="46">
        <v>100</v>
      </c>
      <c r="K600" s="185">
        <v>173414</v>
      </c>
      <c r="L600" s="185">
        <v>-9800</v>
      </c>
      <c r="M600" s="185">
        <v>173413.48</v>
      </c>
      <c r="N600" s="204">
        <f t="shared" si="55"/>
        <v>99.999700139550455</v>
      </c>
    </row>
    <row r="601" spans="7:14" ht="31" x14ac:dyDescent="0.25">
      <c r="G601" s="48" t="s">
        <v>2</v>
      </c>
      <c r="H601" s="48"/>
      <c r="I601" s="45"/>
      <c r="J601" s="46">
        <v>200</v>
      </c>
      <c r="K601" s="185">
        <v>20000</v>
      </c>
      <c r="L601" s="185">
        <v>9800</v>
      </c>
      <c r="M601" s="185">
        <v>19973.8</v>
      </c>
      <c r="N601" s="204">
        <f t="shared" si="55"/>
        <v>99.869</v>
      </c>
    </row>
    <row r="602" spans="7:14" hidden="1" x14ac:dyDescent="0.25">
      <c r="G602" s="48" t="s">
        <v>1</v>
      </c>
      <c r="H602" s="48"/>
      <c r="I602" s="45"/>
      <c r="J602" s="46">
        <v>800</v>
      </c>
      <c r="K602" s="185">
        <v>0</v>
      </c>
      <c r="L602" s="185"/>
      <c r="M602" s="185"/>
      <c r="N602" s="204" t="e">
        <f t="shared" si="55"/>
        <v>#DIV/0!</v>
      </c>
    </row>
    <row r="603" spans="7:14" x14ac:dyDescent="0.35">
      <c r="G603" s="126" t="s">
        <v>60</v>
      </c>
      <c r="H603" s="126"/>
      <c r="I603" s="127"/>
      <c r="J603" s="127"/>
      <c r="K603" s="268">
        <f>K596+K588+K379+K267+K248+K116+K12</f>
        <v>610527720</v>
      </c>
      <c r="L603" s="268">
        <f>L596+L588+L379+L267+L248+L116+L12</f>
        <v>1725822</v>
      </c>
      <c r="M603" s="187">
        <f>M596+M588+M379+M267+M248+M116+M12</f>
        <v>599036955.73000002</v>
      </c>
      <c r="N603" s="204">
        <f t="shared" si="55"/>
        <v>98.117896388062448</v>
      </c>
    </row>
    <row r="604" spans="7:14" x14ac:dyDescent="0.35">
      <c r="G604" s="47"/>
      <c r="H604" s="47"/>
      <c r="I604" s="261"/>
      <c r="J604" s="47"/>
      <c r="K604" s="47"/>
      <c r="L604" s="150"/>
      <c r="M604" s="47"/>
      <c r="N604" s="269"/>
    </row>
    <row r="605" spans="7:14" x14ac:dyDescent="0.35">
      <c r="G605" s="47"/>
      <c r="H605" s="47"/>
      <c r="I605" s="261"/>
      <c r="J605" s="47"/>
      <c r="K605" s="47"/>
      <c r="L605" s="150"/>
      <c r="M605" s="47"/>
    </row>
    <row r="606" spans="7:14" x14ac:dyDescent="0.35">
      <c r="G606" s="47"/>
      <c r="H606" s="104"/>
      <c r="I606" s="261"/>
      <c r="J606" s="47"/>
      <c r="K606" s="47"/>
      <c r="L606" s="150"/>
      <c r="M606" s="47"/>
    </row>
    <row r="607" spans="7:14" x14ac:dyDescent="0.35">
      <c r="G607" s="47"/>
      <c r="H607" s="104"/>
      <c r="I607" s="262"/>
      <c r="J607" s="47"/>
      <c r="K607" s="47"/>
      <c r="L607" s="150"/>
    </row>
    <row r="608" spans="7:14" x14ac:dyDescent="0.35">
      <c r="G608" s="47"/>
      <c r="H608" s="47"/>
      <c r="I608" s="261"/>
      <c r="J608" s="47"/>
      <c r="K608" s="47"/>
      <c r="L608" s="150"/>
    </row>
    <row r="609" spans="10:13" x14ac:dyDescent="0.35">
      <c r="L609" s="151"/>
    </row>
    <row r="610" spans="10:13" x14ac:dyDescent="0.35">
      <c r="J610" s="25"/>
      <c r="K610" s="25"/>
      <c r="L610" s="25"/>
      <c r="M610" s="26"/>
    </row>
    <row r="611" spans="10:13" x14ac:dyDescent="0.35">
      <c r="J611" s="25"/>
      <c r="K611" s="25"/>
      <c r="L611" s="25"/>
      <c r="M611" s="26"/>
    </row>
    <row r="612" spans="10:13" x14ac:dyDescent="0.35">
      <c r="J612" s="25"/>
      <c r="K612" s="25"/>
      <c r="L612" s="25"/>
      <c r="M612" s="26"/>
    </row>
    <row r="613" spans="10:13" x14ac:dyDescent="0.35">
      <c r="J613" s="25"/>
      <c r="K613" s="25"/>
      <c r="L613" s="25"/>
      <c r="M613" s="26"/>
    </row>
    <row r="614" spans="10:13" x14ac:dyDescent="0.35">
      <c r="J614" s="25"/>
      <c r="K614" s="25"/>
      <c r="L614" s="25"/>
      <c r="M614" s="26"/>
    </row>
    <row r="615" spans="10:13" x14ac:dyDescent="0.35">
      <c r="J615" s="25"/>
      <c r="K615" s="25"/>
      <c r="L615" s="25"/>
      <c r="M615" s="26"/>
    </row>
    <row r="616" spans="10:13" x14ac:dyDescent="0.35">
      <c r="J616" s="25"/>
      <c r="K616" s="25"/>
      <c r="L616" s="25"/>
      <c r="M616" s="26"/>
    </row>
    <row r="617" spans="10:13" x14ac:dyDescent="0.35">
      <c r="J617" s="25"/>
      <c r="K617" s="25"/>
      <c r="L617" s="25"/>
      <c r="M617" s="26"/>
    </row>
    <row r="618" spans="10:13" x14ac:dyDescent="0.35">
      <c r="J618" s="25"/>
      <c r="K618" s="25"/>
      <c r="L618" s="25"/>
      <c r="M618" s="26"/>
    </row>
    <row r="619" spans="10:13" x14ac:dyDescent="0.35">
      <c r="J619" s="25"/>
      <c r="K619" s="25"/>
      <c r="L619" s="25"/>
      <c r="M619" s="26"/>
    </row>
    <row r="620" spans="10:13" x14ac:dyDescent="0.35">
      <c r="J620" s="25"/>
      <c r="K620" s="25"/>
      <c r="L620" s="25"/>
      <c r="M620" s="26"/>
    </row>
    <row r="621" spans="10:13" x14ac:dyDescent="0.35">
      <c r="J621" s="25"/>
      <c r="K621" s="25"/>
      <c r="L621" s="25"/>
      <c r="M621" s="26"/>
    </row>
    <row r="622" spans="10:13" x14ac:dyDescent="0.35">
      <c r="J622" s="27"/>
      <c r="K622" s="27"/>
      <c r="L622" s="27"/>
      <c r="M622" s="26"/>
    </row>
    <row r="623" spans="10:13" x14ac:dyDescent="0.35">
      <c r="J623" s="27"/>
      <c r="K623" s="27"/>
      <c r="L623" s="27"/>
      <c r="M623" s="26"/>
    </row>
    <row r="624" spans="10:13" x14ac:dyDescent="0.35">
      <c r="J624" s="27"/>
      <c r="K624" s="27"/>
      <c r="L624" s="27"/>
      <c r="M624" s="26"/>
    </row>
    <row r="625" spans="10:13" x14ac:dyDescent="0.35">
      <c r="J625" s="27"/>
      <c r="K625" s="27"/>
      <c r="L625" s="27"/>
      <c r="M625" s="26"/>
    </row>
    <row r="626" spans="10:13" x14ac:dyDescent="0.35">
      <c r="J626" s="27"/>
      <c r="K626" s="27"/>
      <c r="L626" s="27"/>
      <c r="M626" s="26"/>
    </row>
    <row r="627" spans="10:13" x14ac:dyDescent="0.35">
      <c r="J627" s="27"/>
      <c r="K627" s="27"/>
      <c r="L627" s="27"/>
      <c r="M627" s="26"/>
    </row>
    <row r="628" spans="10:13" x14ac:dyDescent="0.35">
      <c r="J628" s="27"/>
      <c r="K628" s="27"/>
      <c r="L628" s="27"/>
      <c r="M628" s="26"/>
    </row>
    <row r="629" spans="10:13" x14ac:dyDescent="0.35">
      <c r="J629" s="27"/>
      <c r="K629" s="27"/>
      <c r="L629" s="27"/>
      <c r="M629" s="26"/>
    </row>
    <row r="630" spans="10:13" x14ac:dyDescent="0.35">
      <c r="J630" s="27"/>
      <c r="K630" s="27"/>
      <c r="L630" s="27"/>
      <c r="M630" s="26"/>
    </row>
    <row r="631" spans="10:13" x14ac:dyDescent="0.35">
      <c r="J631" s="27"/>
      <c r="K631" s="27"/>
      <c r="L631" s="27"/>
      <c r="M631" s="26"/>
    </row>
    <row r="632" spans="10:13" x14ac:dyDescent="0.35">
      <c r="J632" s="27"/>
      <c r="K632" s="27"/>
      <c r="L632" s="27"/>
      <c r="M632" s="26"/>
    </row>
    <row r="633" spans="10:13" x14ac:dyDescent="0.35">
      <c r="J633" s="27"/>
      <c r="K633" s="27"/>
      <c r="L633" s="27"/>
      <c r="M633" s="26"/>
    </row>
    <row r="634" spans="10:13" x14ac:dyDescent="0.35">
      <c r="J634" s="27"/>
      <c r="K634" s="27"/>
      <c r="L634" s="27"/>
      <c r="M634" s="26"/>
    </row>
    <row r="635" spans="10:13" x14ac:dyDescent="0.35">
      <c r="J635" s="27"/>
      <c r="K635" s="27"/>
      <c r="L635" s="27"/>
      <c r="M635" s="26"/>
    </row>
    <row r="636" spans="10:13" x14ac:dyDescent="0.35">
      <c r="J636" s="27"/>
      <c r="K636" s="27"/>
      <c r="L636" s="27"/>
      <c r="M636" s="26"/>
    </row>
    <row r="637" spans="10:13" x14ac:dyDescent="0.35">
      <c r="J637" s="27"/>
      <c r="K637" s="27"/>
      <c r="L637" s="27"/>
      <c r="M637" s="26"/>
    </row>
    <row r="638" spans="10:13" x14ac:dyDescent="0.35">
      <c r="J638" s="27"/>
      <c r="K638" s="27"/>
      <c r="L638" s="27"/>
      <c r="M638" s="26"/>
    </row>
    <row r="639" spans="10:13" x14ac:dyDescent="0.35">
      <c r="M639" s="26"/>
    </row>
    <row r="640" spans="10:13" x14ac:dyDescent="0.35">
      <c r="M640" s="26"/>
    </row>
  </sheetData>
  <mergeCells count="78">
    <mergeCell ref="G6:N6"/>
    <mergeCell ref="I1:N1"/>
    <mergeCell ref="J3:N3"/>
    <mergeCell ref="J2:N2"/>
    <mergeCell ref="B266:F266"/>
    <mergeCell ref="B237:F237"/>
    <mergeCell ref="B238:F238"/>
    <mergeCell ref="B264:F264"/>
    <mergeCell ref="B254:F254"/>
    <mergeCell ref="B242:F242"/>
    <mergeCell ref="B43:F43"/>
    <mergeCell ref="B56:F56"/>
    <mergeCell ref="I4:L4"/>
    <mergeCell ref="B130:F130"/>
    <mergeCell ref="B55:F55"/>
    <mergeCell ref="B124:F124"/>
    <mergeCell ref="B302:F302"/>
    <mergeCell ref="B314:F314"/>
    <mergeCell ref="B349:F349"/>
    <mergeCell ref="B448:F448"/>
    <mergeCell ref="B396:F396"/>
    <mergeCell ref="B447:F447"/>
    <mergeCell ref="B397:F397"/>
    <mergeCell ref="B377:F377"/>
    <mergeCell ref="B395:F395"/>
    <mergeCell ref="B383:F383"/>
    <mergeCell ref="B380:F380"/>
    <mergeCell ref="B382:F382"/>
    <mergeCell ref="B381:F381"/>
    <mergeCell ref="B375:F375"/>
    <mergeCell ref="B289:F289"/>
    <mergeCell ref="B257:F257"/>
    <mergeCell ref="B276:F276"/>
    <mergeCell ref="B299:F299"/>
    <mergeCell ref="B372:F372"/>
    <mergeCell ref="B285:F285"/>
    <mergeCell ref="B275:F275"/>
    <mergeCell ref="B265:F265"/>
    <mergeCell ref="B368:F368"/>
    <mergeCell ref="B315:F315"/>
    <mergeCell ref="B295:F295"/>
    <mergeCell ref="B301:F301"/>
    <mergeCell ref="B311:F311"/>
    <mergeCell ref="B371:F371"/>
    <mergeCell ref="B308:F308"/>
    <mergeCell ref="B310:F310"/>
    <mergeCell ref="B40:F40"/>
    <mergeCell ref="B127:F127"/>
    <mergeCell ref="B54:F54"/>
    <mergeCell ref="B44:F44"/>
    <mergeCell ref="B47:F47"/>
    <mergeCell ref="B66:F66"/>
    <mergeCell ref="B123:F123"/>
    <mergeCell ref="B51:F51"/>
    <mergeCell ref="B41:F41"/>
    <mergeCell ref="B58:F58"/>
    <mergeCell ref="B57:F57"/>
    <mergeCell ref="B256:F256"/>
    <mergeCell ref="B241:F241"/>
    <mergeCell ref="B247:F247"/>
    <mergeCell ref="B248:F248"/>
    <mergeCell ref="B156:F156"/>
    <mergeCell ref="B158:F158"/>
    <mergeCell ref="B157:F157"/>
    <mergeCell ref="B161:F161"/>
    <mergeCell ref="B165:F165"/>
    <mergeCell ref="B230:F230"/>
    <mergeCell ref="B132:F132"/>
    <mergeCell ref="B222:F222"/>
    <mergeCell ref="B255:F255"/>
    <mergeCell ref="B240:F240"/>
    <mergeCell ref="B133:F133"/>
    <mergeCell ref="B140:F140"/>
    <mergeCell ref="B151:F151"/>
    <mergeCell ref="B155:F155"/>
    <mergeCell ref="B152:F152"/>
    <mergeCell ref="B141:F141"/>
    <mergeCell ref="B154:F154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64" fitToHeight="18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Прил.1_к поясн.</vt:lpstr>
      <vt:lpstr>Приложение 3 </vt:lpstr>
      <vt:lpstr>'Приложение 3 '!Заголовки_для_печати</vt:lpstr>
      <vt:lpstr>'Приложение 3 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User1</cp:lastModifiedBy>
  <cp:lastPrinted>2022-03-29T11:35:17Z</cp:lastPrinted>
  <dcterms:created xsi:type="dcterms:W3CDTF">2013-10-18T09:34:20Z</dcterms:created>
  <dcterms:modified xsi:type="dcterms:W3CDTF">2022-03-29T11:36:37Z</dcterms:modified>
</cp:coreProperties>
</file>