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2385" windowWidth="11025" windowHeight="7365" firstSheet="1" activeTab="1"/>
  </bookViews>
  <sheets>
    <sheet name="Прил.1_к поясн." sheetId="3" state="hidden" r:id="rId1"/>
    <sheet name="Приложение 5" sheetId="2" r:id="rId2"/>
  </sheets>
  <externalReferences>
    <externalReference r:id="rId3"/>
  </externalReferences>
  <definedNames>
    <definedName name="_xlnm.Print_Titles" localSheetId="1">'Приложение 5'!$12:$12</definedName>
    <definedName name="_xlnm.Print_Area" localSheetId="1">'Приложение 5'!$A$1:$K$662</definedName>
  </definedNames>
  <calcPr calcId="145621"/>
</workbook>
</file>

<file path=xl/calcChain.xml><?xml version="1.0" encoding="utf-8"?>
<calcChain xmlns="http://schemas.openxmlformats.org/spreadsheetml/2006/main">
  <c r="K662" i="2" l="1"/>
  <c r="J662" i="2"/>
  <c r="K443" i="2"/>
  <c r="K442" i="2" s="1"/>
  <c r="K441" i="2" s="1"/>
  <c r="K440" i="2" s="1"/>
  <c r="J440" i="2"/>
  <c r="J441" i="2"/>
  <c r="J442" i="2"/>
  <c r="J443" i="2"/>
  <c r="K584" i="2"/>
  <c r="K583" i="2" s="1"/>
  <c r="K582" i="2" s="1"/>
  <c r="J584" i="2"/>
  <c r="J583" i="2"/>
  <c r="J582" i="2" s="1"/>
  <c r="K637" i="2"/>
  <c r="J637" i="2"/>
  <c r="K640" i="2"/>
  <c r="J640" i="2"/>
  <c r="K161" i="2" l="1"/>
  <c r="J161" i="2"/>
  <c r="K643" i="2"/>
  <c r="J643" i="2"/>
  <c r="K150" i="2"/>
  <c r="J150" i="2"/>
  <c r="K145" i="2"/>
  <c r="J145" i="2"/>
  <c r="J134" i="2"/>
  <c r="K134" i="2"/>
  <c r="K133" i="2"/>
  <c r="J133" i="2"/>
  <c r="K136" i="2"/>
  <c r="J136" i="2"/>
  <c r="K140" i="2"/>
  <c r="J140" i="2"/>
  <c r="K127" i="2"/>
  <c r="J127" i="2"/>
  <c r="K126" i="2"/>
  <c r="J126" i="2"/>
  <c r="K124" i="2"/>
  <c r="J124" i="2"/>
  <c r="K123" i="2"/>
  <c r="J123" i="2"/>
  <c r="K118" i="2"/>
  <c r="J118" i="2"/>
  <c r="K117" i="2"/>
  <c r="J117" i="2"/>
  <c r="K115" i="2"/>
  <c r="J115" i="2"/>
  <c r="K114" i="2"/>
  <c r="J114" i="2"/>
  <c r="K93" i="2"/>
  <c r="J93" i="2"/>
  <c r="K94" i="2"/>
  <c r="J94" i="2"/>
  <c r="K91" i="2"/>
  <c r="J91" i="2"/>
  <c r="K90" i="2"/>
  <c r="J90" i="2"/>
  <c r="K65" i="2" l="1"/>
  <c r="J65" i="2"/>
  <c r="K59" i="2"/>
  <c r="J59" i="2"/>
  <c r="K58" i="2"/>
  <c r="J58" i="2"/>
  <c r="K61" i="2"/>
  <c r="J61" i="2"/>
  <c r="K634" i="2"/>
  <c r="J634" i="2"/>
  <c r="K49" i="2" l="1"/>
  <c r="K46" i="2" s="1"/>
  <c r="J49" i="2"/>
  <c r="K330" i="2"/>
  <c r="K329" i="2" s="1"/>
  <c r="K158" i="2"/>
  <c r="K157" i="2" s="1"/>
  <c r="J158" i="2"/>
  <c r="K156" i="2"/>
  <c r="J156" i="2"/>
  <c r="J122" i="2"/>
  <c r="K644" i="2"/>
  <c r="J644" i="2"/>
  <c r="J642" i="2" s="1"/>
  <c r="J89" i="2"/>
  <c r="K89" i="2"/>
  <c r="J370" i="2"/>
  <c r="J369" i="2" s="1"/>
  <c r="J46" i="2"/>
  <c r="J278" i="2"/>
  <c r="J277" i="2" s="1"/>
  <c r="J276" i="2" s="1"/>
  <c r="J275" i="2" s="1"/>
  <c r="J274" i="2" s="1"/>
  <c r="K468" i="2"/>
  <c r="K467" i="2" s="1"/>
  <c r="K470" i="2"/>
  <c r="K483" i="2"/>
  <c r="J279" i="2"/>
  <c r="J310" i="2"/>
  <c r="J308" i="2" s="1"/>
  <c r="J307" i="2" s="1"/>
  <c r="J306" i="2" s="1"/>
  <c r="J305" i="2" s="1"/>
  <c r="J376" i="2"/>
  <c r="K594" i="2"/>
  <c r="K593" i="2" s="1"/>
  <c r="K592" i="2" s="1"/>
  <c r="J197" i="2"/>
  <c r="J196" i="2" s="1"/>
  <c r="K62" i="2"/>
  <c r="J62" i="2"/>
  <c r="J597" i="2"/>
  <c r="J463" i="2"/>
  <c r="J462" i="2" s="1"/>
  <c r="J465" i="2"/>
  <c r="J291" i="2"/>
  <c r="K288" i="2"/>
  <c r="K287" i="2" s="1"/>
  <c r="K286" i="2" s="1"/>
  <c r="J288" i="2"/>
  <c r="J287" i="2" s="1"/>
  <c r="J286" i="2" s="1"/>
  <c r="K551" i="2"/>
  <c r="J146" i="2"/>
  <c r="K146" i="2"/>
  <c r="K369" i="2"/>
  <c r="J570" i="2"/>
  <c r="J569" i="2" s="1"/>
  <c r="K523" i="2"/>
  <c r="K522" i="2" s="1"/>
  <c r="K521" i="2" s="1"/>
  <c r="K520" i="2" s="1"/>
  <c r="J523" i="2"/>
  <c r="J522" i="2" s="1"/>
  <c r="J521" i="2" s="1"/>
  <c r="J520" i="2" s="1"/>
  <c r="K448" i="2"/>
  <c r="K447" i="2" s="1"/>
  <c r="K446" i="2" s="1"/>
  <c r="K445" i="2" s="1"/>
  <c r="J448" i="2"/>
  <c r="J447" i="2" s="1"/>
  <c r="J446" i="2" s="1"/>
  <c r="J445" i="2" s="1"/>
  <c r="K374" i="2"/>
  <c r="K373" i="2" s="1"/>
  <c r="K372" i="2" s="1"/>
  <c r="K371" i="2" s="1"/>
  <c r="J374" i="2"/>
  <c r="J373" i="2" s="1"/>
  <c r="J372" i="2" s="1"/>
  <c r="J371" i="2" s="1"/>
  <c r="K314" i="2"/>
  <c r="K313" i="2" s="1"/>
  <c r="K312" i="2" s="1"/>
  <c r="K311" i="2" s="1"/>
  <c r="J314" i="2"/>
  <c r="J313" i="2" s="1"/>
  <c r="J312" i="2" s="1"/>
  <c r="J311" i="2" s="1"/>
  <c r="K308" i="2"/>
  <c r="K307" i="2" s="1"/>
  <c r="K306" i="2" s="1"/>
  <c r="K305" i="2" s="1"/>
  <c r="K277" i="2"/>
  <c r="K276" i="2" s="1"/>
  <c r="K275" i="2" s="1"/>
  <c r="K274" i="2" s="1"/>
  <c r="K528" i="2"/>
  <c r="K527" i="2" s="1"/>
  <c r="K526" i="2" s="1"/>
  <c r="K525" i="2" s="1"/>
  <c r="J528" i="2"/>
  <c r="J527" i="2" s="1"/>
  <c r="J526" i="2" s="1"/>
  <c r="J525" i="2" s="1"/>
  <c r="J29" i="2"/>
  <c r="J468" i="2"/>
  <c r="J470" i="2"/>
  <c r="K20" i="2"/>
  <c r="J20" i="2"/>
  <c r="K149" i="2"/>
  <c r="J149" i="2"/>
  <c r="K325" i="2"/>
  <c r="J325" i="2"/>
  <c r="K197" i="2"/>
  <c r="K196" i="2" s="1"/>
  <c r="K200" i="2"/>
  <c r="K199" i="2" s="1"/>
  <c r="J200" i="2"/>
  <c r="J199" i="2" s="1"/>
  <c r="K283" i="2"/>
  <c r="K282" i="2" s="1"/>
  <c r="K281" i="2" s="1"/>
  <c r="J283" i="2"/>
  <c r="J282" i="2" s="1"/>
  <c r="J281" i="2" s="1"/>
  <c r="J321" i="2"/>
  <c r="K141" i="2"/>
  <c r="J141" i="2"/>
  <c r="K155" i="2"/>
  <c r="J155" i="2"/>
  <c r="J151" i="2" s="1"/>
  <c r="J157" i="2"/>
  <c r="K78" i="2"/>
  <c r="J78" i="2"/>
  <c r="K222" i="2"/>
  <c r="J222" i="2"/>
  <c r="K295" i="2"/>
  <c r="K294" i="2" s="1"/>
  <c r="K293" i="2" s="1"/>
  <c r="K299" i="2"/>
  <c r="K298" i="2" s="1"/>
  <c r="K297" i="2" s="1"/>
  <c r="K303" i="2"/>
  <c r="K302" i="2"/>
  <c r="K301" i="2" s="1"/>
  <c r="J303" i="2"/>
  <c r="J302" i="2" s="1"/>
  <c r="J301" i="2" s="1"/>
  <c r="J299" i="2"/>
  <c r="J298" i="2" s="1"/>
  <c r="J297" i="2" s="1"/>
  <c r="J295" i="2"/>
  <c r="J294" i="2" s="1"/>
  <c r="J293" i="2" s="1"/>
  <c r="K144" i="2"/>
  <c r="J144" i="2"/>
  <c r="K81" i="2"/>
  <c r="K80" i="2" s="1"/>
  <c r="J81" i="2"/>
  <c r="J80" i="2" s="1"/>
  <c r="K217" i="2"/>
  <c r="J217" i="2"/>
  <c r="K215" i="2"/>
  <c r="J215" i="2"/>
  <c r="K31" i="2"/>
  <c r="J31" i="2"/>
  <c r="K86" i="2"/>
  <c r="J86" i="2"/>
  <c r="K152" i="2"/>
  <c r="J152" i="2"/>
  <c r="K438" i="2"/>
  <c r="J438" i="2"/>
  <c r="K537" i="2"/>
  <c r="J537" i="2"/>
  <c r="J551" i="2"/>
  <c r="K549" i="2"/>
  <c r="K548" i="2" s="1"/>
  <c r="J549" i="2"/>
  <c r="J548" i="2" s="1"/>
  <c r="K453" i="2"/>
  <c r="K455" i="2"/>
  <c r="J458" i="2"/>
  <c r="J460" i="2"/>
  <c r="K458" i="2"/>
  <c r="K460" i="2"/>
  <c r="J453" i="2"/>
  <c r="J455" i="2"/>
  <c r="K50" i="2"/>
  <c r="J50" i="2"/>
  <c r="K366" i="2"/>
  <c r="K364" i="2"/>
  <c r="K363" i="2" s="1"/>
  <c r="J366" i="2"/>
  <c r="J365" i="2"/>
  <c r="J364" i="2" s="1"/>
  <c r="J363" i="2" s="1"/>
  <c r="K361" i="2"/>
  <c r="J361" i="2"/>
  <c r="K263" i="2"/>
  <c r="K261" i="2"/>
  <c r="K260" i="2" s="1"/>
  <c r="J263" i="2"/>
  <c r="J262" i="2" s="1"/>
  <c r="J261" i="2" s="1"/>
  <c r="J260" i="2" s="1"/>
  <c r="K192" i="2"/>
  <c r="K191" i="2" s="1"/>
  <c r="K190" i="2" s="1"/>
  <c r="K189" i="2" s="1"/>
  <c r="J192" i="2"/>
  <c r="J191" i="2" s="1"/>
  <c r="J190" i="2" s="1"/>
  <c r="J189" i="2" s="1"/>
  <c r="K603" i="2"/>
  <c r="E11" i="3" s="1"/>
  <c r="J603" i="2"/>
  <c r="K600" i="2"/>
  <c r="J600" i="2"/>
  <c r="K639" i="2"/>
  <c r="J639" i="2"/>
  <c r="K106" i="2"/>
  <c r="J106" i="2"/>
  <c r="K95" i="2"/>
  <c r="J95" i="2"/>
  <c r="K417" i="2"/>
  <c r="K414" i="2" s="1"/>
  <c r="J417" i="2"/>
  <c r="J414" i="2" s="1"/>
  <c r="K412" i="2"/>
  <c r="K410" i="2"/>
  <c r="K409" i="2" s="1"/>
  <c r="J412" i="2"/>
  <c r="J410" i="2"/>
  <c r="J422" i="2"/>
  <c r="J421" i="2" s="1"/>
  <c r="J427" i="2"/>
  <c r="J426" i="2" s="1"/>
  <c r="J425" i="2" s="1"/>
  <c r="K508" i="2"/>
  <c r="K139" i="2"/>
  <c r="J139" i="2"/>
  <c r="K137" i="2"/>
  <c r="J137" i="2"/>
  <c r="K135" i="2"/>
  <c r="J135" i="2"/>
  <c r="J53" i="2"/>
  <c r="K53" i="2"/>
  <c r="J544" i="2"/>
  <c r="J391" i="2"/>
  <c r="J390" i="2" s="1"/>
  <c r="J389" i="2" s="1"/>
  <c r="H389" i="2"/>
  <c r="I389" i="2"/>
  <c r="G390" i="2"/>
  <c r="H390" i="2"/>
  <c r="H391" i="2"/>
  <c r="G392" i="2"/>
  <c r="I392" i="2"/>
  <c r="K597" i="2"/>
  <c r="J33" i="2"/>
  <c r="J22" i="2"/>
  <c r="K518" i="2"/>
  <c r="K517" i="2" s="1"/>
  <c r="K516" i="2" s="1"/>
  <c r="K515" i="2" s="1"/>
  <c r="J518" i="2"/>
  <c r="J517" i="2" s="1"/>
  <c r="J516" i="2" s="1"/>
  <c r="J515" i="2" s="1"/>
  <c r="K636" i="2"/>
  <c r="J636" i="2"/>
  <c r="K232" i="2"/>
  <c r="J232" i="2"/>
  <c r="K92" i="2"/>
  <c r="J92" i="2"/>
  <c r="J627" i="2"/>
  <c r="K627" i="2"/>
  <c r="K619" i="2"/>
  <c r="J619" i="2"/>
  <c r="K614" i="2"/>
  <c r="J614" i="2"/>
  <c r="K610" i="2"/>
  <c r="E13" i="3" s="1"/>
  <c r="J610" i="2"/>
  <c r="K331" i="2"/>
  <c r="J331" i="2"/>
  <c r="K160" i="2"/>
  <c r="K159" i="2" s="1"/>
  <c r="J160" i="2"/>
  <c r="J159" i="2" s="1"/>
  <c r="K482" i="2"/>
  <c r="K481" i="2" s="1"/>
  <c r="J483" i="2"/>
  <c r="J482" i="2" s="1"/>
  <c r="J481" i="2" s="1"/>
  <c r="J658" i="2"/>
  <c r="K579" i="2"/>
  <c r="K577" i="2" s="1"/>
  <c r="K576" i="2" s="1"/>
  <c r="K575" i="2" s="1"/>
  <c r="J579" i="2"/>
  <c r="J594" i="2"/>
  <c r="J593" i="2"/>
  <c r="K479" i="2"/>
  <c r="J479" i="2"/>
  <c r="K227" i="2"/>
  <c r="J227" i="2"/>
  <c r="K104" i="2"/>
  <c r="J104" i="2"/>
  <c r="K101" i="2"/>
  <c r="J101" i="2"/>
  <c r="K98" i="2"/>
  <c r="J98" i="2"/>
  <c r="J490" i="2"/>
  <c r="J489" i="2" s="1"/>
  <c r="J488" i="2" s="1"/>
  <c r="K490" i="2"/>
  <c r="K489" i="2" s="1"/>
  <c r="J656" i="2"/>
  <c r="K656" i="2"/>
  <c r="J25" i="2"/>
  <c r="J329" i="2"/>
  <c r="J323" i="2"/>
  <c r="J109" i="2"/>
  <c r="J111" i="2"/>
  <c r="K426" i="2"/>
  <c r="K425" i="2" s="1"/>
  <c r="J605" i="2"/>
  <c r="J607" i="2"/>
  <c r="J616" i="2"/>
  <c r="J623" i="2"/>
  <c r="J631" i="2"/>
  <c r="J633" i="2"/>
  <c r="J573" i="2"/>
  <c r="J572" i="2" s="1"/>
  <c r="K573" i="2"/>
  <c r="J533" i="2"/>
  <c r="J532" i="2" s="1"/>
  <c r="J531" i="2" s="1"/>
  <c r="J541" i="2"/>
  <c r="J540" i="2"/>
  <c r="J546" i="2"/>
  <c r="J543" i="2" s="1"/>
  <c r="J513" i="2"/>
  <c r="J512" i="2" s="1"/>
  <c r="J511" i="2" s="1"/>
  <c r="J510" i="2" s="1"/>
  <c r="J508" i="2"/>
  <c r="J475" i="2"/>
  <c r="J432" i="2"/>
  <c r="J395" i="2"/>
  <c r="J394" i="2" s="1"/>
  <c r="J393" i="2" s="1"/>
  <c r="J355" i="2"/>
  <c r="J354" i="2" s="1"/>
  <c r="J353" i="2" s="1"/>
  <c r="J350" i="2"/>
  <c r="J349" i="2" s="1"/>
  <c r="J348" i="2" s="1"/>
  <c r="J338" i="2"/>
  <c r="J269" i="2"/>
  <c r="J268" i="2" s="1"/>
  <c r="J267" i="2" s="1"/>
  <c r="J266" i="2" s="1"/>
  <c r="J256" i="2"/>
  <c r="J258" i="2"/>
  <c r="J247" i="2"/>
  <c r="J246" i="2" s="1"/>
  <c r="J252" i="2"/>
  <c r="J251" i="2" s="1"/>
  <c r="J250" i="2" s="1"/>
  <c r="K252" i="2"/>
  <c r="K251" i="2"/>
  <c r="K250" i="2" s="1"/>
  <c r="J236" i="2"/>
  <c r="J210" i="2"/>
  <c r="K210" i="2"/>
  <c r="J219" i="2"/>
  <c r="J225" i="2"/>
  <c r="K225" i="2"/>
  <c r="J177" i="2"/>
  <c r="J176" i="2" s="1"/>
  <c r="J167" i="2"/>
  <c r="J166" i="2" s="1"/>
  <c r="J164" i="2"/>
  <c r="J163" i="2" s="1"/>
  <c r="J132" i="2"/>
  <c r="J125" i="2"/>
  <c r="J119" i="2"/>
  <c r="J116" i="2"/>
  <c r="J113" i="2"/>
  <c r="J42" i="2"/>
  <c r="J66" i="2"/>
  <c r="J60" i="2"/>
  <c r="J55" i="2"/>
  <c r="J48" i="2"/>
  <c r="J44" i="2"/>
  <c r="K616" i="2"/>
  <c r="K623" i="2"/>
  <c r="J57" i="2"/>
  <c r="K570" i="2"/>
  <c r="K569" i="2" s="1"/>
  <c r="K44" i="2"/>
  <c r="K42" i="2"/>
  <c r="K25" i="2"/>
  <c r="K22" i="2"/>
  <c r="K256" i="2"/>
  <c r="K633" i="2"/>
  <c r="K513" i="2"/>
  <c r="K512" i="2" s="1"/>
  <c r="K511" i="2" s="1"/>
  <c r="K318" i="2"/>
  <c r="K607" i="2"/>
  <c r="K167" i="2"/>
  <c r="K166" i="2" s="1"/>
  <c r="K395" i="2"/>
  <c r="K394" i="2" s="1"/>
  <c r="K393" i="2" s="1"/>
  <c r="K382" i="2" s="1"/>
  <c r="E70" i="3"/>
  <c r="E69" i="3" s="1"/>
  <c r="K493" i="2"/>
  <c r="K654" i="2"/>
  <c r="K561" i="2"/>
  <c r="K502" i="2"/>
  <c r="K500" i="2"/>
  <c r="K506" i="2"/>
  <c r="K342" i="2"/>
  <c r="K185" i="2"/>
  <c r="K180" i="2" s="1"/>
  <c r="K179" i="2" s="1"/>
  <c r="K187" i="2"/>
  <c r="K181" i="2"/>
  <c r="K73" i="2"/>
  <c r="K648" i="2"/>
  <c r="K646" i="2"/>
  <c r="K541" i="2"/>
  <c r="E34" i="3" s="1"/>
  <c r="K544" i="2"/>
  <c r="K546" i="2"/>
  <c r="K475" i="2"/>
  <c r="K474" i="2" s="1"/>
  <c r="K473" i="2" s="1"/>
  <c r="K495" i="2"/>
  <c r="K422" i="2"/>
  <c r="K421" i="2" s="1"/>
  <c r="K432" i="2"/>
  <c r="K431" i="2" s="1"/>
  <c r="K430" i="2" s="1"/>
  <c r="K429" i="2" s="1"/>
  <c r="K436" i="2"/>
  <c r="K434" i="2"/>
  <c r="K385" i="2"/>
  <c r="K387" i="2"/>
  <c r="K350" i="2"/>
  <c r="K349" i="2" s="1"/>
  <c r="K348" i="2" s="1"/>
  <c r="K345" i="2"/>
  <c r="K344" i="2" s="1"/>
  <c r="K321" i="2"/>
  <c r="K323" i="2"/>
  <c r="E50" i="3"/>
  <c r="K338" i="2"/>
  <c r="K340" i="2"/>
  <c r="K236" i="2"/>
  <c r="K206" i="2"/>
  <c r="K212" i="2"/>
  <c r="K219" i="2"/>
  <c r="E64" i="3"/>
  <c r="K111" i="2"/>
  <c r="K113" i="2"/>
  <c r="K116" i="2"/>
  <c r="K119" i="2"/>
  <c r="K122" i="2"/>
  <c r="E65" i="3"/>
  <c r="K125" i="2"/>
  <c r="K128" i="2"/>
  <c r="K132" i="2"/>
  <c r="K164" i="2"/>
  <c r="K163" i="2" s="1"/>
  <c r="K162" i="2" s="1"/>
  <c r="K171" i="2"/>
  <c r="K173" i="2"/>
  <c r="K169" i="2"/>
  <c r="K177" i="2"/>
  <c r="K176" i="2" s="1"/>
  <c r="K18" i="2"/>
  <c r="K29" i="2"/>
  <c r="K33" i="2"/>
  <c r="K38" i="2"/>
  <c r="K55" i="2"/>
  <c r="K57" i="2"/>
  <c r="K60" i="2"/>
  <c r="K66" i="2"/>
  <c r="K48" i="2"/>
  <c r="K68" i="2"/>
  <c r="K76" i="2"/>
  <c r="K75" i="2" s="1"/>
  <c r="K563" i="2"/>
  <c r="K258" i="2"/>
  <c r="K183" i="2"/>
  <c r="K247" i="2"/>
  <c r="K245" i="2" s="1"/>
  <c r="K269" i="2"/>
  <c r="K268" i="2" s="1"/>
  <c r="K267" i="2" s="1"/>
  <c r="K355" i="2"/>
  <c r="K354" i="2"/>
  <c r="K353" i="2" s="1"/>
  <c r="K400" i="2"/>
  <c r="K402" i="2"/>
  <c r="K533" i="2"/>
  <c r="K581" i="2"/>
  <c r="K590" i="2"/>
  <c r="K587" i="2"/>
  <c r="E76" i="3" s="1"/>
  <c r="E75" i="3" s="1"/>
  <c r="E23" i="3"/>
  <c r="E22" i="3" s="1"/>
  <c r="K605" i="2"/>
  <c r="E12" i="3" s="1"/>
  <c r="K631" i="2"/>
  <c r="E17" i="3" s="1"/>
  <c r="K642" i="2"/>
  <c r="E20" i="3"/>
  <c r="E19" i="3" s="1"/>
  <c r="K497" i="2"/>
  <c r="K457" i="2"/>
  <c r="K452" i="2"/>
  <c r="K175" i="2"/>
  <c r="K556" i="2"/>
  <c r="K555" i="2"/>
  <c r="K246" i="2"/>
  <c r="J577" i="2"/>
  <c r="J576" i="2" s="1"/>
  <c r="J575" i="2" s="1"/>
  <c r="J592" i="2"/>
  <c r="E53" i="3" l="1"/>
  <c r="E52" i="3" s="1"/>
  <c r="J457" i="2"/>
  <c r="K320" i="2"/>
  <c r="K317" i="2" s="1"/>
  <c r="K316" i="2" s="1"/>
  <c r="E54" i="3"/>
  <c r="E15" i="3"/>
  <c r="K231" i="2"/>
  <c r="K230" i="2" s="1"/>
  <c r="K229" i="2" s="1"/>
  <c r="J195" i="2"/>
  <c r="J194" i="2" s="1"/>
  <c r="K532" i="2"/>
  <c r="K531" i="2" s="1"/>
  <c r="J539" i="2"/>
  <c r="K408" i="2"/>
  <c r="K407" i="2" s="1"/>
  <c r="J452" i="2"/>
  <c r="J245" i="2"/>
  <c r="J244" i="2" s="1"/>
  <c r="E51" i="3"/>
  <c r="K492" i="2"/>
  <c r="J382" i="2"/>
  <c r="J467" i="2"/>
  <c r="J451" i="2" s="1"/>
  <c r="J450" i="2" s="1"/>
  <c r="J431" i="2"/>
  <c r="J430" i="2" s="1"/>
  <c r="J429" i="2" s="1"/>
  <c r="J474" i="2"/>
  <c r="J473" i="2" s="1"/>
  <c r="J472" i="2" s="1"/>
  <c r="K195" i="2"/>
  <c r="K194" i="2" s="1"/>
  <c r="K255" i="2"/>
  <c r="K254" i="2" s="1"/>
  <c r="K52" i="2"/>
  <c r="E47" i="3"/>
  <c r="E63" i="3"/>
  <c r="J52" i="2"/>
  <c r="K209" i="2"/>
  <c r="K205" i="2" s="1"/>
  <c r="K204" i="2" s="1"/>
  <c r="J255" i="2"/>
  <c r="J254" i="2" s="1"/>
  <c r="K572" i="2"/>
  <c r="K554" i="2" s="1"/>
  <c r="K553" i="2" s="1"/>
  <c r="E31" i="3" s="1"/>
  <c r="J17" i="2"/>
  <c r="E78" i="3"/>
  <c r="E77" i="3" s="1"/>
  <c r="K420" i="2"/>
  <c r="K419" i="2" s="1"/>
  <c r="J143" i="2"/>
  <c r="E68" i="3"/>
  <c r="K596" i="2"/>
  <c r="K399" i="2"/>
  <c r="E40" i="3" s="1"/>
  <c r="E38" i="3" s="1"/>
  <c r="K543" i="2"/>
  <c r="E46" i="3"/>
  <c r="E45" i="3" s="1"/>
  <c r="J209" i="2"/>
  <c r="J205" i="2" s="1"/>
  <c r="J204" i="2" s="1"/>
  <c r="J581" i="2"/>
  <c r="J231" i="2"/>
  <c r="J230" i="2" s="1"/>
  <c r="J229" i="2" s="1"/>
  <c r="K151" i="2"/>
  <c r="K143" i="2"/>
  <c r="J320" i="2"/>
  <c r="J317" i="2" s="1"/>
  <c r="E66" i="3"/>
  <c r="J85" i="2"/>
  <c r="J596" i="2"/>
  <c r="K17" i="2"/>
  <c r="K14" i="2" s="1"/>
  <c r="K13" i="2" s="1"/>
  <c r="E24" i="3"/>
  <c r="K266" i="2"/>
  <c r="K488" i="2"/>
  <c r="K487" i="2"/>
  <c r="E18" i="3" s="1"/>
  <c r="E10" i="3" s="1"/>
  <c r="E35" i="3"/>
  <c r="K472" i="2"/>
  <c r="E74" i="3"/>
  <c r="E73" i="3" s="1"/>
  <c r="K510" i="2"/>
  <c r="J420" i="2"/>
  <c r="J419" i="2" s="1"/>
  <c r="J409" i="2"/>
  <c r="J408" i="2" s="1"/>
  <c r="J407" i="2" s="1"/>
  <c r="J530" i="2"/>
  <c r="J280" i="2"/>
  <c r="J554" i="2"/>
  <c r="J553" i="2" s="1"/>
  <c r="K451" i="2"/>
  <c r="K450" i="2" s="1"/>
  <c r="K244" i="2"/>
  <c r="E67" i="3"/>
  <c r="J162" i="2"/>
  <c r="J316" i="2"/>
  <c r="K280" i="2"/>
  <c r="J14" i="2"/>
  <c r="J13" i="2" s="1"/>
  <c r="K85" i="2"/>
  <c r="K84" i="2" s="1"/>
  <c r="K83" i="2" s="1"/>
  <c r="J487" i="2"/>
  <c r="K540" i="2"/>
  <c r="K539" i="2" s="1"/>
  <c r="K530" i="2" s="1"/>
  <c r="J175" i="2"/>
  <c r="E37" i="3" l="1"/>
  <c r="E27" i="3" s="1"/>
  <c r="E82" i="3" s="1"/>
  <c r="J84" i="2"/>
  <c r="K660" i="2"/>
  <c r="J83" i="2"/>
  <c r="J660" i="2" s="1"/>
</calcChain>
</file>

<file path=xl/sharedStrings.xml><?xml version="1.0" encoding="utf-8"?>
<sst xmlns="http://schemas.openxmlformats.org/spreadsheetml/2006/main" count="1221" uniqueCount="789">
  <si>
    <t/>
  </si>
  <si>
    <t>Иные бюджетные ассигнования</t>
  </si>
  <si>
    <t>Закупка товаров, работ и услуг для государственных (муниципальных) нужд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</si>
  <si>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</si>
  <si>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</si>
  <si>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</si>
  <si>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Межбюджетные трансферты</t>
  </si>
  <si>
    <t>Непрограммные расходы</t>
  </si>
  <si>
    <t>5000000</t>
  </si>
  <si>
    <t>3617300</t>
  </si>
  <si>
    <t>3610000</t>
  </si>
  <si>
    <t>3600000</t>
  </si>
  <si>
    <t>Субсидия на мероприятия по строительству и (или) реконструкции объектов газификации в сельской местности за счет средств областного бюджета</t>
  </si>
  <si>
    <t>2517260</t>
  </si>
  <si>
    <t>2510000</t>
  </si>
  <si>
    <t>2500000</t>
  </si>
  <si>
    <t>2437256</t>
  </si>
  <si>
    <t>2437255</t>
  </si>
  <si>
    <t>Капитальные вложения в объекты недвижимого имущества государственной (муниципальной) собственности</t>
  </si>
  <si>
    <t>2417244</t>
  </si>
  <si>
    <t>2417242</t>
  </si>
  <si>
    <t>2410000</t>
  </si>
  <si>
    <t>2400000</t>
  </si>
  <si>
    <t>2337235</t>
  </si>
  <si>
    <t>2330000</t>
  </si>
  <si>
    <t>2300000</t>
  </si>
  <si>
    <t>2157227</t>
  </si>
  <si>
    <t>2150000</t>
  </si>
  <si>
    <t>2147226</t>
  </si>
  <si>
    <t>2140000</t>
  </si>
  <si>
    <t>2100000</t>
  </si>
  <si>
    <t>1517008</t>
  </si>
  <si>
    <t>1510000</t>
  </si>
  <si>
    <t>1500000</t>
  </si>
  <si>
    <t>1327195</t>
  </si>
  <si>
    <t>1317188</t>
  </si>
  <si>
    <t>1300000</t>
  </si>
  <si>
    <t>1130000</t>
  </si>
  <si>
    <t>1117281</t>
  </si>
  <si>
    <t>1117172</t>
  </si>
  <si>
    <t>1117169</t>
  </si>
  <si>
    <t>1117168</t>
  </si>
  <si>
    <t>1117160</t>
  </si>
  <si>
    <t>1117159</t>
  </si>
  <si>
    <t>1117158</t>
  </si>
  <si>
    <t>Обеспечение деятельности учреждений, подведомственных учредителю в сфере культуры</t>
  </si>
  <si>
    <t>1117156</t>
  </si>
  <si>
    <t>1100000</t>
  </si>
  <si>
    <t>1017144</t>
  </si>
  <si>
    <t>1010000</t>
  </si>
  <si>
    <t>1000000</t>
  </si>
  <si>
    <t>0810000</t>
  </si>
  <si>
    <t>0800000</t>
  </si>
  <si>
    <t>04.0.0000</t>
  </si>
  <si>
    <t>03.2.7093</t>
  </si>
  <si>
    <t>03.2.7092</t>
  </si>
  <si>
    <t>0327092</t>
  </si>
  <si>
    <t>0320000</t>
  </si>
  <si>
    <t>0317304</t>
  </si>
  <si>
    <t>03.1.7089</t>
  </si>
  <si>
    <t>0317089</t>
  </si>
  <si>
    <t>0317086</t>
  </si>
  <si>
    <t>0317085</t>
  </si>
  <si>
    <t>0317084</t>
  </si>
  <si>
    <t>0317083</t>
  </si>
  <si>
    <t>0317075</t>
  </si>
  <si>
    <t>0317074</t>
  </si>
  <si>
    <t>02.1.7323</t>
  </si>
  <si>
    <t>0217323</t>
  </si>
  <si>
    <t>0217311</t>
  </si>
  <si>
    <t>0217052</t>
  </si>
  <si>
    <t>0217051</t>
  </si>
  <si>
    <t>0217050</t>
  </si>
  <si>
    <t>0217047</t>
  </si>
  <si>
    <t>0217043</t>
  </si>
  <si>
    <t>0210000</t>
  </si>
  <si>
    <t>0200000</t>
  </si>
  <si>
    <t>Вид расходов</t>
  </si>
  <si>
    <t>Код целевой классификации</t>
  </si>
  <si>
    <t>Наименование</t>
  </si>
  <si>
    <t>2014 год                    (руб.)</t>
  </si>
  <si>
    <t>Итого</t>
  </si>
  <si>
    <t>Обеспечение деятельности  учреждений, подведомственных учредителю в сфере дошкольного образования</t>
  </si>
  <si>
    <t>Обеспечение деятельности прочих учреждений в сфере  образования</t>
  </si>
  <si>
    <t>Поддержка материально-технической базы образовательных учреждений района</t>
  </si>
  <si>
    <t>02.1.6005</t>
  </si>
  <si>
    <t>Расходы на выплату ежемесячного денежного вознаграждения за класссное руководство за счет средств федерального бюджета</t>
  </si>
  <si>
    <t>Ежегодное единовременное вознаграждение Почетным гражданам Первомайского муниципального района</t>
  </si>
  <si>
    <t xml:space="preserve">                                                                   </t>
  </si>
  <si>
    <t>Обеспечение деятельности учреждений, подведомственных учредителю в сфере дополнительного образования</t>
  </si>
  <si>
    <t>Обеспечение деятельности учреждений, подведомственных учредителю в сфере молодежной политики</t>
  </si>
  <si>
    <t xml:space="preserve">Обеспечение деятельности учреждений, подведомственных учредителю в библиотечной сфере </t>
  </si>
  <si>
    <t xml:space="preserve">Обеспечение деятельности прочих учреждений </t>
  </si>
  <si>
    <t>11.2.0000</t>
  </si>
  <si>
    <t>11.2.6125</t>
  </si>
  <si>
    <t>11.4.6136</t>
  </si>
  <si>
    <t>Обслуживание муниципального долга</t>
  </si>
  <si>
    <t>Процентные платежи по муниципальному долгу муниципального района</t>
  </si>
  <si>
    <t>Высшее должностное лицо муниципального района</t>
  </si>
  <si>
    <t>Председатель представительного органа местного самоуправления</t>
  </si>
  <si>
    <t>Депутаты представительного органа местного самоуправления</t>
  </si>
  <si>
    <t>04.1.0000</t>
  </si>
  <si>
    <t xml:space="preserve"> Мероприятия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</si>
  <si>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обеспечение профилактики безнадзорности, правонарушений несовершеннолетних и защиты их прав</t>
  </si>
  <si>
    <t>Расходы на реализацию отдельных полномочий в сфере законодательства об административных правонарушениях</t>
  </si>
  <si>
    <t xml:space="preserve">Расходы на обеспечение деятельности органов опеки и попечительства </t>
  </si>
  <si>
    <t>Расходы на обеспечение деятельности органов местного самоуправления в сфере социальной защиты населения</t>
  </si>
  <si>
    <t xml:space="preserve">             </t>
  </si>
  <si>
    <t xml:space="preserve">Расходы на обеспечение деятельности органов местного самоуправленияы (содержание администрации муниципального района) </t>
  </si>
  <si>
    <t>Расходы на обеспечение деятельности финансовых органов местного самоуправления</t>
  </si>
  <si>
    <t>Расходы на обеспечение деятельности  органов местного самоуправления в сфере образования</t>
  </si>
  <si>
    <t>Расходы на обеспечение деятельности  органов местного самоуправления в сфере культуры</t>
  </si>
  <si>
    <t>Мероприятия  в части профилактики злоупотребления наркотическими средствами в молодежной среде</t>
  </si>
  <si>
    <t>99.0.7260</t>
  </si>
  <si>
    <t>04.1.6066</t>
  </si>
  <si>
    <t>Расходы на финансирование дорожного хозяйства</t>
  </si>
  <si>
    <t>Предоставление гражданам субсидий на оплату жилого помещения и коммунальных услуг</t>
  </si>
  <si>
    <t xml:space="preserve">Выплата единовременного пособия при всех формах устройства детей, лишенных родительского попечения, в семью за счет средств федерального бюджета </t>
  </si>
  <si>
    <t>Содержание ребенка в семье опекуна и приемной семье, а также вознаграждение, причитающееся приемному родителю</t>
  </si>
  <si>
    <t xml:space="preserve"> Государственная поддержка опеки и попечительства</t>
  </si>
  <si>
    <t xml:space="preserve"> Организация присмотра и ухода за детьми в образовательных организациях</t>
  </si>
  <si>
    <t>Социальная поддержка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</si>
  <si>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</si>
  <si>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Содержание  учреждений социального обслуживания населения</t>
  </si>
  <si>
    <t>Денежные выплаты</t>
  </si>
  <si>
    <t xml:space="preserve"> Оказание социальной помощи отдельным категориям граждан</t>
  </si>
  <si>
    <t>Социальная поддержка отдельных категорий граждан в части ежемесячного пособия на ребенка</t>
  </si>
  <si>
    <t xml:space="preserve">Расходы на повышение социальной активности пожилых людей в части организации культурных программ
</t>
  </si>
  <si>
    <t xml:space="preserve">Расходы на укрепление социальной защищенности пожилых людей
</t>
  </si>
  <si>
    <t>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</si>
  <si>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 оздоровление и отдых детей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</si>
  <si>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</si>
  <si>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Расходы на укрепление института семьи, повышение качества жизни  семей с несовершеннолетними детьми</t>
  </si>
  <si>
    <t>Реализация мероприятий по строительству и реконструкции спортивных объектов за счет средств областного бюджета</t>
  </si>
  <si>
    <t>Предоставление бесплатного проезда лицам, находящимся под диспансерным наблюдением в связи с туберкулезом, и больных туберкулезом за счет средств областного бюджета</t>
  </si>
  <si>
    <t>Предоставление бесплатного проезда детям из многодетных семей, обучающихся в общеобразовательных учреждениях, за счет средств областного бюджета</t>
  </si>
  <si>
    <t>Резервный фонд Администрации муниципального района</t>
  </si>
  <si>
    <t>Расходы  на оказание (выполнение) муниципальными учреждениями услуг (работ) в сфере молодежной политики</t>
  </si>
  <si>
    <t>Оказание социальной помощи отдельным категориям граждан в части компенсации расходов по газификации жилых помещений и дорогостоящему лечению пожилых граждан</t>
  </si>
  <si>
    <t>Организация образовательного процесса в дошкольных образовательных организациях</t>
  </si>
  <si>
    <t>14.2.0000</t>
  </si>
  <si>
    <t>14.2.6151</t>
  </si>
  <si>
    <t>Реализация мероприятий по строительству и реконструкции объектов теплоснабжения и газификации</t>
  </si>
  <si>
    <t>Приложение 1</t>
  </si>
  <si>
    <t xml:space="preserve"> </t>
  </si>
  <si>
    <t>к пояснительной записке</t>
  </si>
  <si>
    <t>к проекту решения Собрания Представителей</t>
  </si>
  <si>
    <t>Первомайского муниципального района</t>
  </si>
  <si>
    <t xml:space="preserve">от        .      . 2013 года №      </t>
  </si>
  <si>
    <t>Расходы бюджета Первомайского муниципального райолна на 2014 год по разделам и подразделам классификации расходов бюджетов Российской Федерации</t>
  </si>
  <si>
    <t>Код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</si>
  <si>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</si>
  <si>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</si>
  <si>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</si>
  <si>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</si>
  <si>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</si>
  <si>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</si>
  <si>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</si>
  <si>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</si>
  <si>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</si>
  <si>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</si>
  <si>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</si>
  <si>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</si>
  <si>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</si>
  <si>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</si>
  <si>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</si>
  <si>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</si>
  <si>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</si>
  <si>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</si>
  <si>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</si>
  <si>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Топливно-энергетический комплекс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</si>
  <si>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</si>
  <si>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</si>
  <si>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</si>
  <si>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</si>
  <si>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</si>
  <si>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</si>
  <si>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</si>
  <si>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</si>
  <si>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</si>
  <si>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</si>
  <si>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</si>
  <si>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</si>
  <si>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</si>
  <si>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</si>
  <si>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</si>
  <si>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</si>
  <si>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</si>
  <si>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</si>
  <si>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</si>
  <si>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</si>
  <si>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</si>
  <si>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</si>
  <si>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</si>
  <si>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</si>
  <si>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</si>
  <si>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</si>
  <si>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</si>
  <si>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</si>
  <si>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</si>
  <si>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 xml:space="preserve">Скорая медицинская помощь </t>
  </si>
  <si>
    <t>Санаторно-оздоровительная помощь</t>
  </si>
  <si>
    <t>Заготовка, переработка, хранение и обеспечение безопасности донорской крови и еe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</si>
  <si>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</si>
  <si>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</si>
  <si>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</si>
  <si>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</si>
  <si>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</si>
  <si>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</si>
  <si>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</si>
  <si>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</si>
  <si>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</si>
  <si>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</si>
  <si>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</si>
  <si>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</si>
  <si>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</si>
  <si>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</si>
  <si>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</si>
  <si>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</si>
  <si>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</si>
  <si>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</si>
  <si>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</si>
  <si>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02.1.5260</t>
  </si>
  <si>
    <t>Прочая закупка товаров, работ и услуг для государственных (муниципальных) нужд</t>
  </si>
  <si>
    <t>03.2.7089</t>
  </si>
  <si>
    <t>99.0.9503</t>
  </si>
  <si>
    <t>Субсидия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</si>
  <si>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30.0.0000</t>
  </si>
  <si>
    <t>30.1.0000</t>
  </si>
  <si>
    <t>Общепрограммные расходы муниципальной программы "Энергосбережение и повышение энергоэффективности в Первомайском муниципальном районе" на 2014-2016 годы</t>
  </si>
  <si>
    <t>21.4.6178</t>
  </si>
  <si>
    <t>21.4.0000</t>
  </si>
  <si>
    <t>Реализация мероприятий подпрограммы "Развитие правовой грамотности и правосознания граждан на территории Первомайского муниципального района на 2014 год"</t>
  </si>
  <si>
    <t>Подпрограмма "Развитие правовой грамотности и правосознания граждан на территории Первомайского муниципального района на 2014 год"</t>
  </si>
  <si>
    <t>99.0.7326</t>
  </si>
  <si>
    <t>Дотации бюджетам поселений на реализацию мероприятий, предусмотренных нормативными правовыми актами органов государственной власти, в рамках ст.8 Закона ЯО от 7.10.2008г. №40-з "О межбюджетных отношениях"</t>
  </si>
  <si>
    <t>Функционирование высшего должностного лица субъекта Российской Федерации и муниципального образованияФункционирование законодательных (представительных) органов государственной власти и представительных органов муниципальных образованийФункционирование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администрацийСудебная системаОбеспечение деятельности финансовых, налоговых и таможенных органов и органов финансового (финансово-бюджетного) надзораОбеспечение проведения выборов и референдумовРезервные фондыДругие общегосударственные вопросыМобилизационная и вневойсковая подготовкаМобилизационная подготовка экономикиОрганы юстицииЗащита населения и территории от чрезвычайных ситуаций природного и техногенного характера, гражданская оборонаОбеспечение пожарной безопасностиДругие вопросы в области национальной безопасности и правоохранительной деятельностиОбщеэкономические вопросыТопливно-энергетический комплексВоспроизводство минерально-сырьевой базыСельское хозяйство и рыболовствоВодное хозяйствоЛесное хозяйствоТранспортДорожное хозяйство (дорожные фонды)Связь и информатикаДругие вопросы в области национальной экономикиЖилищное хозяйствоКоммунальное хозяйствоДругие вопросы в области жилищно-коммунального хозяйстваОхрана объектов растительного и животного мира и среды их обитанияДругие вопросы в области охраны окружающей средыДошкольное образованиеОбщее образованиеСреднее профессиональное образованиеПрофессиональная подготовка, переподготовка и повышение квалификацииМолодежная политика и оздоровление детейДругие вопросы в области образованияКультураДругие вопросы в области культуры, кинематографииСтационарная медицинская помощьАмбулаторная помощьМедицинская помощь в дневных стационарах всех типовСкорая медицинская помощь Санаторно-оздоровительная помощьЗаготовка, переработка, хранение и обеспечение безопасности донорской крови и еe компонентовДругие вопросы в области здравоохраненияПенсионное обеспечениеСоциальное обслуживание населенияСоциальное обеспечение населенияОхрана семьи и детстваДругие вопросы в области социальной политикиМассовый спортСпорт высших достиженийДругие вопросы в области физической культуры и спортаПериодическая печать и издательстваОбслуживание государственного внутреннего и муниципального долгаДотации на выравнивание бюджетной обеспеченности субъектов Российской Федерации и муниципальных образованийИные дотацииПрочие межбюджетные трансферты общего характера</t>
  </si>
  <si>
    <t>Муниципальная программа "Энергосбережение и повышение энергоэффективности в Первомайском муниципальном районе" на 2014-2016 годы</t>
  </si>
  <si>
    <t xml:space="preserve">Мероприятия по повышению энергоэффективности в  муниципальных образованиях области за счет средств областного бюджета </t>
  </si>
  <si>
    <t>13.1.7195</t>
  </si>
  <si>
    <t>14.2.7201</t>
  </si>
  <si>
    <t>30.1.7294</t>
  </si>
  <si>
    <t xml:space="preserve"> Выплаты медицинским работникам, осуществляющим медицинское обслуживание обучающихся и воспитанников муниципальных образовательных организаций</t>
  </si>
  <si>
    <t xml:space="preserve"> Содержание муниципальных  организаций для детей-сирот и детей, оставшихся без попечения родителей, и на предоставление социальных гарантий их воспитанникам</t>
  </si>
  <si>
    <t>Расходы на предоставление субсидий хозяйствующим субъектам, обслуживающим столовые общеобразовательных школ муниципального района</t>
  </si>
  <si>
    <t xml:space="preserve">Субсидия хозяйствующим субъектам, обслуживающим столовые общеобразовательных школ муниципального района
</t>
  </si>
  <si>
    <t>11.1.7067</t>
  </si>
  <si>
    <t>06.1.5065</t>
  </si>
  <si>
    <t>Расходы на оплату труда работников сферы молодежной политики</t>
  </si>
  <si>
    <t>11.1.7170</t>
  </si>
  <si>
    <t>Расходы на оплату труда работников сферы культуры</t>
  </si>
  <si>
    <t>13.1.7326</t>
  </si>
  <si>
    <t>Реализация мероприятий по строительству и реконструкции спортивных объектов за счет прочей дотации</t>
  </si>
  <si>
    <t>17.1.7288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</si>
  <si>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</si>
  <si>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17.1.7287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</si>
  <si>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оказывающим социально значимые бытовые услуги сельскому населению</t>
  </si>
  <si>
    <t>06.1.7099</t>
  </si>
  <si>
    <t>36.2.0000</t>
  </si>
  <si>
    <t>36.2.6211</t>
  </si>
  <si>
    <t>36.3.7300</t>
  </si>
  <si>
    <t>36.3.0000</t>
  </si>
  <si>
    <t>Обслуживание муниципального долга Первомайского муниципального района  и планирование административных расходов по управлению муниципальным долгом Первомайского муниципального района</t>
  </si>
  <si>
    <t>Реализация отдельных мероприятий в сфере управления муниципальными финансами Первомайского муниципального района</t>
  </si>
  <si>
    <t>Мероприятия по реализации муниципальной  программы "Доступная среда в Первомайском муниципальном районе на 2014-2015 годы"</t>
  </si>
  <si>
    <t>21. 1. 7328</t>
  </si>
  <si>
    <t>Расходы на реализацию программ развития муниципальной службы в Ярославской области</t>
  </si>
  <si>
    <t>99.0.9603</t>
  </si>
  <si>
    <t>Субсидия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</si>
  <si>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99.0.7229</t>
  </si>
  <si>
    <t>Мероприятия по повышению энергоэффективности за счет средств федерального бюджета</t>
  </si>
  <si>
    <t>Межбюджетные трансферты на реализацию областной целевой программы "Развитие органов местного самоуправления на территории Ярославской области"</t>
  </si>
  <si>
    <t>21.5.7229</t>
  </si>
  <si>
    <t>Реализация мероприятий областной целевой программы "Развитие органов местного самоуправления на территории Ярославской области"</t>
  </si>
  <si>
    <t>Подпрограмма "Газификация Первомайского муниципального района на 2014 год"</t>
  </si>
  <si>
    <t>Реализация мероприятий Подпрограммы "Газификация Первомайского муниципального района на 2014  год"</t>
  </si>
  <si>
    <t xml:space="preserve">  </t>
  </si>
  <si>
    <t>Реализация мероприятий Подпрограммы «Развитие водоснабжения, водоотведения и очистки сточных вод на территории Первомайского муниципального района на 2014-2015 годы» в части увеличения уставного капитала ОАО "Первомайское коммунальное хозяйство" с целью модернизации систем водоснабжения</t>
  </si>
  <si>
    <t>14.1.6152</t>
  </si>
  <si>
    <t>21.5.0000</t>
  </si>
  <si>
    <t>21.5.6179</t>
  </si>
  <si>
    <t>Подпрограмма "Развитие органов местного самоуправления на территории Первомайского муниципального района на 2014-2015 годы"</t>
  </si>
  <si>
    <t>Реализация мероприятий подпрограммы "Развитие органов местного самоуправления на территории Первомайского муниципального района на 2014-2015 годы"</t>
  </si>
  <si>
    <t>30.1.5013</t>
  </si>
  <si>
    <t>Расходы на финансовое обеспечение организации видеонаблюдения и видеозаписи при проведении ГИА по образовательным прграммам среднего общего образования</t>
  </si>
  <si>
    <t>02.1.7408</t>
  </si>
  <si>
    <t>04.1.5027</t>
  </si>
  <si>
    <t>Мероприятия по реализации региональной программы "Доступная среда" в целях обеспечения доступности  для инвалидов за счет средств федерального бюджета</t>
  </si>
  <si>
    <t>04.1.7413</t>
  </si>
  <si>
    <t>Субсидия на оборудование социально-значимых объектов в целях обеспечения доступности для инвалидов за счет средств областного бюджета</t>
  </si>
  <si>
    <t>04.1.7085</t>
  </si>
  <si>
    <t>Расходы на предоставление субсидий муниципальному бюджетному учреждению социального обслуживания населения на иные цели в части обеспечения доступности объектов и услуг для инвалидов за счет средств областного бюджета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</si>
  <si>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</t>
  </si>
  <si>
    <t>21.5.7228</t>
  </si>
  <si>
    <t>Реализация мероприятий ОЦП "Развитие органов местного самоуправления на территории Ярославской области"за счет субсидии на развитие органов местного самоуправления</t>
  </si>
  <si>
    <t>30.1.6196</t>
  </si>
  <si>
    <t>Мероприятия по повышению энергоэффективности за счет средств бюджета муниципального района</t>
  </si>
  <si>
    <t>99.0.7228</t>
  </si>
  <si>
    <t>Субсидия на развитие органов местного самоуправления на территории Ярославской области</t>
  </si>
  <si>
    <t>21.4.7239</t>
  </si>
  <si>
    <t>Расходы на оказание поддержки пунктам оказания бесплатной юридической помощи</t>
  </si>
  <si>
    <t>Подпрограмма "Развитие туризма и сервиса в Первомайском муниципальном районе Ярославской области на 2015-2017 г.г."</t>
  </si>
  <si>
    <t>Реализация мероприятий Подпрограммы "Развитие туризма и сервиса в Первомайском муниципальном районе Ярославской области на 2015-2017 г.г."</t>
  </si>
  <si>
    <t>11.1.5144</t>
  </si>
  <si>
    <t>Расходы на комплектование книжных фондов библиотек муниципальных образований</t>
  </si>
  <si>
    <t>02.2.0000</t>
  </si>
  <si>
    <t>02.2.6025</t>
  </si>
  <si>
    <t>Муниципальная программа "Доступная среда в Первомайском муниципальном районе на 2015 год"</t>
  </si>
  <si>
    <t>Общепрограммные расходы муниципальной программы «Доступная среда в Первомайском муниципальном районе на 2015 год"</t>
  </si>
  <si>
    <t>02.0.00.00000</t>
  </si>
  <si>
    <t>02.1.00.00000</t>
  </si>
  <si>
    <t>02.1.01.00000</t>
  </si>
  <si>
    <t>02.1.01.60010</t>
  </si>
  <si>
    <t>02.1.01.60020</t>
  </si>
  <si>
    <t>02.1.01.60030</t>
  </si>
  <si>
    <t>02.1.01.60040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</si>
  <si>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</si>
  <si>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</si>
  <si>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02.1.02.70430</t>
  </si>
  <si>
    <t>02.1.02.70460</t>
  </si>
  <si>
    <t>02.1.02.70490</t>
  </si>
  <si>
    <t>02.1.02.70500</t>
  </si>
  <si>
    <t>02.1.02.70530</t>
  </si>
  <si>
    <t>03.0.00.00000</t>
  </si>
  <si>
    <t>03.1.00.00000</t>
  </si>
  <si>
    <t>03.1.01.00000</t>
  </si>
  <si>
    <t>03.1.01.60300</t>
  </si>
  <si>
    <t>03.1.01.60310</t>
  </si>
  <si>
    <t>03.1.01.70740</t>
  </si>
  <si>
    <t>03.1.01.70750</t>
  </si>
  <si>
    <t>03.1.01.70840</t>
  </si>
  <si>
    <t>03.1.01.70860</t>
  </si>
  <si>
    <t>03.1.01.73040</t>
  </si>
  <si>
    <t>03.1.01.R0840</t>
  </si>
  <si>
    <t>03.1.02.00000</t>
  </si>
  <si>
    <t>03.1.02.70890</t>
  </si>
  <si>
    <t>Социальная защита семей с детьми, инвалидов, ветеранов, граждан и детей, оказавшихся в трудной жизненной ситуации</t>
  </si>
  <si>
    <t>03.2.00.00000</t>
  </si>
  <si>
    <t>03.2.01.00000</t>
  </si>
  <si>
    <t>03.2.01.60320</t>
  </si>
  <si>
    <t>03.2.02.00000</t>
  </si>
  <si>
    <t>03.2.02.70850</t>
  </si>
  <si>
    <t>Предоставление социальных услуг населению Первомайского района</t>
  </si>
  <si>
    <t>03.3.00.00000</t>
  </si>
  <si>
    <t>03.3.01.00000</t>
  </si>
  <si>
    <t>Содействие организации безопасных условий трудовой деятельности и охраны труда, развитию социального партнерства</t>
  </si>
  <si>
    <t>03.3.01.60650</t>
  </si>
  <si>
    <t>06.0.00.00000</t>
  </si>
  <si>
    <t>06.1.00.00000</t>
  </si>
  <si>
    <t>06.1.01.00000</t>
  </si>
  <si>
    <t>06.1.01.60400</t>
  </si>
  <si>
    <t>06.1.01.71000</t>
  </si>
  <si>
    <t>07.0.00.00000</t>
  </si>
  <si>
    <t>07.1.00.00000</t>
  </si>
  <si>
    <t>07.1.01.00000</t>
  </si>
  <si>
    <t>Реализация семейной политики и политики в интересах детей на территории Первомайского района</t>
  </si>
  <si>
    <t>07.1.01.60450</t>
  </si>
  <si>
    <t>07.1.01.70970</t>
  </si>
  <si>
    <t>08.0.00.00000</t>
  </si>
  <si>
    <t>08.1.00.00000</t>
  </si>
  <si>
    <t>08.1.01.00000</t>
  </si>
  <si>
    <t>Развитие и обеспечение функционирования системы профилактики безнадзорности, правонарушений несовершеннолетних</t>
  </si>
  <si>
    <t>08.1.01.60700</t>
  </si>
  <si>
    <t>08.3.00.00000</t>
  </si>
  <si>
    <t>08.3.01.00000</t>
  </si>
  <si>
    <t>08.3.01.60710</t>
  </si>
  <si>
    <t>08.3.01.71430</t>
  </si>
  <si>
    <t>Мероприятия по обеспечению функционирования в вечернее время спортивных залов общеобразовательных организаций для занятий в них обучающихся</t>
  </si>
  <si>
    <t>10.0.00.00000</t>
  </si>
  <si>
    <t>10.1.00.00000</t>
  </si>
  <si>
    <t>10.1.01.00000</t>
  </si>
  <si>
    <t>10.1.01.60950</t>
  </si>
  <si>
    <t>11.0.00.00000</t>
  </si>
  <si>
    <t>11.1.00.00000</t>
  </si>
  <si>
    <t>11.1.01.00000</t>
  </si>
  <si>
    <t>11.1.01.61010</t>
  </si>
  <si>
    <t>11.1.01.61020</t>
  </si>
  <si>
    <t>11.1.01.61030</t>
  </si>
  <si>
    <t>11.1.01.61050</t>
  </si>
  <si>
    <t>11.1.01.70650</t>
  </si>
  <si>
    <t>Организация предоставления муниципальных услуг и выполнения работ подведомственными муниципальными учреждениями</t>
  </si>
  <si>
    <t>Обеспечение качества и доступности образовательных услуг</t>
  </si>
  <si>
    <t>02.1.01.60260</t>
  </si>
  <si>
    <t>Расходы на проведение районных мероприятий в муниципальных образовательных организациях</t>
  </si>
  <si>
    <t>Исполнение публичных обязательств района по переданным полномочиям Российской Федерации и Ярославской области по предоставлению выплат, пособий и компенсаций</t>
  </si>
  <si>
    <t>11.2.00.00000</t>
  </si>
  <si>
    <t>11.2.01.00000</t>
  </si>
  <si>
    <t>11.2.01.61300</t>
  </si>
  <si>
    <t>Проведение организационных и информационных мероприятий по патриотическому воспитанию в Первомайском районе</t>
  </si>
  <si>
    <t>11.3.00.00000</t>
  </si>
  <si>
    <t>11.3.01.00000</t>
  </si>
  <si>
    <t>Обеспечение условий для реализации творческого, научного, интеллектуального потенциала молодежи Первомайского района</t>
  </si>
  <si>
    <t>11.3.01.61350</t>
  </si>
  <si>
    <t>13.0.00.00000</t>
  </si>
  <si>
    <t>15.0.00.00000</t>
  </si>
  <si>
    <t>15.1.00.00000</t>
  </si>
  <si>
    <t>15.1.01.00000</t>
  </si>
  <si>
    <t>15.1.01.61600</t>
  </si>
  <si>
    <t>23.0.00.00000</t>
  </si>
  <si>
    <t>23.1.00.00000</t>
  </si>
  <si>
    <t>23.1.01.00000</t>
  </si>
  <si>
    <t>23.1.01.61800</t>
  </si>
  <si>
    <t>Обеспечение конституционного права жителей Первомайского муниципального района на получение оперативной и достоверной информации</t>
  </si>
  <si>
    <t>21.0.00.00000</t>
  </si>
  <si>
    <t>21.1.00.00000</t>
  </si>
  <si>
    <t>21.1.01.00000</t>
  </si>
  <si>
    <t>Создание условий для развития муниципальной службы, повышение эффективности и результативности деятельности муниципальных служащих</t>
  </si>
  <si>
    <t>21.1.01.61700</t>
  </si>
  <si>
    <t>21.2.00.00000</t>
  </si>
  <si>
    <t>21.2.01.00000</t>
  </si>
  <si>
    <t>21.2.01.61750</t>
  </si>
  <si>
    <t>24.0.00.00000</t>
  </si>
  <si>
    <t>24.1.00.00000</t>
  </si>
  <si>
    <t>24.1.01.00000</t>
  </si>
  <si>
    <t>24.1.01.61850</t>
  </si>
  <si>
    <t>24.1.01.72440</t>
  </si>
  <si>
    <t>24.2.00.00000</t>
  </si>
  <si>
    <t>24.2.01.00000</t>
  </si>
  <si>
    <t>Обеспечение населения Первомайского МР услугами пассажирского автотранспорта на внутримуниципальных маршрутах</t>
  </si>
  <si>
    <t>24.2.01.61900</t>
  </si>
  <si>
    <t>24.2.02.00000</t>
  </si>
  <si>
    <t>Предоставление социальных услуг отдельным категориям граждан при проезде в транспорте общего пользования</t>
  </si>
  <si>
    <t>24.2.02.72550</t>
  </si>
  <si>
    <t>24.2.02.72560</t>
  </si>
  <si>
    <t>25.0.00.00000</t>
  </si>
  <si>
    <t>25.1.00.00000</t>
  </si>
  <si>
    <t>36.0.00.00000</t>
  </si>
  <si>
    <t>36.1.00.00000</t>
  </si>
  <si>
    <t>36.1.01.00000</t>
  </si>
  <si>
    <t>36.1.01.62100</t>
  </si>
  <si>
    <t>50.0.00.00000</t>
  </si>
  <si>
    <t>50.0.00.65000</t>
  </si>
  <si>
    <t>50.0.00.65010</t>
  </si>
  <si>
    <t>50.0.00.65020</t>
  </si>
  <si>
    <t>50.0.00.65030</t>
  </si>
  <si>
    <t>50.0.00.65040</t>
  </si>
  <si>
    <t>50.0.00.65050</t>
  </si>
  <si>
    <t>50.0.00.65060</t>
  </si>
  <si>
    <t>50.0.00.65070</t>
  </si>
  <si>
    <t>50.0.00.65080</t>
  </si>
  <si>
    <t>50.0.00.65100</t>
  </si>
  <si>
    <t>50.0.00.70550</t>
  </si>
  <si>
    <t>50.0.00.80190</t>
  </si>
  <si>
    <t>50.0.00.80200</t>
  </si>
  <si>
    <t>50.0.00.70870</t>
  </si>
  <si>
    <t xml:space="preserve">Обеспечение и исполнение обязанностей, возложенных на МУ "Центр обеспечения функционирования органов местного самоуправления Первомайского муниципального района" </t>
  </si>
  <si>
    <t>Развитие сети автомобильных дорог общего пользования местного значения Первомайского муниципального района</t>
  </si>
  <si>
    <t>Исполнение полномочий собственника имущества и полномочий в сфере земельных отношений</t>
  </si>
  <si>
    <t>21.3.01.61780</t>
  </si>
  <si>
    <t>Проведение мероприятий, направленных на подведение итогов районного трудового соперничества работников сельского хозяйства</t>
  </si>
  <si>
    <t>17.0.00.00000</t>
  </si>
  <si>
    <t>17.1.00.00000</t>
  </si>
  <si>
    <t>17.1.01.00000</t>
  </si>
  <si>
    <t>17.1.01.61650</t>
  </si>
  <si>
    <t>Расходы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</si>
  <si>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Мероприятия по управлению, распоряжению имуществом, находящимся в муниципальной собственности Первомайского района, и приобретению права собственности</t>
  </si>
  <si>
    <t>02.1.01.70510</t>
  </si>
  <si>
    <t>06.1.01.74390</t>
  </si>
  <si>
    <t>08.2.00.00000</t>
  </si>
  <si>
    <t>08.2.01.00000</t>
  </si>
  <si>
    <t>08.2.01.60720</t>
  </si>
  <si>
    <t>Защита конституционного строя, предупреждение актов терроризма, проявлений экстремизма и ксенофобии</t>
  </si>
  <si>
    <t>Реализация мероприятий по профилактике правонарушений на территории Первомайского муниципального района</t>
  </si>
  <si>
    <t>15.1.02.00000</t>
  </si>
  <si>
    <t>15.1.02.61610</t>
  </si>
  <si>
    <t>Развитие инфраструктуры поддержки субъектов малого и среднего предпринимательства</t>
  </si>
  <si>
    <t>Организация деятельности информационно - консультационнгого центра</t>
  </si>
  <si>
    <t>02.1.01.73110</t>
  </si>
  <si>
    <t>06.1.01.71060</t>
  </si>
  <si>
    <t xml:space="preserve">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</si>
  <si>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</si>
  <si>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99.0.00.74420</t>
  </si>
  <si>
    <t>Компенсация части расходов на приобретение путевки в организации отдыха детей и их оздоровления</t>
  </si>
  <si>
    <t>02.1.02.52600</t>
  </si>
  <si>
    <t>Выплата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</si>
  <si>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03.1.01.51370</t>
  </si>
  <si>
    <t>03.1.01.52200</t>
  </si>
  <si>
    <t>03.1.01.52500</t>
  </si>
  <si>
    <t xml:space="preserve"> Оплата жилищно-коммунальных услуг отдельным категориям граждан за счет средств федерального бюджета</t>
  </si>
  <si>
    <t>03.1.01.52700</t>
  </si>
  <si>
    <t xml:space="preserve"> 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</si>
  <si>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Расходы на компенсацию отдельным категориям граждан оплаты взноса на капитальный ремонт общего имущества в многоквартирном доме</t>
  </si>
  <si>
    <t>Муниципальная программа  "Информационное общество в Первомайском муниципальном районе на 2017-2019 годы"</t>
  </si>
  <si>
    <t>Общепрограммные расходы муниципальной программы  "Информационное общество в Первомайском муниципальном районе на 2017-2019 годы"</t>
  </si>
  <si>
    <t>Реализация мероприятий муниципальной  программы  "Информационное общество в Первомайском муниципальном районе на 2017-2019 годы"</t>
  </si>
  <si>
    <t>21.1.01.61710</t>
  </si>
  <si>
    <t>Информирование населения о деятельности органов местного самоуправления через средства массовой информации</t>
  </si>
  <si>
    <t>Расходы на оказание услуг по техническому сопровождению программных продуктов "АС Бюджет", АС "УРМ", ПО "Сервер обмена данными", а также дополнительных программных модулей и функционала к этим программным продуктам</t>
  </si>
  <si>
    <t>Муниципальная программа "Отлов и содержание безнадзорных животных на территории Первомайского муниципального района на 2017-2019 годы."</t>
  </si>
  <si>
    <t>26.0.00.00000</t>
  </si>
  <si>
    <t>Общепрограммные расходы муниципальной программы "Отлов и содержание безнадзорных животных на территории Первомайского муниципального района на 2017-2019 годы."</t>
  </si>
  <si>
    <t>26.1.00.00000</t>
  </si>
  <si>
    <t>Отлов безнадзорных животных</t>
  </si>
  <si>
    <t>06.1.01.75160</t>
  </si>
  <si>
    <t>Частичная оплата стоимости путевки в организации отдыха детей и их оздоровления</t>
  </si>
  <si>
    <t>99.0.00.75260</t>
  </si>
  <si>
    <t>Субсидия на реализацию мероприятий по строительству объектов газификации</t>
  </si>
  <si>
    <t>Поддержка социально ориентированных некоммерческих организаций</t>
  </si>
  <si>
    <t>03.1.03.00000</t>
  </si>
  <si>
    <t>03.1.03.70850</t>
  </si>
  <si>
    <t>25.1.01.00000</t>
  </si>
  <si>
    <t>25.1.01.74450</t>
  </si>
  <si>
    <t>Создание условий для эффективной деятельности муниципального учреждения Спортивный комплекс "Надежда" Первомайского муниципального района</t>
  </si>
  <si>
    <t>Создание благоприятных условий для отдыха, оздоровления и занятости детей,проживающих на территории Первомайского района</t>
  </si>
  <si>
    <t>Создание условий для обеспечения предприятий сельского хозяйства высококвалифицированными специалистами, специалистами массовых профессий, создание благоприятных условий для проживания граждан</t>
  </si>
  <si>
    <t>Мероприятия по обеспечению функционирования в вечернее время спортивных залов общеобразовательных организаций для занятий в них обучающихся за счет местного бюджета</t>
  </si>
  <si>
    <t>Выплаты ежемесячных доплат к пенсии за выслугу лет муниципальным служащим</t>
  </si>
  <si>
    <t>Создание условий для развития печатного средства массовой информации Первомайского муниципального района - районной общественно-политической газеты "Призыв"</t>
  </si>
  <si>
    <t>11.1.01.61040</t>
  </si>
  <si>
    <t>Расходы на осуществление полномочий Российской Федерации по государственной регистрации актов гражданского состояния, производимые за счет средств федерального бюджета</t>
  </si>
  <si>
    <t>50.0.00.59300</t>
  </si>
  <si>
    <t>03.1.01.75230</t>
  </si>
  <si>
    <t>03.1.01.R4620</t>
  </si>
  <si>
    <t>Расходы на ежемесячную денежную выплату, назначаемую при рождении третьего ребенка или последующих детей до достижения ребенком возраста трех лет, в части расходов  по доставке выплат получателям</t>
  </si>
  <si>
    <t>03.1.01.75480</t>
  </si>
  <si>
    <t>Расходы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</si>
  <si>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>03.1.01.75490</t>
  </si>
  <si>
    <t>Подпрограмма "Патриотическое воспитание граждан Российской Федерации, проживающих на территории Первомайского муниципального района" 2018-2020 годы</t>
  </si>
  <si>
    <t>Реализация мероприятий Подпрограммы "Патриотическое воспитание граждан Российской Федерации, проживающих на территории Первомайского муниципального района" 2018-2020 годы</t>
  </si>
  <si>
    <t>Подпрограмма "Молодежь" на 2018-2020 годы</t>
  </si>
  <si>
    <t>Реализация мероприятий Подпрограммы "Молодежь" на 2018-2020 годы</t>
  </si>
  <si>
    <t xml:space="preserve"> Муниципальная программа «Газификация и модернизация жилищно-коммунального 
хозяйства Первомайского муниципального района» 
на 2018-2020 годы.
</t>
  </si>
  <si>
    <t>14.0.00.00000</t>
  </si>
  <si>
    <t xml:space="preserve">Общепрограммные расходы муниципальной программы «Газификация и модернизация жилищно-коммунального 
хозяйства Первомайского муниципального района» 
на 2018-2020 годы.
</t>
  </si>
  <si>
    <t>14.1.00.00000</t>
  </si>
  <si>
    <t xml:space="preserve"> Газификация населённых пунктов Первомайского района (строительство распределительных  газовых сетей с вводом их в эксплуатацию).</t>
  </si>
  <si>
    <t>14.1.01.00000</t>
  </si>
  <si>
    <t>Расходы на газификацию населенных пунктов (строительство межпоселковых газопроводов и распределительных газовых сетей) в рамках софинансирования</t>
  </si>
  <si>
    <t>14.1.01.61520</t>
  </si>
  <si>
    <t>Расходы на реализацию мероприятий по строительству объектов газификации</t>
  </si>
  <si>
    <t>14.1.01.75260</t>
  </si>
  <si>
    <t>Модернизация объектов теплоснабжения (перевод котельных на газовое топливо)</t>
  </si>
  <si>
    <t>14.1.02.00000</t>
  </si>
  <si>
    <t>Расходы на модернизацию объектов теплоснабжения (перевод котельных на газовое топливо) в рамках софинансирования</t>
  </si>
  <si>
    <t>14.1.02.61530</t>
  </si>
  <si>
    <t>Расходы на реализацию мероприятий по строительству и реконструкции объектов теплоснабжения</t>
  </si>
  <si>
    <t>14.1.02.75250</t>
  </si>
  <si>
    <t>Мероприятия по кадастровым работам, технической инвентаризации,землеустройству, определению рыночной стоимости муниципального имущества и земельных участков; управлению и распоряжению имуществом, находящимся в муниципальной собственности</t>
  </si>
  <si>
    <t>Компенсация расходов за присмотр и уход за детьми,осваивающими образовательные программы дошкольного образования в организациях, осуществляющих образовательную деятельность</t>
  </si>
  <si>
    <t>Организация питания обучающихся образовательных организаций</t>
  </si>
  <si>
    <t>Осуществление переданных полномочий Российской Федерации на предоставление отдельных мер социальной поддержка граждан, подвергшихся воздействию радиации, за счет средств федерального бюджета</t>
  </si>
  <si>
    <t>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 , за счет средств федерального бюджета</t>
  </si>
  <si>
    <t>Ежемесячная денежная выплата, назначаемая при рождении третьего ребенка или последующих детей до достижения ребенком возраста трех лет</t>
  </si>
  <si>
    <t>Оказание социальной помощи отдельным категориям граждан</t>
  </si>
  <si>
    <t>Содержание 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</si>
  <si>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25.1.02.0000</t>
  </si>
  <si>
    <t>25.1.02.61960</t>
  </si>
  <si>
    <t>Расходы на отлов и содержание безнадзорных животных</t>
  </si>
  <si>
    <t>25.1.02.74420</t>
  </si>
  <si>
    <t>03.1.01.55730</t>
  </si>
  <si>
    <t>Назначение и осуществление ежемесячной выплаты в связи с рождением (усыновлением) первого ребенка</t>
  </si>
  <si>
    <t>Муниципальная программа "Семья и дети"  на 2019-2021 годы</t>
  </si>
  <si>
    <t>Общепрограммные расходы муниципальной программы "Семья и дети"  на 2019-2021 годы</t>
  </si>
  <si>
    <t>Реализация мероприятий муниципальной программы "Семья и дети"  на 2019-2021 годы</t>
  </si>
  <si>
    <t>Муниципальная программа  "Обеспечение общественного порядка и противодействие преступности на территории Первомайского муниципального района" на 2018-2020 годы</t>
  </si>
  <si>
    <t>Подпрограмма "Профилактика правонарушений на территории Первомайского муниципального района" на 2018-2020 годы</t>
  </si>
  <si>
    <t>"Реализация  мероприятий  по обеспечению функционирования в вечернее время спортивных залов общеобразовательных организаций для занятий в них обучающихся" на 2018-2020 годы</t>
  </si>
  <si>
    <t>Муниципальная программа "Защита населения и территории Первомайского муниципального района от чрезвычайных ситуаций на 2019-2021 годы"</t>
  </si>
  <si>
    <t>Общепрограммные расходы муниципальной программы "Защита населения и территории Первомайского муниципального района от чрезвычайных ситуаций на 2019-2021 годы"</t>
  </si>
  <si>
    <t>Подпрограмма "Развитие массового спорта и материально-технической базы в Первомайском муниципальном районе на 2016-2021 годы"</t>
  </si>
  <si>
    <t>Реализация мероприятий подрограммы "Развитие массового спорта и материально-технической базы в Первомайском муниципальном районе на 2016-2021 годы"</t>
  </si>
  <si>
    <t>Муниципальная программа  "Развитие субъектов малого и среднего предпринимательства  Первомайского муниципального района" на 2019-2021 годы</t>
  </si>
  <si>
    <t xml:space="preserve">Общепрограммные расходы муниципальной программы  "Развитие субъектов малого и среднего предпринимательства  Первомайского муниципального района" на 2019-2021 годы
</t>
  </si>
  <si>
    <t xml:space="preserve">Реализация мероприятий муниципальной программы  "Развитие субъектов малого и среднего предпринимательства  Первомайского муниципального района" на 2019-2021 годы
</t>
  </si>
  <si>
    <t>Муниципальная программа  "Информационное общество в Первомайском муниципальном районе" на 2019-2021 годы</t>
  </si>
  <si>
    <t>Реализация мероприятий муниципальной  программы  "Информационное общество в Первомайском муниципальном районе" на 2019-2021 годы</t>
  </si>
  <si>
    <t>Общепрограммные расходы муниципальной программы  "Информационное общество в Первомайском муниципальном районе" на 2019-2021 годы</t>
  </si>
  <si>
    <t>50.0.00.51200</t>
  </si>
  <si>
    <t>Расходы на составление (изменений и дополнение) списков кандидатов в присяжные заседатели федеральных судов общей юрисдикции</t>
  </si>
  <si>
    <t>05.0.00.00000</t>
  </si>
  <si>
    <t>05.1.00.00000</t>
  </si>
  <si>
    <t>05.1.01.00000</t>
  </si>
  <si>
    <t>05.1.01.60500</t>
  </si>
  <si>
    <t>09.0.00.00000</t>
  </si>
  <si>
    <t>09.1.00.00000</t>
  </si>
  <si>
    <t>09.1.01.00000</t>
  </si>
  <si>
    <t>09.1.01.61300</t>
  </si>
  <si>
    <t>Общепрограммные расходы муниципальной программы "Патриотическое воспитание граждан Российской Федерации, проживающих на территории Первомайского муниципального района" на 2019-2021 годы</t>
  </si>
  <si>
    <t>Муниципальная программа "Патриотическое воспитание граждан Российской Федерации, проживающих на территории Первомайского муниципального района" на 2019-2021 годы</t>
  </si>
  <si>
    <t>11.1.01.75900</t>
  </si>
  <si>
    <t>Расходы на повышение оплаты труда работников муниципальных учреждений в сфере культуры</t>
  </si>
  <si>
    <t>12.0.00.00000</t>
  </si>
  <si>
    <t>12.1.00.00000</t>
  </si>
  <si>
    <t>12.1.01.00000</t>
  </si>
  <si>
    <t>12.1.01.61350</t>
  </si>
  <si>
    <t>Муниципальная программа "Молодёжь" на  2019-2021 годы</t>
  </si>
  <si>
    <t>Общепрограммные расходы муниципальной программы "Молодёжь" на  2019-2021 годы</t>
  </si>
  <si>
    <t>22.0.00.00000</t>
  </si>
  <si>
    <t>22.1.00.00000</t>
  </si>
  <si>
    <t>22.1.01.00000</t>
  </si>
  <si>
    <t>22.1.01.61770</t>
  </si>
  <si>
    <t>02.1.01.75890</t>
  </si>
  <si>
    <t>Расходы на повышение оплаты труда отдельных категорий работников муниципальных учреждений в сфере образования</t>
  </si>
  <si>
    <t>18.0.00.00000</t>
  </si>
  <si>
    <t>18.1.00.00000</t>
  </si>
  <si>
    <t>18.1.01.00000</t>
  </si>
  <si>
    <t xml:space="preserve"> Газификация населённых пунктов Первомайского района (строительство распределительных  газовых сетей с вводом их в эксплуатацию)</t>
  </si>
  <si>
    <t>18.1.02.00000</t>
  </si>
  <si>
    <t>18.1.02.65250</t>
  </si>
  <si>
    <t>18.1.02.75250</t>
  </si>
  <si>
    <t>18.1.01.65260</t>
  </si>
  <si>
    <t>18.1.01.75260</t>
  </si>
  <si>
    <t>Субсидия на реализацию мероприятий по строительству и реконструкции объектов теплоснабжения</t>
  </si>
  <si>
    <t>Реализация мероприятий по строительству объектов газификации в рамках софинансирования</t>
  </si>
  <si>
    <t>Реализация мероприятий по строительству и реконструкции объектов теплоснабжения в рамках софинансирования</t>
  </si>
  <si>
    <t>Реализация мероприятий муниципальной программы "Молодёжь" на 2019-2021 годы</t>
  </si>
  <si>
    <t>Муниципальная программа «Разработка и актуализация градостроительной документации Первомайского района Ярославской области» на 2018-2020 годы</t>
  </si>
  <si>
    <t>Общепрограммные расходы муниципальной программы "Разработка и актуализация градостроительной документации Первомайского района Ярославской области" на 2018-2020 годы</t>
  </si>
  <si>
    <t>Мероприятия  по реализации муниципальной программы "Разработка и актуализация градостроительной документации Первомайского района Ярославской области" на 2018-2020 годы</t>
  </si>
  <si>
    <t>Обеспечение района актуальными документами территориального планирования и документами градостроительного зонирования, обеспечивающими эффективное использование его территории</t>
  </si>
  <si>
    <t>Подпрограмма "Профилактика безнадзорности, правонарушений и защита прав несовершеннолетних Первомайского муниципального района" на 2018-2020 годы</t>
  </si>
  <si>
    <t xml:space="preserve">Мероприятия по реализации   подпрограммы  "Профилактика безнадзорности, правонарушений и защита прав несовершеннолетних Первомайского муниципального района" на 2018-2020 годы
</t>
  </si>
  <si>
    <t>Обеспечение функционирования в вечернее время спортивных залов общеобразовательных школ для занятий в них обучающихся с целью профилактики правонарушений среди несовершеннолетних</t>
  </si>
  <si>
    <t>Реализация мероприятий муниципальной программы "Патриотическое воспитание граждан Российской Федерации, проживающих на территории Первомайского муниципального района" на  2019-2021 годы</t>
  </si>
  <si>
    <t>Проведение организационных и информационных мероприятий по патриотическому воспитанию в Первомайском муниципальном районе</t>
  </si>
  <si>
    <t>Информационная, консультационная и организационная поддержка субъектов малого и среднего предпринимательства</t>
  </si>
  <si>
    <t>Обеспечение территориальной доступности товаров для сельского населения путем оказания муниципальной поддержки</t>
  </si>
  <si>
    <t>Муниципальная программа "Повышение эффективности использования муниципального имущества Первомайского муниципального района" на 2019-2021 годы</t>
  </si>
  <si>
    <t>Общепрограммные расходы муниципальной программы "Повышение эффективности использования муниципального имущества Первомайского муниципального района" на 2019-2021 годы</t>
  </si>
  <si>
    <t>10.1.02.00000</t>
  </si>
  <si>
    <t>10.1.02.60960</t>
  </si>
  <si>
    <t>Реализация требований основных нормативных правовых актов по вопросам ГО, защиты населения и территории от ЧС природного и техногенного характера</t>
  </si>
  <si>
    <t>Обучение населения в области ГО, защиты от ЧС</t>
  </si>
  <si>
    <t>Мероприятия по обучению населения в области ГО, защиты от ЧС</t>
  </si>
  <si>
    <t>Мероприятия по реализации требований основных нормативных правовых актов по вопросам ГО, защиты от ЧС</t>
  </si>
  <si>
    <t>Всего</t>
  </si>
  <si>
    <t>17.1.01.72880</t>
  </si>
  <si>
    <t>02.1.01.60050</t>
  </si>
  <si>
    <t>Обеспечение персонифицированного финансирования дополнительного образования детей</t>
  </si>
  <si>
    <t>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пункты, за счет субсидии из областного бюджета</t>
  </si>
  <si>
    <t>Расходы на финансирование дорожного хозяйства за счет субсидии из областного бюджета</t>
  </si>
  <si>
    <t>06.1.01.61000</t>
  </si>
  <si>
    <t>Расходы на оплату стоимости набора продуктов питания в лагерях с дневной формой пребывания детей за счет средств бюджета района</t>
  </si>
  <si>
    <t>02.1.E2.00000</t>
  </si>
  <si>
    <t>02.1.E2.50970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</si>
  <si>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</si>
  <si>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Реализация мероприятий регионального проекта "Успех каждого ребенка"</t>
  </si>
  <si>
    <t>Мероприятия  по реализации муниципальной программы "Комплексные меры по организации отдыха и оздоровления  детей Первомайского района на 2020-2022 годы"</t>
  </si>
  <si>
    <t>03.1.P1.00000</t>
  </si>
  <si>
    <t>03.1.P1.50840</t>
  </si>
  <si>
    <t>03.1.P1.55730</t>
  </si>
  <si>
    <t>Усиление мер государственной поддержки семей в связи с рождением и воспитанием детей</t>
  </si>
  <si>
    <t>Муниципальная  программа "Поддержка потребительского рынка на селе" на 2020-2022 годы</t>
  </si>
  <si>
    <t>Общепрограммные расходы муниципальной программы "Поддержка потребительского рынка на селе"на 2020-2022 годы</t>
  </si>
  <si>
    <t>Реализация мероприятий муниципальной  программы "Поддержка потребительского рынка на селе" на 2020-2022 годы</t>
  </si>
  <si>
    <t xml:space="preserve">Обеспечение деятельности  учреждений, подведомственных учредителю в сфере общего образования </t>
  </si>
  <si>
    <t>Обеспечение деятельности  учреждений, подведомственных учредителю в сфере дополнительного образования</t>
  </si>
  <si>
    <t>Дотации поселениям  муниципального района на выравнивание бюджетной обеспеченности за счет средств бюджета района</t>
  </si>
  <si>
    <t>08.4.00.00000</t>
  </si>
  <si>
    <t>08.4.01.00000</t>
  </si>
  <si>
    <t>08.5.00.00000</t>
  </si>
  <si>
    <t>08.5.01.00000</t>
  </si>
  <si>
    <t>08.5.01.60740</t>
  </si>
  <si>
    <t>Подпрограмма "Противодействие коррупции в Первомайском муниципальном районе" на 2021-2023 годы</t>
  </si>
  <si>
    <t>Мероприятия по обеспечению функционирования в вечернее время спортивных залов организаций для занятий в них обучающихся за счет местного бюджета</t>
  </si>
  <si>
    <t>02.1.02.R3041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</si>
  <si>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</si>
  <si>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03.1.01.53800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</si>
  <si>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 за счет средств федерального бюджета</t>
  </si>
  <si>
    <t>03.1.01.R3020</t>
  </si>
  <si>
    <t>Осуществление ежемесячных выплат на детей в возрасте от трех до семи лет включительно</t>
  </si>
  <si>
    <t>03.1.02.75520</t>
  </si>
  <si>
    <t>03.1.02.R4040</t>
  </si>
  <si>
    <t>Реализация мероприятий, направленных на оказание государственной социальной помощи на основании социального контракта в части расходов по доставке выплат получателям</t>
  </si>
  <si>
    <t>Финансирование расходов, связанных с оказанием государственной социальной помощи на основании социального контракта отдельным категориям граждан</t>
  </si>
  <si>
    <t>03.1.01.75510</t>
  </si>
  <si>
    <t>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</si>
  <si>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05.1.02.00000</t>
  </si>
  <si>
    <t>05.1.02.71280</t>
  </si>
  <si>
    <t>Разработка и внесение сведений в ЕГРН о границах территориальных зон, установленных документами градостроительного зонирования</t>
  </si>
  <si>
    <t>Реализация мероприятий по описанию границ территориальных зон, установленных правилами землепользования и застройки поселений, за счет средств областного бюджета</t>
  </si>
  <si>
    <t>03.1.P1.75480</t>
  </si>
  <si>
    <t>Реализация мероприятий по профилактике терроризма на территории Первомайского муниципального района</t>
  </si>
  <si>
    <t>Осуществление антикоррупционной пропаганды и антикоррупционного просвещения</t>
  </si>
  <si>
    <t>Реализация мероприятий по противодействию коррупции на территории Первомайского муниципального района</t>
  </si>
  <si>
    <t>02.1.01.53031</t>
  </si>
  <si>
    <t>Выплата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</si>
  <si>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Реализация мероприятий по описанию границ территориальных зон, установленных правилами землепользования и застройки поселений</t>
  </si>
  <si>
    <t>05.1.02.60500</t>
  </si>
  <si>
    <t>05.1.01.60510</t>
  </si>
  <si>
    <t>2024 год                    (руб.)</t>
  </si>
  <si>
    <t>10.1.06.00000</t>
  </si>
  <si>
    <t>10.1.06.60960</t>
  </si>
  <si>
    <t>Мероприятия по развитию системы оповещения и информирования населения в целях защиты от чрезвычайных ситуаций</t>
  </si>
  <si>
    <t>12.1.02.00000</t>
  </si>
  <si>
    <t>12.1.02.76950</t>
  </si>
  <si>
    <t>12.1.02.66950</t>
  </si>
  <si>
    <t>Содействие временной занятости и адаптация к трудовой деятельности несовершеннолетних граждан</t>
  </si>
  <si>
    <t>Обеспечение трудоустройства несовершеннолетних граждан на временные рабочие места за счет субсидии из областного бюджета</t>
  </si>
  <si>
    <t>Обеспечение трудоустройства несовершеннолетних граждан на временные рабочие места за счет средств бюджета района в рамках софинансирования</t>
  </si>
  <si>
    <t>Расходы на осуществление регулярных перевозок пассажиров автомобильным транспортом по регулируемым тарифам на муниципальных маршрутах</t>
  </si>
  <si>
    <t>Комплектование книжных фондов муниципальных библиотек</t>
  </si>
  <si>
    <t>Условно-утвержденные расходы</t>
  </si>
  <si>
    <t>Обеспечение района актуальными документами территориального планирования и документами градостроительного зонирования, обеспечивающими эффективное использование его территории, принятие решений и их реализацию в градостроительной деятельности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</si>
  <si>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</t>
  </si>
  <si>
    <t>08.2.01.60710</t>
  </si>
  <si>
    <t>Профилактика терроризмана территории Первомайского муниципального района</t>
  </si>
  <si>
    <t>08.3.02.00000</t>
  </si>
  <si>
    <t>08.3.02.60730</t>
  </si>
  <si>
    <t>Создание условий для обеспечения противодействия коррупции на территории Первомайского муниципального района</t>
  </si>
  <si>
    <t>08.4.01.60740</t>
  </si>
  <si>
    <t>Развитие и поддержание в состоянии постоянной готовности к использованию муниципальной (местной) системы оповещения Первомайского муниципального района, служащей для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</t>
  </si>
  <si>
    <t>13.1.00.00000</t>
  </si>
  <si>
    <t>13.1.01.00000</t>
  </si>
  <si>
    <t>13.1.01.61460</t>
  </si>
  <si>
    <t>Информационная, консультационная и организационная поддержка субъектов малого и среднего предпринимательства, а так же физических лиц, не являющихся индивидуальными предпринимателями и применяющих специальный налоговый режим "Налог на профессиональный доход"</t>
  </si>
  <si>
    <t>Поддержка сельскохозяйственного производства в части организационных мероприятий</t>
  </si>
  <si>
    <t>Повышение финансовых возможностей муниципальных образований Первомайского муниципального района</t>
  </si>
  <si>
    <t>36.2.00.00000</t>
  </si>
  <si>
    <t>36.2.01.00000</t>
  </si>
  <si>
    <t>36.2.01.62120</t>
  </si>
  <si>
    <t>Организационно-техническое и нормативно-методическое обеспечение бюджетного процесса</t>
  </si>
  <si>
    <t>11.1.01.L5191</t>
  </si>
  <si>
    <t>Газификация населённых пунктов Первомайского района (строительство распределительных  газовых сетей с вводом их в эксплуатацию)</t>
  </si>
  <si>
    <t>Расходы  бюджета Первомайского муниципального района по целевым статьям                                                                                                                      (муниципальным  программам и непрограммным направлениям деятельности)                                   и группам видов расходов классификации расходов бюджетов Российской Федерации                                                   на плановый период 2024 и 2025 годов</t>
  </si>
  <si>
    <t>2025 год                    (руб.)</t>
  </si>
  <si>
    <t>Муниципальная программа «Развитие образования в Первомайском муниципальном районе» на 2023-2025 годы</t>
  </si>
  <si>
    <t>Подпрограмма «Общепрограммные расходы муниципальной программы «Развитие образования в Первомайском муниципальном районе» на 2023-2025 годы»</t>
  </si>
  <si>
    <t>Муниципальная программа  «Социальная поддержка населения Первомайского муниципального района» на 2023-2025 годы</t>
  </si>
  <si>
    <t>Подпрограмма «Ведомственная целевая программа отдела труда и социальной поддержки населения администрации Первомайского муниципального района» на 2023-2025 годы</t>
  </si>
  <si>
    <t>Подпрограмма «Поддержка социально ориентированных не коммерческих организаций Первомайского муниципального района» на 2023-2025 годы</t>
  </si>
  <si>
    <t>Реализация мероприятий подпрограммы «Поддержка социально ориентированных не коммерческих организаций Первомайского муниципального района» на 2023-2025 годы</t>
  </si>
  <si>
    <t>Подпрограмма «Улучшение условий и охраны труда  по Первомайскому муниципальному району» на 2023-2025 годы</t>
  </si>
  <si>
    <t>Мероприятия по реализации  подпрограммы «Улучшение условий и охраны труда  по Первомайскому муниципальному району» на 2023-2025 годы</t>
  </si>
  <si>
    <t xml:space="preserve">Муниципальная программа «Разработка и актуализация градостроительной документации 
Первомайского района Ярославской области» на 2021-2024 годы
</t>
  </si>
  <si>
    <t xml:space="preserve">Подпрограмма «Общепрограммные расходы муниципальной программы «Разработка и актуализация градостроительной документации 
Первомайского района Ярославской области» на 2021-2024 годы
</t>
  </si>
  <si>
    <t xml:space="preserve">Мероприятия  по реализации Подпрограммы «Общепрограммные расходы муниципальной программы «Разработка и актуализация градостроительной документации 
Первомайского района Ярославской области» на 2021-2024 годы
</t>
  </si>
  <si>
    <t>Муниципальная  программа «Комплексные меры по организации отдыха и оздоровления детей Первомайского района на 2023-2025 годы»</t>
  </si>
  <si>
    <t>Подпрограмма «Общепрограммные расходы муниципальной программы «Комплексные меры по организации отдыха и оздоровления детей Первомайского района» на 2023-2025 годы»</t>
  </si>
  <si>
    <t>Мероприятия  по реализации подпрограммы «Общепрограммные расходы муниципальной программы «Комплексные меры по организации отдыха и оздоровления детей Первомайского района» на 2023-2025 годы»</t>
  </si>
  <si>
    <t>Муниципальная программа «Семья и дети» на 2022-2024 годы</t>
  </si>
  <si>
    <t>Подпрограмма «Общепрограммные расходы муниципальной программы «Семья и дети» на 2022-2024 годы»</t>
  </si>
  <si>
    <t>Реализация мероприятий подпрограммы «Общепрограммные расходы муниципальной программы «Семья и дети» на 2022-2024 годы»</t>
  </si>
  <si>
    <t xml:space="preserve">Муниципальная программа  «Обеспечение общественного порядка и противодействие
преступности на территории Первомайского муниципального района» на 2021-2023 годы
</t>
  </si>
  <si>
    <t>Подпрограмма «Профилактика правонарушений на территории Первомайского муниципального района» на 2021-2023 годы</t>
  </si>
  <si>
    <t>Подпрограмма «Профилактика безнадзорности, правонарушений и защита прав несовершеннолетних Первомайского муниципального района» на 2021-2023 годы</t>
  </si>
  <si>
    <t>Реализация мероприятий подпрограммы «Профилактика безнадзорности, правонарушений и защита прав несовершеннолетних Первомайского муниципального района» на 2021-2023 годы</t>
  </si>
  <si>
    <t>Подпрограмма «Профилактика терроризма и экстремизма на территории Первомайского муниципального района» на 2021-2023 годы</t>
  </si>
  <si>
    <t>Подпрограмма «Противодействие коррупции в Первомайском муниципальном районе» на 2021-2023 годы</t>
  </si>
  <si>
    <t>Муниципальная программа «Патриотическое воспитание граждан Российской Федерации, проживающих на территории Первомайского муниципального района на 2022-2024 годы»</t>
  </si>
  <si>
    <t>Подпрограмма «Общепрограммные расходы муниципальной программы «Патриотическое воспитание граждан Российской Федерации, проживающих на территории Первомайского муниципального района на 2022-2024 годы»</t>
  </si>
  <si>
    <t>Реализация мероприятий подпрограммы «Общепрограммные расходы муниципальной программы «Патриотическое воспитание граждан Российской Федерации, проживающих на территории Первомайского муниципального района на 2022-2024 годы»</t>
  </si>
  <si>
    <t>Муниципальная программа «Защита населения и территории Первомайского муниципального района от чрезвычайных ситуаций, обеспечение пожарной безопасности и безопасности людей на водных объектах» на 2022-2024 годы</t>
  </si>
  <si>
    <t>Подпрограмма «Общепрограммные расходы муниципальной программы «Защита населения и территории Первомайского муниципального района от чрезвычайных ситуаций, обеспечение пожарной безопасности и безопасности людей на водных объектах» на 2022-2024 годы»</t>
  </si>
  <si>
    <t>Муниципальная программа «Развитие культуры  в Первомайском муниципальном районе» на 2022-2025 годы</t>
  </si>
  <si>
    <t>Подпрограмма «Ведомственная целевая программа «Развитие культуры в Первомайском муниципальном районе»»на 2022-2025 годы</t>
  </si>
  <si>
    <t>Муниципальная программа «Молодёжь» на 2022-2024 годы</t>
  </si>
  <si>
    <t>Подпрограмма «Общепрограммные расходы муниципальной программы «Молодёжь» на 2022-2024 годы»</t>
  </si>
  <si>
    <t>Реализация мероприятий подпрограммы «Общепрограммные расходы муниципальной программы «Молодёжь» на 2022-2024 годы»</t>
  </si>
  <si>
    <t>Муниципальная программа «Развитие физической культуры и спорта в Первомайском муниципальном районе» на 2023-2025 годы</t>
  </si>
  <si>
    <t>Подпрограмма «Ведомственная целевая программа муниципального учреждения «Спортивный комплекс «Надежда» Первомайского муниципального района Ярославской области» на 2023-2025 годы</t>
  </si>
  <si>
    <t>Реализация мероприятий Подпрограммы «Ведомственная целевая программа муниципального учреждения «Спортивный комплекс «Надежда» Первомайского муниципального района Ярославской области» на 2023-2025 годы</t>
  </si>
  <si>
    <t>Муниципальная программа  «Развитие субъектов малого и среднего предпринимательства Первомайского муниципального района» на 2022-2024 годы</t>
  </si>
  <si>
    <t xml:space="preserve">Подпрограмма «Общепрограммные расходы муниципальной программы «Развитие субъектов малого и среднего предпринимательства Первомайского муниципального района» на 2022-2024 годы»
</t>
  </si>
  <si>
    <t xml:space="preserve">Реализация мероприятий подпрограммы  «Общепрограммные расходы муниципальной программы «Развитие субъектов малого и среднего предпринимательства Первомайского муниципального района» на 2022-2024 годы»
</t>
  </si>
  <si>
    <t>Муниципальная программа «Газификация и модернизация жилищно-коммунального хозяйства Первомайского муниципального района» на 2018-2024 годы</t>
  </si>
  <si>
    <t>Подпрограмма «Общепрограммные расходы муниципальной программы «Газификация и модернизация жилищно-коммунального хозяйства Первомайского муниципального района» на 2018-2024 годы»</t>
  </si>
  <si>
    <t>Муниципальная программа «Эффективная власть в Первомайском муниципальном районе» на 2023-2025 годы</t>
  </si>
  <si>
    <t xml:space="preserve"> Подпрограмма «Развитие муниципальной службы в Первомайском муниципальном районе» на 2023-2025 годы</t>
  </si>
  <si>
    <t>Реализация мероприятий Подпрограммы «Развитие муниципальной службы в Первомайском муниципальном районе» на 2023-2025 годы</t>
  </si>
  <si>
    <t>Подпрограмма  «Ведомственная целевая программа МУ Центр обеспечения функционирования органов местного самоуправления Первомайского муниципального района» на 2023 - 2025 годы</t>
  </si>
  <si>
    <t>Реализация мероприятий Подпрограммы «Ведомственная целевая программа МУ Центр обеспечения функционирования органов местного самоуправления Первомайского муниципального района» на 2023 - 2025 годы</t>
  </si>
  <si>
    <t>Муниципальная программа «Повышение эффективности использования муниципального имущества Первомайского муниципального района» на 2022-2024 годы</t>
  </si>
  <si>
    <t>Подпрограмма «Общепрограммные расходы муниципальной программы «Повышение эффективности использования муниципального имущества Первомайского муниципального района» на 2022-2024 годы»</t>
  </si>
  <si>
    <t>Муниципальная программа  «Информационное общество в Первомайском муниципальном районе» на 2022-2024 годы</t>
  </si>
  <si>
    <t>Подпрограмма  «Информационная среда» на 2022-2024 годы</t>
  </si>
  <si>
    <t>Реализация мероприятий подпрограммы «Информационная среда» на 2022-2024 годы</t>
  </si>
  <si>
    <t>Муниципальная программа  «Развитие дорожного хозяйства и транспорта в Первомайском муниципальном районе» на 2023-2025 годы</t>
  </si>
  <si>
    <t>Подпрограмма «Развитие сети автомобильных дорог общего пользования местного значения Первомайского муниципального района» на 2023-2025 годы</t>
  </si>
  <si>
    <t>Реализация мероприятий подпрограммы «Развитие сети автомобильных дорог общего пользования местного значения Первомайского муниципального района» на 2023-2025 годы</t>
  </si>
  <si>
    <t>Подпрограмма «Транспортное обслуживание населения Первомайского муниципального района на 2023-2025 годы»</t>
  </si>
  <si>
    <t>Муниципальная программа «Развитие сельского хозяйства в Первомайском муниципальном районе» в 2022-2024 годах</t>
  </si>
  <si>
    <t>Подпрограмма «Общепрограммные расходы муниципальной программы «Развитие сельского хозяйства в Первомайском муниципальном районе» в 2022-2024 годах</t>
  </si>
  <si>
    <t>Муниципальная программа  «Создание условий для эффективного управления муниципальными финансами в Первомайском муниципальном районе» на 2023-2025 годы</t>
  </si>
  <si>
    <t>Подпрограмма «Выравнивание уровня бюджетной обеспеченности поселений Первомайского муниципального района» на 2023-2025 годы</t>
  </si>
  <si>
    <t>Подпрограмма «Повышение эффективности управления муниципальными финансами Первомайского муниципального района» на 2023-2025 годы</t>
  </si>
  <si>
    <t xml:space="preserve"> Организация образовательного процесса</t>
  </si>
  <si>
    <t>02.1.01.71460</t>
  </si>
  <si>
    <t>Приложение 4</t>
  </si>
  <si>
    <t>Содержание контрольно-счетной палаты муниципального района</t>
  </si>
  <si>
    <t>Руководитель контрольно-счетной палаты муниципального района</t>
  </si>
  <si>
    <t>Муниципальная программа  «Модернизация систем коммунальной инфраструктуры Первомайского муниципального района» на 2024 год</t>
  </si>
  <si>
    <t>Подпрограмма «Общепрограммные расходы муниципальной программы «Модернизация систем коммунальной инфраструктуры Первомайского муниципального района» на 2024 год</t>
  </si>
  <si>
    <t>14.1.01.72220</t>
  </si>
  <si>
    <t>Капитальные вложения в объекты государственной (муниципальной) собственности</t>
  </si>
  <si>
    <t xml:space="preserve">Повышение качества и надежности предоставления коммунальных услуг населению Первомайского муниципального района посредством модернизации объектов коммунальной инфраструктуры </t>
  </si>
  <si>
    <t>Расходы на строительство и реконструкцию объектов теплоснабжения</t>
  </si>
  <si>
    <t xml:space="preserve">к решению Собрания Представителей Первомайского муниципального района от 10.03.2023 года  № 178
</t>
  </si>
  <si>
    <t xml:space="preserve">"Приложение 4 к решению Собрания  Представителей Первомайского муниципального района                                               от 22.12.2022 года № 172
( в редакции решения Собрания Представителей   Первомайского муниципального района                                                                                                                                                            от 10.03.2023 года № 178)"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</si>
</sst>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57">
    <xf numFmtId="0" fontId="0" fillId="0" borderId="0" xfId="0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2" xfId="1" applyFont="1" applyFill="1" applyBorder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Font="1" applyFill="1"/>
    <xf numFmtId="0" fontId="1" fillId="0" borderId="0" xfId="1" applyFont="1" applyFill="1" applyProtection="1"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5" fillId="0" borderId="0" xfId="1" applyNumberFormat="1" applyFont="1" applyFill="1" applyAlignment="1" applyProtection="1">
      <alignment vertical="center" wrapText="1"/>
      <protection hidden="1"/>
    </xf>
    <xf numFmtId="165" fontId="3" fillId="0" borderId="1" xfId="1" applyNumberFormat="1" applyFont="1" applyFill="1" applyBorder="1" applyAlignment="1" applyProtection="1">
      <alignment horizontal="center" vertical="top"/>
      <protection hidden="1"/>
    </xf>
    <xf numFmtId="38" fontId="3" fillId="0" borderId="1" xfId="1" applyNumberFormat="1" applyFont="1" applyFill="1" applyBorder="1" applyAlignment="1" applyProtection="1">
      <alignment horizontal="right" vertical="top"/>
      <protection hidden="1"/>
    </xf>
    <xf numFmtId="40" fontId="3" fillId="0" borderId="1" xfId="1" applyNumberFormat="1" applyFont="1" applyFill="1" applyBorder="1" applyAlignment="1" applyProtection="1">
      <alignment horizontal="right" vertical="top"/>
      <protection hidden="1"/>
    </xf>
    <xf numFmtId="49" fontId="1" fillId="0" borderId="0" xfId="1" applyNumberFormat="1" applyFont="1" applyFill="1" applyAlignment="1">
      <alignment horizontal="left"/>
    </xf>
    <xf numFmtId="4" fontId="1" fillId="0" borderId="0" xfId="1" applyNumberFormat="1" applyFont="1" applyFill="1" applyAlignment="1">
      <alignment horizontal="left"/>
    </xf>
    <xf numFmtId="49" fontId="1" fillId="0" borderId="0" xfId="1" applyNumberFormat="1" applyFont="1" applyFill="1" applyAlignment="1"/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3" fillId="0" borderId="1" xfId="1" applyFont="1" applyBorder="1" applyAlignment="1" applyProtection="1">
      <alignment vertical="top"/>
      <protection hidden="1"/>
    </xf>
    <xf numFmtId="0" fontId="3" fillId="0" borderId="2" xfId="1" applyFont="1" applyBorder="1" applyProtection="1">
      <protection hidden="1"/>
    </xf>
    <xf numFmtId="38" fontId="2" fillId="0" borderId="1" xfId="1" applyNumberFormat="1" applyFont="1" applyFill="1" applyBorder="1" applyAlignment="1" applyProtection="1">
      <alignment horizontal="right" vertical="top"/>
      <protection hidden="1"/>
    </xf>
    <xf numFmtId="0" fontId="1" fillId="0" borderId="3" xfId="1" applyBorder="1" applyProtection="1">
      <protection hidden="1"/>
    </xf>
    <xf numFmtId="0" fontId="3" fillId="0" borderId="0" xfId="1" applyFont="1" applyFill="1" applyBorder="1" applyProtection="1">
      <protection hidden="1"/>
    </xf>
    <xf numFmtId="0" fontId="3" fillId="2" borderId="2" xfId="1" applyFont="1" applyFill="1" applyBorder="1" applyProtection="1">
      <protection hidden="1"/>
    </xf>
    <xf numFmtId="0" fontId="1" fillId="2" borderId="0" xfId="1" applyFont="1" applyFill="1"/>
    <xf numFmtId="0" fontId="3" fillId="3" borderId="2" xfId="1" applyFont="1" applyFill="1" applyBorder="1" applyProtection="1">
      <protection hidden="1"/>
    </xf>
    <xf numFmtId="0" fontId="3" fillId="3" borderId="1" xfId="1" applyNumberFormat="1" applyFont="1" applyFill="1" applyBorder="1" applyAlignment="1" applyProtection="1">
      <alignment horizontal="center" vertical="top"/>
      <protection hidden="1"/>
    </xf>
    <xf numFmtId="164" fontId="3" fillId="3" borderId="1" xfId="1" applyNumberFormat="1" applyFont="1" applyFill="1" applyBorder="1" applyAlignment="1" applyProtection="1">
      <alignment horizontal="center" vertical="top"/>
      <protection hidden="1"/>
    </xf>
    <xf numFmtId="3" fontId="3" fillId="3" borderId="1" xfId="1" applyNumberFormat="1" applyFont="1" applyFill="1" applyBorder="1" applyAlignment="1" applyProtection="1">
      <alignment horizontal="right" vertical="top"/>
      <protection hidden="1"/>
    </xf>
    <xf numFmtId="0" fontId="1" fillId="3" borderId="0" xfId="1" applyFont="1" applyFill="1"/>
    <xf numFmtId="0" fontId="3" fillId="3" borderId="1" xfId="1" applyNumberFormat="1" applyFont="1" applyFill="1" applyBorder="1" applyAlignment="1" applyProtection="1">
      <alignment horizontal="left" vertical="top" wrapText="1"/>
      <protection hidden="1"/>
    </xf>
    <xf numFmtId="0" fontId="3" fillId="3" borderId="4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49" fontId="3" fillId="3" borderId="1" xfId="1" applyNumberFormat="1" applyFont="1" applyFill="1" applyBorder="1" applyAlignment="1" applyProtection="1">
      <alignment horizontal="center" vertical="top"/>
      <protection hidden="1"/>
    </xf>
    <xf numFmtId="0" fontId="3" fillId="4" borderId="2" xfId="1" applyFont="1" applyFill="1" applyBorder="1" applyProtection="1">
      <protection hidden="1"/>
    </xf>
    <xf numFmtId="0" fontId="1" fillId="4" borderId="0" xfId="1" applyFont="1" applyFill="1"/>
    <xf numFmtId="0" fontId="2" fillId="3" borderId="5" xfId="1" applyNumberFormat="1" applyFont="1" applyFill="1" applyBorder="1" applyAlignment="1" applyProtection="1">
      <alignment horizontal="left" vertical="top" wrapText="1"/>
      <protection hidden="1"/>
    </xf>
    <xf numFmtId="0" fontId="2" fillId="3" borderId="1" xfId="1" applyNumberFormat="1" applyFont="1" applyFill="1" applyBorder="1" applyAlignment="1" applyProtection="1">
      <alignment horizontal="center" vertical="top"/>
      <protection hidden="1"/>
    </xf>
    <xf numFmtId="164" fontId="2" fillId="3" borderId="5" xfId="1" applyNumberFormat="1" applyFont="1" applyFill="1" applyBorder="1" applyAlignment="1" applyProtection="1">
      <alignment horizontal="center" vertical="top"/>
      <protection hidden="1"/>
    </xf>
    <xf numFmtId="3" fontId="2" fillId="3" borderId="5" xfId="1" applyNumberFormat="1" applyFont="1" applyFill="1" applyBorder="1" applyAlignment="1" applyProtection="1">
      <alignment horizontal="right" vertical="top"/>
      <protection hidden="1"/>
    </xf>
    <xf numFmtId="0" fontId="2" fillId="3" borderId="1" xfId="1" applyNumberFormat="1" applyFont="1" applyFill="1" applyBorder="1" applyAlignment="1" applyProtection="1">
      <alignment horizontal="left" vertical="top" wrapText="1"/>
      <protection hidden="1"/>
    </xf>
    <xf numFmtId="0" fontId="4" fillId="3" borderId="1" xfId="1" applyNumberFormat="1" applyFont="1" applyFill="1" applyBorder="1" applyAlignment="1" applyProtection="1">
      <alignment horizontal="left" vertical="top" wrapText="1"/>
      <protection hidden="1"/>
    </xf>
    <xf numFmtId="0" fontId="4" fillId="3" borderId="1" xfId="1" applyNumberFormat="1" applyFont="1" applyFill="1" applyBorder="1" applyAlignment="1" applyProtection="1">
      <alignment horizontal="center" vertical="top"/>
      <protection hidden="1"/>
    </xf>
    <xf numFmtId="0" fontId="9" fillId="3" borderId="1" xfId="0" applyFont="1" applyFill="1" applyBorder="1" applyAlignment="1">
      <alignment wrapText="1"/>
    </xf>
    <xf numFmtId="0" fontId="3" fillId="5" borderId="0" xfId="1" applyFont="1" applyFill="1" applyBorder="1" applyProtection="1">
      <protection hidden="1"/>
    </xf>
    <xf numFmtId="0" fontId="1" fillId="5" borderId="0" xfId="1" applyFont="1" applyFill="1"/>
    <xf numFmtId="0" fontId="3" fillId="6" borderId="2" xfId="1" applyFont="1" applyFill="1" applyBorder="1" applyProtection="1">
      <protection hidden="1"/>
    </xf>
    <xf numFmtId="0" fontId="1" fillId="6" borderId="0" xfId="1" applyFont="1" applyFill="1"/>
    <xf numFmtId="0" fontId="3" fillId="7" borderId="2" xfId="1" applyFont="1" applyFill="1" applyBorder="1" applyProtection="1">
      <protection hidden="1"/>
    </xf>
    <xf numFmtId="0" fontId="1" fillId="7" borderId="0" xfId="1" applyFont="1" applyFill="1"/>
    <xf numFmtId="0" fontId="3" fillId="8" borderId="2" xfId="1" applyFont="1" applyFill="1" applyBorder="1" applyProtection="1">
      <protection hidden="1"/>
    </xf>
    <xf numFmtId="0" fontId="1" fillId="8" borderId="0" xfId="1" applyFont="1" applyFill="1"/>
    <xf numFmtId="0" fontId="3" fillId="9" borderId="2" xfId="1" applyFont="1" applyFill="1" applyBorder="1" applyProtection="1">
      <protection hidden="1"/>
    </xf>
    <xf numFmtId="0" fontId="1" fillId="9" borderId="0" xfId="1" applyFont="1" applyFill="1"/>
    <xf numFmtId="0" fontId="1" fillId="3" borderId="0" xfId="1" applyFont="1" applyFill="1" applyProtection="1">
      <protection hidden="1"/>
    </xf>
    <xf numFmtId="0" fontId="3" fillId="3" borderId="6" xfId="1" applyFont="1" applyFill="1" applyBorder="1" applyProtection="1">
      <protection hidden="1"/>
    </xf>
    <xf numFmtId="0" fontId="3" fillId="3" borderId="7" xfId="1" applyFont="1" applyFill="1" applyBorder="1" applyProtection="1">
      <protection hidden="1"/>
    </xf>
    <xf numFmtId="0" fontId="3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3" borderId="1" xfId="1" applyNumberFormat="1" applyFont="1" applyFill="1" applyBorder="1" applyAlignment="1" applyProtection="1">
      <alignment horizontal="center" vertical="top"/>
      <protection hidden="1"/>
    </xf>
    <xf numFmtId="3" fontId="2" fillId="3" borderId="1" xfId="1" applyNumberFormat="1" applyFont="1" applyFill="1" applyBorder="1" applyAlignment="1" applyProtection="1">
      <alignment horizontal="right" vertical="top"/>
      <protection hidden="1"/>
    </xf>
    <xf numFmtId="164" fontId="4" fillId="3" borderId="1" xfId="1" applyNumberFormat="1" applyFont="1" applyFill="1" applyBorder="1" applyAlignment="1" applyProtection="1">
      <alignment horizontal="center" vertical="top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7" xfId="1" applyNumberFormat="1" applyFont="1" applyFill="1" applyBorder="1" applyAlignment="1" applyProtection="1">
      <alignment horizontal="center" vertical="center"/>
      <protection hidden="1"/>
    </xf>
    <xf numFmtId="14" fontId="4" fillId="3" borderId="1" xfId="1" applyNumberFormat="1" applyFont="1" applyFill="1" applyBorder="1" applyAlignment="1" applyProtection="1">
      <alignment horizontal="center" vertical="top"/>
      <protection hidden="1"/>
    </xf>
    <xf numFmtId="3" fontId="4" fillId="3" borderId="1" xfId="1" applyNumberFormat="1" applyFont="1" applyFill="1" applyBorder="1" applyAlignment="1" applyProtection="1">
      <alignment horizontal="right" vertical="top"/>
      <protection hidden="1"/>
    </xf>
    <xf numFmtId="0" fontId="6" fillId="3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center"/>
    </xf>
    <xf numFmtId="0" fontId="4" fillId="3" borderId="4" xfId="1" applyNumberFormat="1" applyFont="1" applyFill="1" applyBorder="1" applyAlignment="1" applyProtection="1">
      <alignment horizontal="center" vertical="center"/>
      <protection hidden="1"/>
    </xf>
    <xf numFmtId="0" fontId="4" fillId="3" borderId="3" xfId="1" applyNumberFormat="1" applyFont="1" applyFill="1" applyBorder="1" applyAlignment="1" applyProtection="1">
      <alignment horizontal="center" vertical="center"/>
      <protection hidden="1"/>
    </xf>
    <xf numFmtId="0" fontId="3" fillId="3" borderId="4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0" fontId="3" fillId="3" borderId="1" xfId="1" applyNumberFormat="1" applyFont="1" applyFill="1" applyBorder="1" applyAlignment="1" applyProtection="1">
      <alignment horizontal="center" vertical="center"/>
      <protection hidden="1"/>
    </xf>
    <xf numFmtId="0" fontId="3" fillId="3" borderId="8" xfId="1" applyNumberFormat="1" applyFont="1" applyFill="1" applyBorder="1" applyAlignment="1" applyProtection="1">
      <alignment horizontal="center" vertical="center"/>
      <protection hidden="1"/>
    </xf>
    <xf numFmtId="1" fontId="3" fillId="3" borderId="1" xfId="1" applyNumberFormat="1" applyFont="1" applyFill="1" applyBorder="1" applyAlignment="1" applyProtection="1">
      <alignment horizontal="right" vertical="top"/>
      <protection hidden="1"/>
    </xf>
    <xf numFmtId="49" fontId="10" fillId="3" borderId="1" xfId="0" applyNumberFormat="1" applyFont="1" applyFill="1" applyBorder="1" applyAlignment="1">
      <alignment horizontal="center"/>
    </xf>
    <xf numFmtId="1" fontId="2" fillId="3" borderId="1" xfId="1" applyNumberFormat="1" applyFont="1" applyFill="1" applyBorder="1" applyAlignment="1" applyProtection="1">
      <alignment horizontal="right" vertical="top"/>
      <protection hidden="1"/>
    </xf>
    <xf numFmtId="0" fontId="3" fillId="3" borderId="0" xfId="1" applyNumberFormat="1" applyFont="1" applyFill="1" applyBorder="1" applyAlignment="1" applyProtection="1">
      <alignment horizontal="left" vertical="top" wrapText="1"/>
      <protection hidden="1"/>
    </xf>
    <xf numFmtId="0" fontId="6" fillId="3" borderId="0" xfId="0" applyFont="1" applyFill="1" applyAlignment="1">
      <alignment wrapText="1"/>
    </xf>
    <xf numFmtId="49" fontId="4" fillId="3" borderId="1" xfId="1" applyNumberFormat="1" applyFont="1" applyFill="1" applyBorder="1" applyAlignment="1" applyProtection="1">
      <alignment horizontal="center" vertical="top"/>
      <protection hidden="1"/>
    </xf>
    <xf numFmtId="3" fontId="1" fillId="3" borderId="0" xfId="1" applyNumberFormat="1" applyFont="1" applyFill="1" applyAlignment="1">
      <alignment horizontal="right"/>
    </xf>
    <xf numFmtId="14" fontId="3" fillId="3" borderId="1" xfId="1" applyNumberFormat="1" applyFont="1" applyFill="1" applyBorder="1" applyAlignment="1" applyProtection="1">
      <alignment horizontal="center" vertical="top"/>
      <protection hidden="1"/>
    </xf>
    <xf numFmtId="49" fontId="3" fillId="3" borderId="1" xfId="1" applyNumberFormat="1" applyFont="1" applyFill="1" applyBorder="1" applyAlignment="1">
      <alignment horizontal="center"/>
    </xf>
    <xf numFmtId="49" fontId="3" fillId="3" borderId="0" xfId="1" applyNumberFormat="1" applyFont="1" applyFill="1" applyAlignment="1">
      <alignment horizontal="center"/>
    </xf>
    <xf numFmtId="0" fontId="3" fillId="3" borderId="6" xfId="1" applyNumberFormat="1" applyFont="1" applyFill="1" applyBorder="1" applyAlignment="1" applyProtection="1">
      <alignment horizontal="left" vertical="top" wrapText="1"/>
      <protection hidden="1"/>
    </xf>
    <xf numFmtId="49" fontId="3" fillId="3" borderId="6" xfId="1" applyNumberFormat="1" applyFont="1" applyFill="1" applyBorder="1" applyAlignment="1" applyProtection="1">
      <alignment horizontal="center" vertical="top"/>
      <protection hidden="1"/>
    </xf>
    <xf numFmtId="164" fontId="3" fillId="3" borderId="6" xfId="1" applyNumberFormat="1" applyFont="1" applyFill="1" applyBorder="1" applyAlignment="1" applyProtection="1">
      <alignment horizontal="center" vertical="top"/>
      <protection hidden="1"/>
    </xf>
    <xf numFmtId="1" fontId="3" fillId="3" borderId="6" xfId="1" applyNumberFormat="1" applyFont="1" applyFill="1" applyBorder="1" applyAlignment="1" applyProtection="1">
      <alignment horizontal="right" vertical="top"/>
      <protection hidden="1"/>
    </xf>
    <xf numFmtId="3" fontId="3" fillId="3" borderId="6" xfId="1" applyNumberFormat="1" applyFont="1" applyFill="1" applyBorder="1" applyAlignment="1" applyProtection="1">
      <alignment horizontal="right" vertical="top"/>
      <protection hidden="1"/>
    </xf>
    <xf numFmtId="0" fontId="3" fillId="3" borderId="6" xfId="1" applyNumberFormat="1" applyFont="1" applyFill="1" applyBorder="1" applyAlignment="1" applyProtection="1">
      <alignment horizontal="center" vertical="top"/>
      <protection hidden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3" fontId="9" fillId="3" borderId="1" xfId="0" applyNumberFormat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3" fontId="6" fillId="3" borderId="1" xfId="0" applyNumberFormat="1" applyFont="1" applyFill="1" applyBorder="1" applyAlignment="1">
      <alignment horizontal="right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14" fontId="6" fillId="3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0" fontId="6" fillId="3" borderId="6" xfId="0" applyFont="1" applyFill="1" applyBorder="1" applyAlignment="1">
      <alignment horizontal="center" vertical="top" wrapText="1"/>
    </xf>
    <xf numFmtId="3" fontId="6" fillId="3" borderId="6" xfId="0" applyNumberFormat="1" applyFont="1" applyFill="1" applyBorder="1" applyAlignment="1">
      <alignment horizontal="right" vertical="top" wrapText="1"/>
    </xf>
    <xf numFmtId="0" fontId="6" fillId="3" borderId="6" xfId="0" applyFont="1" applyFill="1" applyBorder="1" applyAlignment="1">
      <alignment vertical="top" wrapText="1"/>
    </xf>
    <xf numFmtId="0" fontId="2" fillId="3" borderId="4" xfId="1" applyNumberFormat="1" applyFont="1" applyFill="1" applyBorder="1" applyAlignment="1" applyProtection="1">
      <alignment horizontal="center" vertical="center"/>
      <protection hidden="1"/>
    </xf>
    <xf numFmtId="0" fontId="2" fillId="3" borderId="3" xfId="1" applyNumberFormat="1" applyFont="1" applyFill="1" applyBorder="1" applyAlignment="1" applyProtection="1">
      <alignment horizontal="center" vertical="center"/>
      <protection hidden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/>
    <xf numFmtId="3" fontId="3" fillId="3" borderId="1" xfId="1" applyNumberFormat="1" applyFont="1" applyFill="1" applyBorder="1" applyAlignment="1">
      <alignment horizontal="right"/>
    </xf>
    <xf numFmtId="3" fontId="3" fillId="3" borderId="1" xfId="1" applyNumberFormat="1" applyFont="1" applyFill="1" applyBorder="1"/>
    <xf numFmtId="0" fontId="4" fillId="3" borderId="6" xfId="1" applyNumberFormat="1" applyFont="1" applyFill="1" applyBorder="1" applyAlignment="1" applyProtection="1">
      <alignment horizontal="left" vertical="top" wrapText="1"/>
      <protection hidden="1"/>
    </xf>
    <xf numFmtId="0" fontId="6" fillId="3" borderId="5" xfId="0" applyFont="1" applyFill="1" applyBorder="1" applyAlignment="1">
      <alignment vertical="top" wrapText="1"/>
    </xf>
    <xf numFmtId="49" fontId="6" fillId="3" borderId="5" xfId="0" applyNumberFormat="1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1" fontId="6" fillId="3" borderId="5" xfId="0" applyNumberFormat="1" applyFont="1" applyFill="1" applyBorder="1" applyAlignment="1">
      <alignment horizontal="right" vertical="top" wrapText="1"/>
    </xf>
    <xf numFmtId="3" fontId="6" fillId="3" borderId="5" xfId="0" applyNumberFormat="1" applyFont="1" applyFill="1" applyBorder="1" applyAlignment="1">
      <alignment horizontal="right" vertical="top" wrapText="1"/>
    </xf>
    <xf numFmtId="0" fontId="3" fillId="3" borderId="6" xfId="1" applyNumberFormat="1" applyFont="1" applyFill="1" applyBorder="1" applyAlignment="1" applyProtection="1">
      <alignment horizontal="center" vertical="center"/>
      <protection hidden="1"/>
    </xf>
    <xf numFmtId="0" fontId="3" fillId="3" borderId="7" xfId="1" applyNumberFormat="1" applyFont="1" applyFill="1" applyBorder="1" applyAlignment="1" applyProtection="1">
      <alignment horizontal="center" vertical="center"/>
      <protection hidden="1"/>
    </xf>
    <xf numFmtId="0" fontId="3" fillId="3" borderId="4" xfId="1" applyNumberFormat="1" applyFont="1" applyFill="1" applyBorder="1" applyAlignment="1" applyProtection="1">
      <alignment horizontal="center" vertical="top"/>
      <protection hidden="1"/>
    </xf>
    <xf numFmtId="164" fontId="3" fillId="3" borderId="4" xfId="1" applyNumberFormat="1" applyFont="1" applyFill="1" applyBorder="1" applyAlignment="1" applyProtection="1">
      <alignment horizontal="center" vertical="top"/>
      <protection hidden="1"/>
    </xf>
    <xf numFmtId="3" fontId="3" fillId="3" borderId="4" xfId="1" applyNumberFormat="1" applyFont="1" applyFill="1" applyBorder="1" applyAlignment="1" applyProtection="1">
      <alignment horizontal="right" vertical="top"/>
      <protection hidden="1"/>
    </xf>
    <xf numFmtId="164" fontId="3" fillId="3" borderId="5" xfId="1" applyNumberFormat="1" applyFont="1" applyFill="1" applyBorder="1" applyAlignment="1" applyProtection="1">
      <alignment horizontal="center" vertical="top"/>
      <protection hidden="1"/>
    </xf>
    <xf numFmtId="3" fontId="3" fillId="3" borderId="5" xfId="1" applyNumberFormat="1" applyFont="1" applyFill="1" applyBorder="1" applyAlignment="1" applyProtection="1">
      <alignment horizontal="right" vertical="top"/>
      <protection hidden="1"/>
    </xf>
    <xf numFmtId="14" fontId="2" fillId="3" borderId="1" xfId="1" applyNumberFormat="1" applyFont="1" applyFill="1" applyBorder="1" applyAlignment="1" applyProtection="1">
      <alignment horizontal="center" vertical="top"/>
      <protection hidden="1"/>
    </xf>
    <xf numFmtId="164" fontId="3" fillId="3" borderId="8" xfId="1" applyNumberFormat="1" applyFont="1" applyFill="1" applyBorder="1" applyAlignment="1" applyProtection="1">
      <alignment horizontal="center" vertical="top"/>
      <protection hidden="1"/>
    </xf>
    <xf numFmtId="0" fontId="1" fillId="3" borderId="1" xfId="1" applyFont="1" applyFill="1" applyBorder="1" applyProtection="1">
      <protection hidden="1"/>
    </xf>
    <xf numFmtId="0" fontId="1" fillId="3" borderId="8" xfId="1" applyFont="1" applyFill="1" applyBorder="1" applyProtection="1">
      <protection hidden="1"/>
    </xf>
    <xf numFmtId="0" fontId="2" fillId="3" borderId="1" xfId="1" applyFont="1" applyFill="1" applyBorder="1" applyAlignment="1" applyProtection="1">
      <alignment vertical="top"/>
      <protection hidden="1"/>
    </xf>
    <xf numFmtId="0" fontId="3" fillId="3" borderId="1" xfId="1" applyFont="1" applyFill="1" applyBorder="1" applyAlignment="1" applyProtection="1">
      <protection hidden="1"/>
    </xf>
    <xf numFmtId="3" fontId="2" fillId="3" borderId="1" xfId="1" applyNumberFormat="1" applyFont="1" applyFill="1" applyBorder="1" applyAlignment="1" applyProtection="1">
      <alignment horizontal="right"/>
      <protection hidden="1"/>
    </xf>
    <xf numFmtId="0" fontId="3" fillId="2" borderId="4" xfId="1" applyNumberFormat="1" applyFont="1" applyFill="1" applyBorder="1" applyAlignment="1" applyProtection="1">
      <alignment horizontal="center" vertical="center"/>
      <protection hidden="1"/>
    </xf>
    <xf numFmtId="0" fontId="3" fillId="2" borderId="3" xfId="1" applyNumberFormat="1" applyFont="1" applyFill="1" applyBorder="1" applyAlignment="1" applyProtection="1">
      <alignment horizontal="center" vertical="center"/>
      <protection hidden="1"/>
    </xf>
    <xf numFmtId="0" fontId="3" fillId="3" borderId="4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0" fontId="2" fillId="3" borderId="4" xfId="1" applyNumberFormat="1" applyFont="1" applyFill="1" applyBorder="1" applyAlignment="1" applyProtection="1">
      <alignment horizontal="center" vertical="center"/>
      <protection hidden="1"/>
    </xf>
    <xf numFmtId="0" fontId="2" fillId="3" borderId="3" xfId="1" applyNumberFormat="1" applyFont="1" applyFill="1" applyBorder="1" applyAlignment="1" applyProtection="1">
      <alignment horizontal="center" vertical="center"/>
      <protection hidden="1"/>
    </xf>
    <xf numFmtId="0" fontId="3" fillId="3" borderId="4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0" fontId="2" fillId="3" borderId="4" xfId="1" applyNumberFormat="1" applyFont="1" applyFill="1" applyBorder="1" applyAlignment="1" applyProtection="1">
      <alignment horizontal="center" vertical="center"/>
      <protection hidden="1"/>
    </xf>
    <xf numFmtId="0" fontId="2" fillId="3" borderId="3" xfId="1" applyNumberFormat="1" applyFont="1" applyFill="1" applyBorder="1" applyAlignment="1" applyProtection="1">
      <alignment horizontal="center" vertical="center"/>
      <protection hidden="1"/>
    </xf>
    <xf numFmtId="0" fontId="4" fillId="3" borderId="4" xfId="1" applyNumberFormat="1" applyFont="1" applyFill="1" applyBorder="1" applyAlignment="1" applyProtection="1">
      <alignment horizontal="center" vertical="center"/>
      <protection hidden="1"/>
    </xf>
    <xf numFmtId="0" fontId="4" fillId="3" borderId="3" xfId="1" applyNumberFormat="1" applyFont="1" applyFill="1" applyBorder="1" applyAlignment="1" applyProtection="1">
      <alignment horizontal="center" vertical="center"/>
      <protection hidden="1"/>
    </xf>
    <xf numFmtId="3" fontId="3" fillId="2" borderId="1" xfId="1" applyNumberFormat="1" applyFont="1" applyFill="1" applyBorder="1" applyAlignment="1" applyProtection="1">
      <alignment horizontal="right" vertical="top"/>
      <protection hidden="1"/>
    </xf>
    <xf numFmtId="0" fontId="2" fillId="3" borderId="6" xfId="1" applyNumberFormat="1" applyFont="1" applyFill="1" applyBorder="1" applyAlignment="1" applyProtection="1">
      <alignment horizontal="left" vertical="top" wrapText="1"/>
      <protection hidden="1"/>
    </xf>
    <xf numFmtId="3" fontId="2" fillId="3" borderId="6" xfId="1" applyNumberFormat="1" applyFont="1" applyFill="1" applyBorder="1" applyAlignment="1" applyProtection="1">
      <alignment horizontal="right" vertical="top"/>
      <protection hidden="1"/>
    </xf>
    <xf numFmtId="49" fontId="3" fillId="0" borderId="1" xfId="1" applyNumberFormat="1" applyFont="1" applyFill="1" applyBorder="1" applyAlignment="1" applyProtection="1">
      <alignment horizontal="center" vertical="top"/>
      <protection hidden="1"/>
    </xf>
    <xf numFmtId="0" fontId="3" fillId="3" borderId="5" xfId="1" applyNumberFormat="1" applyFont="1" applyFill="1" applyBorder="1" applyAlignment="1" applyProtection="1">
      <alignment horizontal="left" vertical="top" wrapText="1"/>
      <protection hidden="1"/>
    </xf>
    <xf numFmtId="0" fontId="14" fillId="0" borderId="0" xfId="0" applyFont="1" applyAlignment="1">
      <alignment vertical="top" wrapText="1"/>
    </xf>
    <xf numFmtId="3" fontId="9" fillId="3" borderId="5" xfId="0" applyNumberFormat="1" applyFont="1" applyFill="1" applyBorder="1" applyAlignment="1">
      <alignment horizontal="right" vertical="top" wrapText="1"/>
    </xf>
    <xf numFmtId="0" fontId="3" fillId="3" borderId="4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NumberFormat="1" applyFont="1" applyFill="1" applyBorder="1" applyAlignment="1" applyProtection="1">
      <alignment horizontal="left" vertical="top" wrapText="1"/>
      <protection hidden="1"/>
    </xf>
    <xf numFmtId="0" fontId="3" fillId="2" borderId="1" xfId="1" applyNumberFormat="1" applyFont="1" applyFill="1" applyBorder="1" applyAlignment="1" applyProtection="1">
      <alignment horizontal="center" vertical="top"/>
      <protection hidden="1"/>
    </xf>
    <xf numFmtId="164" fontId="3" fillId="2" borderId="1" xfId="1" applyNumberFormat="1" applyFont="1" applyFill="1" applyBorder="1" applyAlignment="1" applyProtection="1">
      <alignment horizontal="center" vertical="top"/>
      <protection hidden="1"/>
    </xf>
    <xf numFmtId="0" fontId="4" fillId="2" borderId="1" xfId="1" applyNumberFormat="1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Alignment="1">
      <alignment vertical="top" wrapText="1"/>
    </xf>
    <xf numFmtId="0" fontId="15" fillId="3" borderId="0" xfId="0" applyFont="1" applyFill="1" applyAlignment="1">
      <alignment vertical="top"/>
    </xf>
    <xf numFmtId="0" fontId="3" fillId="3" borderId="4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3" fontId="6" fillId="0" borderId="1" xfId="0" applyNumberFormat="1" applyFont="1" applyFill="1" applyBorder="1" applyAlignment="1">
      <alignment horizontal="right" vertical="top" wrapText="1"/>
    </xf>
    <xf numFmtId="3" fontId="3" fillId="0" borderId="1" xfId="1" applyNumberFormat="1" applyFont="1" applyFill="1" applyBorder="1" applyAlignment="1" applyProtection="1">
      <alignment horizontal="right" vertical="top"/>
      <protection hidden="1"/>
    </xf>
    <xf numFmtId="3" fontId="6" fillId="0" borderId="5" xfId="0" applyNumberFormat="1" applyFont="1" applyFill="1" applyBorder="1" applyAlignment="1">
      <alignment horizontal="right" vertical="top" wrapText="1"/>
    </xf>
    <xf numFmtId="3" fontId="2" fillId="0" borderId="1" xfId="1" applyNumberFormat="1" applyFont="1" applyFill="1" applyBorder="1" applyAlignment="1" applyProtection="1">
      <alignment horizontal="right" vertical="top"/>
      <protection hidden="1"/>
    </xf>
    <xf numFmtId="0" fontId="3" fillId="3" borderId="4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7" xfId="1" applyNumberFormat="1" applyFont="1" applyFill="1" applyBorder="1" applyAlignment="1" applyProtection="1">
      <alignment horizontal="center" vertical="center"/>
      <protection hidden="1"/>
    </xf>
    <xf numFmtId="0" fontId="3" fillId="3" borderId="4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3" fontId="9" fillId="0" borderId="1" xfId="0" applyNumberFormat="1" applyFont="1" applyFill="1" applyBorder="1" applyAlignment="1">
      <alignment horizontal="right" vertical="top" wrapText="1"/>
    </xf>
    <xf numFmtId="49" fontId="11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16" fillId="0" borderId="0" xfId="0" applyFont="1" applyAlignment="1">
      <alignment vertical="top" wrapText="1"/>
    </xf>
    <xf numFmtId="0" fontId="3" fillId="3" borderId="4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0" fontId="3" fillId="3" borderId="4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0" fontId="3" fillId="3" borderId="4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0" fontId="3" fillId="3" borderId="4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0" fontId="3" fillId="3" borderId="4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0" fontId="3" fillId="3" borderId="4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7" xfId="1" applyNumberFormat="1" applyFont="1" applyFill="1" applyBorder="1" applyAlignment="1" applyProtection="1">
      <alignment horizontal="center" vertical="center"/>
      <protection hidden="1"/>
    </xf>
    <xf numFmtId="0" fontId="3" fillId="3" borderId="4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0" fontId="3" fillId="3" borderId="4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0" fontId="4" fillId="3" borderId="4" xfId="1" applyNumberFormat="1" applyFont="1" applyFill="1" applyBorder="1" applyAlignment="1" applyProtection="1">
      <alignment horizontal="center" vertical="center"/>
      <protection hidden="1"/>
    </xf>
    <xf numFmtId="0" fontId="4" fillId="3" borderId="3" xfId="1" applyNumberFormat="1" applyFont="1" applyFill="1" applyBorder="1" applyAlignment="1" applyProtection="1">
      <alignment horizontal="center" vertical="center"/>
      <protection hidden="1"/>
    </xf>
    <xf numFmtId="0" fontId="4" fillId="3" borderId="5" xfId="1" applyNumberFormat="1" applyFont="1" applyFill="1" applyBorder="1" applyAlignment="1" applyProtection="1">
      <alignment horizontal="left" vertical="top" wrapText="1"/>
      <protection hidden="1"/>
    </xf>
    <xf numFmtId="49" fontId="2" fillId="3" borderId="1" xfId="1" applyNumberFormat="1" applyFont="1" applyFill="1" applyBorder="1" applyAlignment="1" applyProtection="1">
      <alignment horizontal="center" vertical="top"/>
      <protection hidden="1"/>
    </xf>
    <xf numFmtId="0" fontId="3" fillId="3" borderId="4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3" fontId="3" fillId="0" borderId="8" xfId="1" applyNumberFormat="1" applyFont="1" applyFill="1" applyBorder="1" applyAlignment="1">
      <alignment horizontal="right" vertical="top"/>
    </xf>
    <xf numFmtId="0" fontId="4" fillId="3" borderId="4" xfId="1" applyNumberFormat="1" applyFont="1" applyFill="1" applyBorder="1" applyAlignment="1" applyProtection="1">
      <alignment horizontal="center" vertical="center"/>
      <protection hidden="1"/>
    </xf>
    <xf numFmtId="0" fontId="4" fillId="3" borderId="3" xfId="1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>
      <alignment horizontal="center" vertical="top"/>
    </xf>
    <xf numFmtId="0" fontId="3" fillId="3" borderId="4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3" fontId="3" fillId="3" borderId="8" xfId="1" applyNumberFormat="1" applyFont="1" applyFill="1" applyBorder="1" applyAlignment="1">
      <alignment horizontal="right" vertical="top"/>
    </xf>
    <xf numFmtId="0" fontId="3" fillId="3" borderId="4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>
      <alignment vertical="top" wrapText="1"/>
    </xf>
    <xf numFmtId="0" fontId="13" fillId="0" borderId="0" xfId="1" applyFont="1" applyFill="1" applyAlignment="1" applyProtection="1">
      <alignment vertical="center" wrapText="1"/>
      <protection hidden="1"/>
    </xf>
    <xf numFmtId="0" fontId="13" fillId="0" borderId="0" xfId="1" applyFont="1" applyFill="1" applyAlignment="1" applyProtection="1">
      <alignment vertical="top" wrapText="1"/>
      <protection hidden="1"/>
    </xf>
    <xf numFmtId="0" fontId="3" fillId="3" borderId="4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0" fontId="11" fillId="0" borderId="5" xfId="0" applyFont="1" applyFill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center" vertical="top"/>
      <protection hidden="1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2" fillId="0" borderId="5" xfId="1" applyNumberFormat="1" applyFont="1" applyFill="1" applyBorder="1" applyAlignment="1" applyProtection="1">
      <alignment horizontal="left" vertical="top" wrapText="1"/>
      <protection hidden="1"/>
    </xf>
    <xf numFmtId="0" fontId="9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7" fillId="0" borderId="0" xfId="0" applyFont="1" applyAlignment="1">
      <alignment horizontal="left" wrapText="1"/>
    </xf>
    <xf numFmtId="0" fontId="2" fillId="0" borderId="6" xfId="1" applyNumberFormat="1" applyFont="1" applyFill="1" applyBorder="1" applyAlignment="1" applyProtection="1">
      <alignment horizontal="left" vertical="top" wrapText="1"/>
      <protection hidden="1"/>
    </xf>
    <xf numFmtId="0" fontId="3" fillId="0" borderId="6" xfId="1" applyNumberFormat="1" applyFont="1" applyFill="1" applyBorder="1" applyAlignment="1" applyProtection="1">
      <alignment horizontal="left" vertical="top" wrapText="1"/>
      <protection hidden="1"/>
    </xf>
    <xf numFmtId="0" fontId="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3" fillId="3" borderId="0" xfId="1" applyFont="1" applyFill="1" applyProtection="1">
      <protection hidden="1"/>
    </xf>
    <xf numFmtId="0" fontId="13" fillId="3" borderId="0" xfId="1" applyFont="1" applyFill="1" applyAlignment="1" applyProtection="1">
      <alignment vertical="center"/>
      <protection hidden="1"/>
    </xf>
    <xf numFmtId="0" fontId="18" fillId="3" borderId="0" xfId="1" applyNumberFormat="1" applyFont="1" applyFill="1" applyAlignment="1" applyProtection="1">
      <alignment horizontal="center" vertical="center" wrapText="1"/>
      <protection hidden="1"/>
    </xf>
    <xf numFmtId="0" fontId="3" fillId="3" borderId="4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165" fontId="2" fillId="0" borderId="1" xfId="1" applyNumberFormat="1" applyFont="1" applyFill="1" applyBorder="1" applyAlignment="1" applyProtection="1">
      <alignment horizontal="center" vertical="top"/>
      <protection hidden="1"/>
    </xf>
    <xf numFmtId="0" fontId="2" fillId="0" borderId="1" xfId="1" applyFont="1" applyBorder="1" applyAlignment="1" applyProtection="1">
      <alignment horizontal="left" vertical="top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13" fillId="3" borderId="0" xfId="1" applyFont="1" applyFill="1" applyAlignment="1" applyProtection="1">
      <alignment horizontal="right" vertical="center" wrapText="1"/>
      <protection hidden="1"/>
    </xf>
    <xf numFmtId="0" fontId="3" fillId="3" borderId="1" xfId="1" applyNumberFormat="1" applyFont="1" applyFill="1" applyBorder="1" applyAlignment="1" applyProtection="1">
      <alignment horizontal="center" vertical="center"/>
      <protection hidden="1"/>
    </xf>
    <xf numFmtId="0" fontId="3" fillId="3" borderId="8" xfId="1" applyNumberFormat="1" applyFont="1" applyFill="1" applyBorder="1" applyAlignment="1" applyProtection="1">
      <alignment horizontal="center" vertical="center"/>
      <protection hidden="1"/>
    </xf>
    <xf numFmtId="0" fontId="3" fillId="3" borderId="4" xfId="1" applyNumberFormat="1" applyFont="1" applyFill="1" applyBorder="1" applyAlignment="1" applyProtection="1">
      <alignment horizontal="center" vertical="center"/>
      <protection hidden="1"/>
    </xf>
    <xf numFmtId="0" fontId="3" fillId="3" borderId="3" xfId="1" applyNumberFormat="1" applyFont="1" applyFill="1" applyBorder="1" applyAlignment="1" applyProtection="1">
      <alignment horizontal="center" vertical="center"/>
      <protection hidden="1"/>
    </xf>
    <xf numFmtId="0" fontId="3" fillId="3" borderId="6" xfId="1" applyNumberFormat="1" applyFont="1" applyFill="1" applyBorder="1" applyAlignment="1" applyProtection="1">
      <alignment horizontal="center" vertical="center"/>
      <protection hidden="1"/>
    </xf>
    <xf numFmtId="0" fontId="3" fillId="3" borderId="7" xfId="1" applyNumberFormat="1" applyFont="1" applyFill="1" applyBorder="1" applyAlignment="1" applyProtection="1">
      <alignment horizontal="center" vertical="center"/>
      <protection hidden="1"/>
    </xf>
    <xf numFmtId="0" fontId="4" fillId="3" borderId="6" xfId="1" applyNumberFormat="1" applyFont="1" applyFill="1" applyBorder="1" applyAlignment="1" applyProtection="1">
      <alignment horizontal="center" vertical="center"/>
      <protection hidden="1"/>
    </xf>
    <xf numFmtId="0" fontId="4" fillId="3" borderId="7" xfId="1" applyNumberFormat="1" applyFont="1" applyFill="1" applyBorder="1" applyAlignment="1" applyProtection="1">
      <alignment horizontal="center" vertical="center"/>
      <protection hidden="1"/>
    </xf>
    <xf numFmtId="0" fontId="2" fillId="3" borderId="4" xfId="1" applyNumberFormat="1" applyFont="1" applyFill="1" applyBorder="1" applyAlignment="1" applyProtection="1">
      <alignment horizontal="center" vertical="center"/>
      <protection hidden="1"/>
    </xf>
    <xf numFmtId="0" fontId="2" fillId="3" borderId="3" xfId="1" applyNumberFormat="1" applyFont="1" applyFill="1" applyBorder="1" applyAlignment="1" applyProtection="1">
      <alignment horizontal="center" vertical="center"/>
      <protection hidden="1"/>
    </xf>
    <xf numFmtId="0" fontId="4" fillId="3" borderId="3" xfId="1" applyNumberFormat="1" applyFont="1" applyFill="1" applyBorder="1" applyAlignment="1" applyProtection="1">
      <alignment horizontal="center" vertical="center"/>
      <protection hidden="1"/>
    </xf>
    <xf numFmtId="0" fontId="4" fillId="3" borderId="0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4" xfId="1" applyNumberFormat="1" applyFont="1" applyFill="1" applyBorder="1" applyAlignment="1" applyProtection="1">
      <alignment horizontal="center" vertical="center"/>
      <protection hidden="1"/>
    </xf>
    <xf numFmtId="0" fontId="3" fillId="2" borderId="6" xfId="1" applyNumberFormat="1" applyFont="1" applyFill="1" applyBorder="1" applyAlignment="1" applyProtection="1">
      <alignment horizontal="center" vertical="center"/>
      <protection hidden="1"/>
    </xf>
    <xf numFmtId="0" fontId="3" fillId="2" borderId="7" xfId="1" applyNumberFormat="1" applyFont="1" applyFill="1" applyBorder="1" applyAlignment="1" applyProtection="1">
      <alignment horizontal="center" vertical="center"/>
      <protection hidden="1"/>
    </xf>
    <xf numFmtId="0" fontId="13" fillId="3" borderId="0" xfId="1" applyFont="1" applyFill="1" applyAlignment="1" applyProtection="1">
      <alignment horizontal="right" vertical="center"/>
      <protection hidden="1"/>
    </xf>
    <xf numFmtId="0" fontId="13" fillId="0" borderId="0" xfId="1" applyFont="1" applyFill="1" applyAlignment="1" applyProtection="1">
      <alignment horizontal="right" vertical="top" wrapText="1"/>
      <protection hidden="1"/>
    </xf>
    <xf numFmtId="0" fontId="18" fillId="3" borderId="0" xfId="1" applyNumberFormat="1" applyFont="1" applyFill="1" applyAlignment="1" applyProtection="1">
      <alignment horizontal="center" vertical="center" wrapText="1"/>
      <protection hidden="1"/>
    </xf>
    <xf numFmtId="0" fontId="5" fillId="3" borderId="0" xfId="1" applyNumberFormat="1" applyFont="1" applyFill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5;&#1088;&#1080;&#1083;.2_&#1088;&#1072;&#1089;&#1093;&#1086;&#1076;&#1099;_2017%20&#1086;&#1090;%2016.08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_к поясн."/>
      <sheetName val="Приложение №4 Табл.№1"/>
    </sheetNames>
    <sheetDataSet>
      <sheetData sheetId="0" refreshError="1"/>
      <sheetData sheetId="1">
        <row r="300">
          <cell r="H300" t="str">
            <v>13.1.00.00000</v>
          </cell>
          <cell r="I300" t="str">
            <v/>
          </cell>
        </row>
        <row r="301">
          <cell r="G301" t="str">
            <v>Развитие спортивной инфраструктуры, популяризации физической культуры и массового спорта в Первомайском муниципальном районе</v>
          </cell>
          <cell r="H301" t="str">
            <v>13.1.01.00000</v>
          </cell>
        </row>
        <row r="302">
          <cell r="H302" t="str">
            <v>13.1.01.61450</v>
          </cell>
        </row>
        <row r="303">
          <cell r="G303" t="str">
            <v>Предоставление субсидий бюджетным, автономным учреждениям и иным некоммерческим организациям</v>
          </cell>
          <cell r="I303">
            <v>600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I12" sqref="I12"/>
    </sheetView>
  </sheetViews>
  <sheetFormatPr defaultColWidth="9.140625" defaultRowHeight="12.75" x14ac:dyDescent="0.2"/>
  <cols>
    <col min="1" max="1" width="0.140625" style="18" customWidth="1"/>
    <col min="2" max="2" width="0" style="18" hidden="1" customWidth="1"/>
    <col min="3" max="3" width="8.85546875" style="18" customWidth="1"/>
    <col min="4" max="4" width="60.140625" style="18" customWidth="1"/>
    <col min="5" max="5" width="17.85546875" style="18" customWidth="1"/>
    <col min="6" max="6" width="0.140625" style="18" hidden="1" customWidth="1"/>
    <col min="7" max="16384" width="9.140625" style="18"/>
  </cols>
  <sheetData>
    <row r="1" spans="1:6" ht="15.6" customHeight="1" x14ac:dyDescent="0.25">
      <c r="A1" s="16"/>
      <c r="B1" s="16"/>
      <c r="C1" s="16"/>
      <c r="D1" s="235" t="s">
        <v>143</v>
      </c>
      <c r="E1" s="235"/>
      <c r="F1" s="17" t="s">
        <v>144</v>
      </c>
    </row>
    <row r="2" spans="1:6" ht="15.6" customHeight="1" x14ac:dyDescent="0.25">
      <c r="A2" s="16"/>
      <c r="B2" s="16"/>
      <c r="C2" s="16"/>
      <c r="D2" s="235" t="s">
        <v>145</v>
      </c>
      <c r="E2" s="235"/>
      <c r="F2" s="17"/>
    </row>
    <row r="3" spans="1:6" ht="15.6" customHeight="1" x14ac:dyDescent="0.25">
      <c r="A3" s="16"/>
      <c r="B3" s="16"/>
      <c r="C3" s="16"/>
      <c r="D3" s="233" t="s">
        <v>146</v>
      </c>
      <c r="E3" s="233"/>
      <c r="F3" s="17"/>
    </row>
    <row r="4" spans="1:6" ht="15.6" customHeight="1" x14ac:dyDescent="0.25">
      <c r="A4" s="16"/>
      <c r="B4" s="16"/>
      <c r="C4" s="16"/>
      <c r="D4" s="233" t="s">
        <v>147</v>
      </c>
      <c r="E4" s="233"/>
      <c r="F4" s="17"/>
    </row>
    <row r="5" spans="1:6" ht="15" customHeight="1" x14ac:dyDescent="0.25">
      <c r="A5" s="16"/>
      <c r="B5" s="16"/>
      <c r="C5" s="16"/>
      <c r="D5" s="233" t="s">
        <v>148</v>
      </c>
      <c r="E5" s="233"/>
      <c r="F5" s="17"/>
    </row>
    <row r="6" spans="1:6" ht="15" customHeight="1" x14ac:dyDescent="0.3">
      <c r="A6" s="16"/>
      <c r="B6" s="16"/>
      <c r="C6" s="16"/>
      <c r="D6" s="19"/>
      <c r="E6" s="19"/>
      <c r="F6" s="17"/>
    </row>
    <row r="7" spans="1:6" ht="60" customHeight="1" x14ac:dyDescent="0.25">
      <c r="A7" s="16"/>
      <c r="B7" s="16"/>
      <c r="C7" s="234" t="s">
        <v>149</v>
      </c>
      <c r="D7" s="234"/>
      <c r="E7" s="234"/>
      <c r="F7" s="17"/>
    </row>
    <row r="8" spans="1:6" ht="14.45" customHeight="1" x14ac:dyDescent="0.25">
      <c r="A8" s="17"/>
      <c r="B8" s="17"/>
      <c r="C8" s="17"/>
      <c r="D8" s="17"/>
      <c r="E8" s="17"/>
      <c r="F8" s="17"/>
    </row>
    <row r="9" spans="1:6" ht="31.35" customHeight="1" x14ac:dyDescent="0.25">
      <c r="A9" s="16"/>
      <c r="B9" s="20"/>
      <c r="C9" s="1" t="s">
        <v>150</v>
      </c>
      <c r="D9" s="1" t="s">
        <v>79</v>
      </c>
      <c r="E9" s="1" t="s">
        <v>80</v>
      </c>
      <c r="F9" s="17"/>
    </row>
    <row r="10" spans="1:6" ht="15.75" x14ac:dyDescent="0.25">
      <c r="A10" s="21"/>
      <c r="B10" s="231">
        <v>100</v>
      </c>
      <c r="C10" s="231"/>
      <c r="D10" s="2" t="s">
        <v>151</v>
      </c>
      <c r="E10" s="22">
        <f>SUM(E11:E18)</f>
        <v>32858501</v>
      </c>
      <c r="F10" s="23"/>
    </row>
    <row r="11" spans="1:6" ht="31.5" x14ac:dyDescent="0.25">
      <c r="A11" s="21"/>
      <c r="B11" s="10">
        <v>100</v>
      </c>
      <c r="C11" s="10">
        <v>102</v>
      </c>
      <c r="D11" s="8" t="s">
        <v>152</v>
      </c>
      <c r="E11" s="11">
        <f>'Приложение 5'!K603</f>
        <v>1652860</v>
      </c>
      <c r="F11" s="23"/>
    </row>
    <row r="12" spans="1:6" ht="47.25" x14ac:dyDescent="0.25">
      <c r="A12" s="21"/>
      <c r="B12" s="10">
        <v>100</v>
      </c>
      <c r="C12" s="10">
        <v>103</v>
      </c>
      <c r="D12" s="8" t="s">
        <v>153</v>
      </c>
      <c r="E12" s="11">
        <f>'Приложение 5'!K605+'Приложение 5'!K607</f>
        <v>25000</v>
      </c>
      <c r="F12" s="23"/>
    </row>
    <row r="13" spans="1:6" ht="51.75" customHeight="1" x14ac:dyDescent="0.25">
      <c r="A13" s="21"/>
      <c r="B13" s="10">
        <v>100</v>
      </c>
      <c r="C13" s="10">
        <v>104</v>
      </c>
      <c r="D13" s="8" t="s">
        <v>154</v>
      </c>
      <c r="E13" s="11">
        <f>'Приложение 5'!K610+'Приложение 5'!K636</f>
        <v>19859286</v>
      </c>
      <c r="F13" s="23"/>
    </row>
    <row r="14" spans="1:6" ht="14.45" hidden="1" customHeight="1" x14ac:dyDescent="0.3">
      <c r="A14" s="21"/>
      <c r="B14" s="10">
        <v>100</v>
      </c>
      <c r="C14" s="10">
        <v>105</v>
      </c>
      <c r="D14" s="8" t="s">
        <v>155</v>
      </c>
      <c r="E14" s="11"/>
      <c r="F14" s="23"/>
    </row>
    <row r="15" spans="1:6" ht="47.25" x14ac:dyDescent="0.25">
      <c r="A15" s="21"/>
      <c r="B15" s="10">
        <v>100</v>
      </c>
      <c r="C15" s="10">
        <v>106</v>
      </c>
      <c r="D15" s="8" t="s">
        <v>156</v>
      </c>
      <c r="E15" s="11">
        <f>'Приложение 5'!K614+'Приложение 5'!K616+'Приложение 5'!K619</f>
        <v>8722298</v>
      </c>
      <c r="F15" s="23"/>
    </row>
    <row r="16" spans="1:6" ht="15.6" hidden="1" x14ac:dyDescent="0.3">
      <c r="A16" s="21"/>
      <c r="B16" s="10">
        <v>100</v>
      </c>
      <c r="C16" s="10">
        <v>107</v>
      </c>
      <c r="D16" s="8" t="s">
        <v>157</v>
      </c>
      <c r="E16" s="11"/>
      <c r="F16" s="23"/>
    </row>
    <row r="17" spans="1:6" ht="15.75" x14ac:dyDescent="0.25">
      <c r="A17" s="21"/>
      <c r="B17" s="10">
        <v>100</v>
      </c>
      <c r="C17" s="10">
        <v>111</v>
      </c>
      <c r="D17" s="8" t="s">
        <v>158</v>
      </c>
      <c r="E17" s="11">
        <f>'Приложение 5'!K631</f>
        <v>0</v>
      </c>
      <c r="F17" s="23"/>
    </row>
    <row r="18" spans="1:6" ht="15.75" x14ac:dyDescent="0.25">
      <c r="A18" s="21"/>
      <c r="B18" s="10">
        <v>100</v>
      </c>
      <c r="C18" s="10">
        <v>113</v>
      </c>
      <c r="D18" s="8" t="s">
        <v>159</v>
      </c>
      <c r="E18" s="11">
        <f>'Приложение 5'!K473+'Приложение 5'!K481+'Приложение 5'!K487+'Приложение 5'!K639+'Приложение 5'!K590</f>
        <v>2599057</v>
      </c>
      <c r="F18" s="23"/>
    </row>
    <row r="19" spans="1:6" ht="15.75" x14ac:dyDescent="0.25">
      <c r="A19" s="21"/>
      <c r="B19" s="231">
        <v>200</v>
      </c>
      <c r="C19" s="231"/>
      <c r="D19" s="2" t="s">
        <v>160</v>
      </c>
      <c r="E19" s="22" t="e">
        <f>SUM(E20:E21)</f>
        <v>#REF!</v>
      </c>
      <c r="F19" s="23"/>
    </row>
    <row r="20" spans="1:6" ht="15.75" x14ac:dyDescent="0.25">
      <c r="A20" s="21"/>
      <c r="B20" s="10">
        <v>200</v>
      </c>
      <c r="C20" s="10">
        <v>203</v>
      </c>
      <c r="D20" s="8" t="s">
        <v>161</v>
      </c>
      <c r="E20" s="11" t="e">
        <f>'Приложение 5'!#REF!</f>
        <v>#REF!</v>
      </c>
      <c r="F20" s="23"/>
    </row>
    <row r="21" spans="1:6" ht="15.6" hidden="1" x14ac:dyDescent="0.3">
      <c r="A21" s="21"/>
      <c r="B21" s="10">
        <v>200</v>
      </c>
      <c r="C21" s="10">
        <v>204</v>
      </c>
      <c r="D21" s="8" t="s">
        <v>162</v>
      </c>
      <c r="E21" s="11"/>
      <c r="F21" s="23"/>
    </row>
    <row r="22" spans="1:6" ht="31.5" x14ac:dyDescent="0.25">
      <c r="A22" s="21"/>
      <c r="B22" s="231">
        <v>300</v>
      </c>
      <c r="C22" s="231"/>
      <c r="D22" s="2" t="s">
        <v>163</v>
      </c>
      <c r="E22" s="22" t="e">
        <f>SUM(E23:E26)</f>
        <v>#REF!</v>
      </c>
      <c r="F22" s="23"/>
    </row>
    <row r="23" spans="1:6" ht="15.75" x14ac:dyDescent="0.25">
      <c r="A23" s="21"/>
      <c r="B23" s="10">
        <v>300</v>
      </c>
      <c r="C23" s="10">
        <v>304</v>
      </c>
      <c r="D23" s="8" t="s">
        <v>164</v>
      </c>
      <c r="E23" s="11" t="e">
        <f>'Приложение 5'!#REF!</f>
        <v>#REF!</v>
      </c>
      <c r="F23" s="23"/>
    </row>
    <row r="24" spans="1:6" ht="35.25" customHeight="1" x14ac:dyDescent="0.25">
      <c r="A24" s="21"/>
      <c r="B24" s="10">
        <v>300</v>
      </c>
      <c r="C24" s="10">
        <v>309</v>
      </c>
      <c r="D24" s="8" t="s">
        <v>165</v>
      </c>
      <c r="E24" s="11" t="e">
        <f>'Приложение 5'!K267+'Приложение 5'!#REF!</f>
        <v>#REF!</v>
      </c>
      <c r="F24" s="23"/>
    </row>
    <row r="25" spans="1:6" ht="15.6" hidden="1" x14ac:dyDescent="0.3">
      <c r="A25" s="21"/>
      <c r="B25" s="10">
        <v>300</v>
      </c>
      <c r="C25" s="10">
        <v>310</v>
      </c>
      <c r="D25" s="8" t="s">
        <v>166</v>
      </c>
      <c r="E25" s="11"/>
      <c r="F25" s="23"/>
    </row>
    <row r="26" spans="1:6" ht="31.15" hidden="1" x14ac:dyDescent="0.3">
      <c r="A26" s="21"/>
      <c r="B26" s="10">
        <v>300</v>
      </c>
      <c r="C26" s="10">
        <v>314</v>
      </c>
      <c r="D26" s="8" t="s">
        <v>167</v>
      </c>
      <c r="E26" s="11"/>
      <c r="F26" s="23"/>
    </row>
    <row r="27" spans="1:6" ht="15.75" x14ac:dyDescent="0.25">
      <c r="A27" s="21"/>
      <c r="B27" s="231">
        <v>400</v>
      </c>
      <c r="C27" s="231"/>
      <c r="D27" s="2" t="s">
        <v>168</v>
      </c>
      <c r="E27" s="22" t="e">
        <f>SUM(E28:E37)</f>
        <v>#REF!</v>
      </c>
      <c r="F27" s="23"/>
    </row>
    <row r="28" spans="1:6" ht="15.6" hidden="1" x14ac:dyDescent="0.3">
      <c r="A28" s="21"/>
      <c r="B28" s="10">
        <v>400</v>
      </c>
      <c r="C28" s="10">
        <v>401</v>
      </c>
      <c r="D28" s="8" t="s">
        <v>169</v>
      </c>
      <c r="E28" s="11"/>
      <c r="F28" s="23"/>
    </row>
    <row r="29" spans="1:6" ht="15.6" hidden="1" x14ac:dyDescent="0.3">
      <c r="A29" s="21"/>
      <c r="B29" s="10">
        <v>400</v>
      </c>
      <c r="C29" s="10">
        <v>402</v>
      </c>
      <c r="D29" s="8" t="s">
        <v>170</v>
      </c>
      <c r="E29" s="11"/>
      <c r="F29" s="23"/>
    </row>
    <row r="30" spans="1:6" ht="15.6" hidden="1" x14ac:dyDescent="0.3">
      <c r="A30" s="21"/>
      <c r="B30" s="10">
        <v>400</v>
      </c>
      <c r="C30" s="10">
        <v>404</v>
      </c>
      <c r="D30" s="8" t="s">
        <v>171</v>
      </c>
      <c r="E30" s="11"/>
      <c r="F30" s="23"/>
    </row>
    <row r="31" spans="1:6" ht="15.75" x14ac:dyDescent="0.25">
      <c r="A31" s="21"/>
      <c r="B31" s="10">
        <v>400</v>
      </c>
      <c r="C31" s="10">
        <v>405</v>
      </c>
      <c r="D31" s="8" t="s">
        <v>172</v>
      </c>
      <c r="E31" s="11">
        <f>'Приложение 5'!K553</f>
        <v>55636</v>
      </c>
      <c r="F31" s="23"/>
    </row>
    <row r="32" spans="1:6" ht="15.6" hidden="1" x14ac:dyDescent="0.3">
      <c r="A32" s="21"/>
      <c r="B32" s="10">
        <v>400</v>
      </c>
      <c r="C32" s="10">
        <v>406</v>
      </c>
      <c r="D32" s="8" t="s">
        <v>173</v>
      </c>
      <c r="E32" s="11"/>
      <c r="F32" s="23"/>
    </row>
    <row r="33" spans="1:6" ht="15.6" hidden="1" x14ac:dyDescent="0.3">
      <c r="A33" s="21"/>
      <c r="B33" s="10">
        <v>400</v>
      </c>
      <c r="C33" s="10">
        <v>407</v>
      </c>
      <c r="D33" s="8" t="s">
        <v>174</v>
      </c>
      <c r="E33" s="11"/>
      <c r="F33" s="23"/>
    </row>
    <row r="34" spans="1:6" ht="15.75" x14ac:dyDescent="0.25">
      <c r="A34" s="21"/>
      <c r="B34" s="10">
        <v>400</v>
      </c>
      <c r="C34" s="10">
        <v>408</v>
      </c>
      <c r="D34" s="8" t="s">
        <v>175</v>
      </c>
      <c r="E34" s="11">
        <f>'Приложение 5'!K541</f>
        <v>0</v>
      </c>
      <c r="F34" s="23"/>
    </row>
    <row r="35" spans="1:6" ht="15.75" x14ac:dyDescent="0.25">
      <c r="A35" s="21"/>
      <c r="B35" s="10">
        <v>400</v>
      </c>
      <c r="C35" s="10">
        <v>409</v>
      </c>
      <c r="D35" s="8" t="s">
        <v>176</v>
      </c>
      <c r="E35" s="11">
        <f>'Приложение 5'!K531</f>
        <v>26056069</v>
      </c>
      <c r="F35" s="23"/>
    </row>
    <row r="36" spans="1:6" ht="15.6" hidden="1" x14ac:dyDescent="0.3">
      <c r="A36" s="21"/>
      <c r="B36" s="10">
        <v>400</v>
      </c>
      <c r="C36" s="10">
        <v>410</v>
      </c>
      <c r="D36" s="8" t="s">
        <v>177</v>
      </c>
      <c r="E36" s="11"/>
      <c r="F36" s="23"/>
    </row>
    <row r="37" spans="1:6" ht="15.75" x14ac:dyDescent="0.25">
      <c r="A37" s="21"/>
      <c r="B37" s="10">
        <v>400</v>
      </c>
      <c r="C37" s="10">
        <v>412</v>
      </c>
      <c r="D37" s="8" t="s">
        <v>178</v>
      </c>
      <c r="E37" s="11" t="e">
        <f>'Приложение 5'!#REF!+'Приложение 5'!K345+'Приложение 5'!K420+'Приложение 5'!K429</f>
        <v>#REF!</v>
      </c>
      <c r="F37" s="23"/>
    </row>
    <row r="38" spans="1:6" ht="15.75" x14ac:dyDescent="0.25">
      <c r="A38" s="21"/>
      <c r="B38" s="231">
        <v>500</v>
      </c>
      <c r="C38" s="231"/>
      <c r="D38" s="2" t="s">
        <v>179</v>
      </c>
      <c r="E38" s="22" t="e">
        <f>SUM(E39:E41)</f>
        <v>#REF!</v>
      </c>
      <c r="F38" s="23"/>
    </row>
    <row r="39" spans="1:6" ht="15.6" hidden="1" x14ac:dyDescent="0.3">
      <c r="A39" s="21"/>
      <c r="B39" s="10">
        <v>500</v>
      </c>
      <c r="C39" s="10">
        <v>501</v>
      </c>
      <c r="D39" s="8" t="s">
        <v>180</v>
      </c>
      <c r="E39" s="11"/>
      <c r="F39" s="23"/>
    </row>
    <row r="40" spans="1:6" ht="15.75" x14ac:dyDescent="0.25">
      <c r="A40" s="21"/>
      <c r="B40" s="10">
        <v>500</v>
      </c>
      <c r="C40" s="10">
        <v>502</v>
      </c>
      <c r="D40" s="8" t="s">
        <v>181</v>
      </c>
      <c r="E40" s="11" t="e">
        <f>'Приложение 5'!#REF!+'Приложение 5'!K399+'Приложение 5'!#REF!+'Приложение 5'!#REF!</f>
        <v>#REF!</v>
      </c>
      <c r="F40" s="23"/>
    </row>
    <row r="41" spans="1:6" ht="31.15" hidden="1" x14ac:dyDescent="0.3">
      <c r="A41" s="21"/>
      <c r="B41" s="10">
        <v>500</v>
      </c>
      <c r="C41" s="10">
        <v>505</v>
      </c>
      <c r="D41" s="8" t="s">
        <v>182</v>
      </c>
      <c r="E41" s="11"/>
      <c r="F41" s="23"/>
    </row>
    <row r="42" spans="1:6" ht="15.6" hidden="1" x14ac:dyDescent="0.3">
      <c r="A42" s="21"/>
      <c r="B42" s="231">
        <v>600</v>
      </c>
      <c r="C42" s="231"/>
      <c r="D42" s="2" t="s">
        <v>183</v>
      </c>
      <c r="E42" s="22"/>
      <c r="F42" s="23"/>
    </row>
    <row r="43" spans="1:6" ht="31.15" hidden="1" x14ac:dyDescent="0.3">
      <c r="A43" s="21"/>
      <c r="B43" s="10">
        <v>600</v>
      </c>
      <c r="C43" s="10">
        <v>603</v>
      </c>
      <c r="D43" s="8" t="s">
        <v>184</v>
      </c>
      <c r="E43" s="11"/>
      <c r="F43" s="23"/>
    </row>
    <row r="44" spans="1:6" ht="15.6" hidden="1" x14ac:dyDescent="0.3">
      <c r="A44" s="21"/>
      <c r="B44" s="10">
        <v>600</v>
      </c>
      <c r="C44" s="10">
        <v>605</v>
      </c>
      <c r="D44" s="8" t="s">
        <v>185</v>
      </c>
      <c r="E44" s="11"/>
      <c r="F44" s="23"/>
    </row>
    <row r="45" spans="1:6" ht="15.75" x14ac:dyDescent="0.25">
      <c r="A45" s="21"/>
      <c r="B45" s="231">
        <v>700</v>
      </c>
      <c r="C45" s="231"/>
      <c r="D45" s="2" t="s">
        <v>186</v>
      </c>
      <c r="E45" s="22" t="e">
        <f>SUM(E46:E51)</f>
        <v>#REF!</v>
      </c>
      <c r="F45" s="23"/>
    </row>
    <row r="46" spans="1:6" ht="15.75" x14ac:dyDescent="0.25">
      <c r="A46" s="21"/>
      <c r="B46" s="10">
        <v>700</v>
      </c>
      <c r="C46" s="10">
        <v>701</v>
      </c>
      <c r="D46" s="8" t="s">
        <v>187</v>
      </c>
      <c r="E46" s="11" t="e">
        <f>'Приложение 5'!K22+'Приложение 5'!#REF!+'Приложение 5'!#REF!+'Приложение 5'!#REF!+'Приложение 5'!K48+'Приложение 5'!K68</f>
        <v>#REF!</v>
      </c>
      <c r="F46" s="23"/>
    </row>
    <row r="47" spans="1:6" ht="15.75" x14ac:dyDescent="0.25">
      <c r="A47" s="21"/>
      <c r="B47" s="10">
        <v>700</v>
      </c>
      <c r="C47" s="10">
        <v>702</v>
      </c>
      <c r="D47" s="8" t="s">
        <v>188</v>
      </c>
      <c r="E47" s="11" t="e">
        <f>'Приложение 5'!K25+'Приложение 5'!K29+'Приложение 5'!K38+'Приложение 5'!L41+'Приложение 5'!#REF!+'Приложение 5'!#REF!+'Приложение 5'!K60+'Приложение 5'!L61+'Приложение 5'!K46+'Приложение 5'!K66+'Приложение 5'!K321</f>
        <v>#REF!</v>
      </c>
      <c r="F47" s="23"/>
    </row>
    <row r="48" spans="1:6" ht="15.6" hidden="1" x14ac:dyDescent="0.3">
      <c r="A48" s="21"/>
      <c r="B48" s="10">
        <v>700</v>
      </c>
      <c r="C48" s="10">
        <v>704</v>
      </c>
      <c r="D48" s="8" t="s">
        <v>189</v>
      </c>
      <c r="E48" s="11"/>
      <c r="F48" s="23"/>
    </row>
    <row r="49" spans="1:6" ht="31.15" hidden="1" x14ac:dyDescent="0.3">
      <c r="A49" s="21"/>
      <c r="B49" s="10">
        <v>700</v>
      </c>
      <c r="C49" s="10">
        <v>705</v>
      </c>
      <c r="D49" s="8" t="s">
        <v>190</v>
      </c>
      <c r="E49" s="11"/>
      <c r="F49" s="23"/>
    </row>
    <row r="50" spans="1:6" ht="15.75" x14ac:dyDescent="0.25">
      <c r="A50" s="21"/>
      <c r="B50" s="10">
        <v>700</v>
      </c>
      <c r="C50" s="10">
        <v>707</v>
      </c>
      <c r="D50" s="8" t="s">
        <v>191</v>
      </c>
      <c r="E50" s="11" t="e">
        <f>'Приложение 5'!#REF!+'Приложение 5'!#REF!+'Приложение 5'!#REF!+'Приложение 5'!#REF!+'Приложение 5'!K323+'Приложение 5'!K338+'Приложение 5'!K350+'Приложение 5'!#REF!+'Приложение 5'!K355+'Приложение 5'!#REF!</f>
        <v>#REF!</v>
      </c>
      <c r="F50" s="23"/>
    </row>
    <row r="51" spans="1:6" ht="15.75" x14ac:dyDescent="0.25">
      <c r="A51" s="21"/>
      <c r="B51" s="10">
        <v>700</v>
      </c>
      <c r="C51" s="10">
        <v>709</v>
      </c>
      <c r="D51" s="8" t="s">
        <v>192</v>
      </c>
      <c r="E51" s="11">
        <f>'Приложение 5'!K33+'Приложение 5'!K258+'Приложение 5'!K623+'Приложение 5'!K633</f>
        <v>11401277</v>
      </c>
      <c r="F51" s="23"/>
    </row>
    <row r="52" spans="1:6" ht="15.75" x14ac:dyDescent="0.25">
      <c r="A52" s="21"/>
      <c r="B52" s="231">
        <v>800</v>
      </c>
      <c r="C52" s="231"/>
      <c r="D52" s="2" t="s">
        <v>193</v>
      </c>
      <c r="E52" s="22" t="e">
        <f>SUM(E53:E54)</f>
        <v>#REF!</v>
      </c>
      <c r="F52" s="23"/>
    </row>
    <row r="53" spans="1:6" ht="15.75" x14ac:dyDescent="0.25">
      <c r="A53" s="21"/>
      <c r="B53" s="10">
        <v>800</v>
      </c>
      <c r="C53" s="10">
        <v>801</v>
      </c>
      <c r="D53" s="8" t="s">
        <v>194</v>
      </c>
      <c r="E53" s="11" t="e">
        <f>'Приложение 5'!#REF!+'Приложение 5'!K183+'Приложение 5'!K173+'Приложение 5'!#REF!+'Приложение 5'!K325+'Приложение 5'!#REF!+'Приложение 5'!K329+'Приложение 5'!K335+'Приложение 5'!#REF!</f>
        <v>#REF!</v>
      </c>
      <c r="F53" s="23"/>
    </row>
    <row r="54" spans="1:6" ht="15.75" x14ac:dyDescent="0.25">
      <c r="A54" s="21"/>
      <c r="B54" s="10">
        <v>800</v>
      </c>
      <c r="C54" s="10">
        <v>804</v>
      </c>
      <c r="D54" s="8" t="s">
        <v>195</v>
      </c>
      <c r="E54" s="11">
        <f>'Приложение 5'!K331+'Приложение 5'!K627</f>
        <v>4175000</v>
      </c>
      <c r="F54" s="23"/>
    </row>
    <row r="55" spans="1:6" ht="15.6" hidden="1" x14ac:dyDescent="0.3">
      <c r="A55" s="21"/>
      <c r="B55" s="231">
        <v>900</v>
      </c>
      <c r="C55" s="231"/>
      <c r="D55" s="2" t="s">
        <v>196</v>
      </c>
      <c r="E55" s="22"/>
      <c r="F55" s="23"/>
    </row>
    <row r="56" spans="1:6" ht="15.6" hidden="1" x14ac:dyDescent="0.3">
      <c r="A56" s="21"/>
      <c r="B56" s="10">
        <v>900</v>
      </c>
      <c r="C56" s="10">
        <v>901</v>
      </c>
      <c r="D56" s="8" t="s">
        <v>197</v>
      </c>
      <c r="E56" s="11"/>
      <c r="F56" s="23"/>
    </row>
    <row r="57" spans="1:6" ht="15.6" hidden="1" x14ac:dyDescent="0.3">
      <c r="A57" s="21"/>
      <c r="B57" s="10">
        <v>900</v>
      </c>
      <c r="C57" s="10">
        <v>902</v>
      </c>
      <c r="D57" s="8" t="s">
        <v>198</v>
      </c>
      <c r="E57" s="11"/>
      <c r="F57" s="23"/>
    </row>
    <row r="58" spans="1:6" ht="15.6" hidden="1" x14ac:dyDescent="0.3">
      <c r="A58" s="21"/>
      <c r="B58" s="10">
        <v>900</v>
      </c>
      <c r="C58" s="10">
        <v>903</v>
      </c>
      <c r="D58" s="8" t="s">
        <v>199</v>
      </c>
      <c r="E58" s="11"/>
      <c r="F58" s="23"/>
    </row>
    <row r="59" spans="1:6" ht="15.6" hidden="1" x14ac:dyDescent="0.3">
      <c r="A59" s="21"/>
      <c r="B59" s="10">
        <v>900</v>
      </c>
      <c r="C59" s="10">
        <v>904</v>
      </c>
      <c r="D59" s="8" t="s">
        <v>200</v>
      </c>
      <c r="E59" s="11"/>
      <c r="F59" s="23"/>
    </row>
    <row r="60" spans="1:6" ht="15.6" hidden="1" x14ac:dyDescent="0.3">
      <c r="A60" s="21"/>
      <c r="B60" s="10">
        <v>900</v>
      </c>
      <c r="C60" s="10">
        <v>905</v>
      </c>
      <c r="D60" s="8" t="s">
        <v>201</v>
      </c>
      <c r="E60" s="11"/>
      <c r="F60" s="23"/>
    </row>
    <row r="61" spans="1:6" ht="31.15" hidden="1" x14ac:dyDescent="0.3">
      <c r="A61" s="21"/>
      <c r="B61" s="10">
        <v>900</v>
      </c>
      <c r="C61" s="10">
        <v>906</v>
      </c>
      <c r="D61" s="8" t="s">
        <v>202</v>
      </c>
      <c r="E61" s="11"/>
      <c r="F61" s="23"/>
    </row>
    <row r="62" spans="1:6" ht="15.6" hidden="1" x14ac:dyDescent="0.3">
      <c r="A62" s="21"/>
      <c r="B62" s="10">
        <v>900</v>
      </c>
      <c r="C62" s="10">
        <v>909</v>
      </c>
      <c r="D62" s="8" t="s">
        <v>203</v>
      </c>
      <c r="E62" s="11"/>
      <c r="F62" s="23"/>
    </row>
    <row r="63" spans="1:6" ht="15.75" x14ac:dyDescent="0.25">
      <c r="A63" s="21"/>
      <c r="B63" s="231">
        <v>1000</v>
      </c>
      <c r="C63" s="231"/>
      <c r="D63" s="2" t="s">
        <v>204</v>
      </c>
      <c r="E63" s="22" t="e">
        <f>SUM(E64:E68)</f>
        <v>#REF!</v>
      </c>
      <c r="F63" s="23"/>
    </row>
    <row r="64" spans="1:6" ht="15.75" x14ac:dyDescent="0.25">
      <c r="A64" s="21"/>
      <c r="B64" s="10">
        <v>1000</v>
      </c>
      <c r="C64" s="10">
        <v>1001</v>
      </c>
      <c r="D64" s="8" t="s">
        <v>205</v>
      </c>
      <c r="E64" s="11">
        <f>'Приложение 5'!K109</f>
        <v>1327200</v>
      </c>
      <c r="F64" s="23"/>
    </row>
    <row r="65" spans="1:6" ht="15.75" x14ac:dyDescent="0.25">
      <c r="A65" s="21"/>
      <c r="B65" s="10">
        <v>1000</v>
      </c>
      <c r="C65" s="10">
        <v>1002</v>
      </c>
      <c r="D65" s="8" t="s">
        <v>206</v>
      </c>
      <c r="E65" s="11" t="e">
        <f>'Приложение 5'!#REF!</f>
        <v>#REF!</v>
      </c>
      <c r="F65" s="23"/>
    </row>
    <row r="66" spans="1:6" ht="15.75" x14ac:dyDescent="0.25">
      <c r="A66" s="21"/>
      <c r="B66" s="10">
        <v>1000</v>
      </c>
      <c r="C66" s="10">
        <v>1003</v>
      </c>
      <c r="D66" s="8" t="s">
        <v>207</v>
      </c>
      <c r="E66" s="11" t="e">
        <f>'Приложение 5'!#REF!+'Приложение 5'!#REF!+'Приложение 5'!K111+'Приложение 5'!K113+'Приложение 5'!K116+'Приложение 5'!K122+'Приложение 5'!K125+'Приложение 5'!K128+'Приложение 5'!K169+'Приложение 5'!K132+'Приложение 5'!#REF!+'Приложение 5'!K171+'Приложение 5'!#REF!+'Приложение 5'!K544</f>
        <v>#REF!</v>
      </c>
      <c r="F66" s="23"/>
    </row>
    <row r="67" spans="1:6" ht="15.75" x14ac:dyDescent="0.25">
      <c r="A67" s="21"/>
      <c r="B67" s="10">
        <v>1000</v>
      </c>
      <c r="C67" s="10">
        <v>1004</v>
      </c>
      <c r="D67" s="8" t="s">
        <v>208</v>
      </c>
      <c r="E67" s="11" t="e">
        <f>'Приложение 5'!K18+'Приложение 5'!K55+'Приложение 5'!K57+'Приложение 5'!K62+'Приложение 5'!#REF!+'Приложение 5'!#REF!+'Приложение 5'!#REF!+'Приложение 5'!K119+'Приложение 5'!#REF!+'Приложение 5'!#REF!+'Приложение 5'!K245+'Приложение 5'!K546</f>
        <v>#REF!</v>
      </c>
      <c r="F67" s="23"/>
    </row>
    <row r="68" spans="1:6" ht="15.75" x14ac:dyDescent="0.25">
      <c r="A68" s="21"/>
      <c r="B68" s="10">
        <v>1000</v>
      </c>
      <c r="C68" s="10">
        <v>1006</v>
      </c>
      <c r="D68" s="8" t="s">
        <v>209</v>
      </c>
      <c r="E68" s="11">
        <f>'Приложение 5'!K164+'Приложение 5'!K177+'Приложение 5'!K642</f>
        <v>4251069</v>
      </c>
      <c r="F68" s="23"/>
    </row>
    <row r="69" spans="1:6" ht="15.75" x14ac:dyDescent="0.25">
      <c r="A69" s="21"/>
      <c r="B69" s="231">
        <v>1100</v>
      </c>
      <c r="C69" s="231"/>
      <c r="D69" s="2" t="s">
        <v>210</v>
      </c>
      <c r="E69" s="22" t="e">
        <f>SUM(E70:E72)</f>
        <v>#REF!</v>
      </c>
      <c r="F69" s="23"/>
    </row>
    <row r="70" spans="1:6" ht="15.75" x14ac:dyDescent="0.25">
      <c r="A70" s="21"/>
      <c r="B70" s="10">
        <v>1100</v>
      </c>
      <c r="C70" s="10">
        <v>1102</v>
      </c>
      <c r="D70" s="8" t="s">
        <v>211</v>
      </c>
      <c r="E70" s="11" t="e">
        <f>'Приложение 5'!#REF!</f>
        <v>#REF!</v>
      </c>
      <c r="F70" s="23"/>
    </row>
    <row r="71" spans="1:6" ht="15.6" hidden="1" x14ac:dyDescent="0.3">
      <c r="A71" s="21"/>
      <c r="B71" s="10">
        <v>1100</v>
      </c>
      <c r="C71" s="10">
        <v>1103</v>
      </c>
      <c r="D71" s="8" t="s">
        <v>212</v>
      </c>
      <c r="E71" s="11"/>
      <c r="F71" s="23"/>
    </row>
    <row r="72" spans="1:6" ht="15.6" hidden="1" x14ac:dyDescent="0.3">
      <c r="A72" s="21"/>
      <c r="B72" s="10">
        <v>1100</v>
      </c>
      <c r="C72" s="10">
        <v>1105</v>
      </c>
      <c r="D72" s="8" t="s">
        <v>213</v>
      </c>
      <c r="E72" s="11"/>
      <c r="F72" s="23"/>
    </row>
    <row r="73" spans="1:6" ht="15.75" x14ac:dyDescent="0.25">
      <c r="A73" s="21"/>
      <c r="B73" s="231">
        <v>1200</v>
      </c>
      <c r="C73" s="231"/>
      <c r="D73" s="2" t="s">
        <v>214</v>
      </c>
      <c r="E73" s="22" t="e">
        <f>SUM(E74)</f>
        <v>#REF!</v>
      </c>
      <c r="F73" s="23"/>
    </row>
    <row r="74" spans="1:6" ht="15.75" x14ac:dyDescent="0.25">
      <c r="A74" s="21"/>
      <c r="B74" s="10">
        <v>1200</v>
      </c>
      <c r="C74" s="10">
        <v>1202</v>
      </c>
      <c r="D74" s="8" t="s">
        <v>215</v>
      </c>
      <c r="E74" s="11" t="e">
        <f>'Приложение 5'!K511+'Приложение 5'!#REF!</f>
        <v>#REF!</v>
      </c>
      <c r="F74" s="23"/>
    </row>
    <row r="75" spans="1:6" ht="31.5" x14ac:dyDescent="0.25">
      <c r="A75" s="21"/>
      <c r="B75" s="231">
        <v>1300</v>
      </c>
      <c r="C75" s="231"/>
      <c r="D75" s="2" t="s">
        <v>216</v>
      </c>
      <c r="E75" s="22">
        <f>E76</f>
        <v>10000</v>
      </c>
      <c r="F75" s="23"/>
    </row>
    <row r="76" spans="1:6" ht="31.5" x14ac:dyDescent="0.25">
      <c r="A76" s="21"/>
      <c r="B76" s="10">
        <v>1300</v>
      </c>
      <c r="C76" s="10">
        <v>1301</v>
      </c>
      <c r="D76" s="8" t="s">
        <v>217</v>
      </c>
      <c r="E76" s="11">
        <f>'Приложение 5'!K587</f>
        <v>10000</v>
      </c>
      <c r="F76" s="23"/>
    </row>
    <row r="77" spans="1:6" ht="47.25" x14ac:dyDescent="0.25">
      <c r="A77" s="21"/>
      <c r="B77" s="231">
        <v>1400</v>
      </c>
      <c r="C77" s="231"/>
      <c r="D77" s="2" t="s">
        <v>218</v>
      </c>
      <c r="E77" s="22" t="e">
        <f>SUM(E78:E80)</f>
        <v>#REF!</v>
      </c>
      <c r="F77" s="23"/>
    </row>
    <row r="78" spans="1:6" ht="47.25" x14ac:dyDescent="0.25">
      <c r="A78" s="21"/>
      <c r="B78" s="10">
        <v>1400</v>
      </c>
      <c r="C78" s="10">
        <v>1401</v>
      </c>
      <c r="D78" s="8" t="s">
        <v>219</v>
      </c>
      <c r="E78" s="11" t="e">
        <f>'Приложение 5'!K584+'Приложение 5'!#REF!</f>
        <v>#REF!</v>
      </c>
      <c r="F78" s="23"/>
    </row>
    <row r="79" spans="1:6" ht="15.6" hidden="1" x14ac:dyDescent="0.3">
      <c r="A79" s="21"/>
      <c r="B79" s="10">
        <v>1400</v>
      </c>
      <c r="C79" s="10">
        <v>1402</v>
      </c>
      <c r="D79" s="8" t="s">
        <v>220</v>
      </c>
      <c r="E79" s="11"/>
      <c r="F79" s="23"/>
    </row>
    <row r="80" spans="1:6" ht="15.6" hidden="1" x14ac:dyDescent="0.3">
      <c r="A80" s="21"/>
      <c r="B80" s="10">
        <v>1400</v>
      </c>
      <c r="C80" s="10">
        <v>1403</v>
      </c>
      <c r="D80" s="8" t="s">
        <v>221</v>
      </c>
      <c r="E80" s="11"/>
      <c r="F80" s="23"/>
    </row>
    <row r="81" spans="1:6" ht="409.6" hidden="1" customHeight="1" x14ac:dyDescent="0.3">
      <c r="A81" s="16"/>
      <c r="B81" s="3"/>
      <c r="C81" s="3"/>
      <c r="D81" s="8" t="s">
        <v>236</v>
      </c>
      <c r="E81" s="12"/>
      <c r="F81" s="17"/>
    </row>
    <row r="82" spans="1:6" ht="15" customHeight="1" x14ac:dyDescent="0.25">
      <c r="A82" s="16"/>
      <c r="B82" s="20"/>
      <c r="C82" s="232" t="s">
        <v>81</v>
      </c>
      <c r="D82" s="232"/>
      <c r="E82" s="22" t="e">
        <f>E10+E19+E22+E27+E38+E45+E52+E63+E69+E73+E75+E77</f>
        <v>#REF!</v>
      </c>
      <c r="F82" s="17"/>
    </row>
  </sheetData>
  <mergeCells count="21">
    <mergeCell ref="D5:E5"/>
    <mergeCell ref="C7:E7"/>
    <mergeCell ref="D1:E1"/>
    <mergeCell ref="D2:E2"/>
    <mergeCell ref="D3:E3"/>
    <mergeCell ref="D4:E4"/>
    <mergeCell ref="B10:C10"/>
    <mergeCell ref="B45:C45"/>
    <mergeCell ref="B19:C19"/>
    <mergeCell ref="B52:C52"/>
    <mergeCell ref="C82:D82"/>
    <mergeCell ref="B69:C69"/>
    <mergeCell ref="B73:C73"/>
    <mergeCell ref="B75:C75"/>
    <mergeCell ref="B77:C77"/>
    <mergeCell ref="B63:C63"/>
    <mergeCell ref="B55:C55"/>
    <mergeCell ref="B22:C22"/>
    <mergeCell ref="B27:C27"/>
    <mergeCell ref="B38:C38"/>
    <mergeCell ref="B42:C42"/>
  </mergeCells>
  <phoneticPr fontId="8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688"/>
  <sheetViews>
    <sheetView showGridLines="0" tabSelected="1" view="pageBreakPreview" zoomScaleNormal="100" zoomScaleSheetLayoutView="85" workbookViewId="0">
      <selection activeCell="S7" sqref="S7"/>
    </sheetView>
  </sheetViews>
  <sheetFormatPr defaultColWidth="8.85546875" defaultRowHeight="12.75" x14ac:dyDescent="0.2"/>
  <cols>
    <col min="1" max="1" width="0.140625" style="6" customWidth="1"/>
    <col min="2" max="6" width="0" style="6" hidden="1" customWidth="1"/>
    <col min="7" max="7" width="56.5703125" style="6" customWidth="1"/>
    <col min="8" max="8" width="15.85546875" style="6" customWidth="1"/>
    <col min="9" max="9" width="9.140625" style="6" customWidth="1"/>
    <col min="10" max="10" width="12.28515625" style="6" customWidth="1"/>
    <col min="11" max="11" width="14" style="6" customWidth="1"/>
    <col min="12" max="238" width="9.140625" style="6" customWidth="1"/>
    <col min="239" max="16384" width="8.85546875" style="6"/>
  </cols>
  <sheetData>
    <row r="1" spans="1:16" ht="24.6" customHeight="1" x14ac:dyDescent="0.25">
      <c r="A1" s="5"/>
      <c r="B1" s="226"/>
      <c r="C1" s="226"/>
      <c r="D1" s="226"/>
      <c r="E1" s="226"/>
      <c r="F1" s="226"/>
      <c r="G1" s="226"/>
      <c r="H1" s="227"/>
      <c r="I1" s="253" t="s">
        <v>778</v>
      </c>
      <c r="J1" s="253"/>
      <c r="K1" s="253"/>
    </row>
    <row r="2" spans="1:16" ht="0.6" hidden="1" customHeight="1" x14ac:dyDescent="0.3">
      <c r="A2" s="5"/>
      <c r="B2" s="226"/>
      <c r="C2" s="226"/>
      <c r="D2" s="226"/>
      <c r="E2" s="226"/>
      <c r="F2" s="226"/>
      <c r="G2" s="226"/>
      <c r="H2" s="253"/>
      <c r="I2" s="253"/>
      <c r="J2" s="253"/>
      <c r="K2" s="253"/>
    </row>
    <row r="3" spans="1:16" ht="14.45" hidden="1" customHeight="1" x14ac:dyDescent="0.25">
      <c r="A3" s="7"/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6" ht="9.6" hidden="1" customHeight="1" x14ac:dyDescent="0.3">
      <c r="A4" s="5"/>
      <c r="B4" s="255" t="s">
        <v>88</v>
      </c>
      <c r="C4" s="255"/>
      <c r="D4" s="255"/>
      <c r="E4" s="255"/>
      <c r="F4" s="255"/>
      <c r="G4" s="255"/>
      <c r="H4" s="255"/>
      <c r="I4" s="255"/>
      <c r="J4" s="255"/>
      <c r="K4" s="255"/>
    </row>
    <row r="5" spans="1:16" ht="58.5" customHeight="1" x14ac:dyDescent="0.25">
      <c r="A5" s="5"/>
      <c r="B5" s="228"/>
      <c r="C5" s="228"/>
      <c r="D5" s="228"/>
      <c r="E5" s="228"/>
      <c r="F5" s="228"/>
      <c r="G5" s="228"/>
      <c r="H5" s="228"/>
      <c r="I5" s="236" t="s">
        <v>787</v>
      </c>
      <c r="J5" s="236"/>
      <c r="K5" s="236"/>
      <c r="L5" s="207"/>
      <c r="M5" s="207"/>
      <c r="N5" s="207"/>
      <c r="O5" s="207"/>
    </row>
    <row r="6" spans="1:16" ht="108" customHeight="1" x14ac:dyDescent="0.2">
      <c r="A6" s="7"/>
      <c r="B6" s="56"/>
      <c r="C6" s="56"/>
      <c r="D6" s="56"/>
      <c r="E6" s="56"/>
      <c r="F6" s="56"/>
      <c r="G6" s="56"/>
      <c r="I6" s="254" t="s">
        <v>788</v>
      </c>
      <c r="J6" s="254"/>
      <c r="K6" s="254"/>
      <c r="L6" s="208"/>
      <c r="M6" s="208"/>
      <c r="N6" s="208"/>
      <c r="O6" s="208"/>
    </row>
    <row r="7" spans="1:16" ht="97.35" customHeight="1" x14ac:dyDescent="0.2">
      <c r="A7" s="7"/>
      <c r="B7" s="56"/>
      <c r="C7" s="56"/>
      <c r="D7" s="56"/>
      <c r="E7" s="56"/>
      <c r="F7" s="56"/>
      <c r="G7" s="256" t="s">
        <v>714</v>
      </c>
      <c r="H7" s="256"/>
      <c r="I7" s="256"/>
      <c r="J7" s="256"/>
      <c r="K7" s="256"/>
      <c r="L7" s="9"/>
      <c r="M7" s="9"/>
      <c r="N7" s="9"/>
      <c r="O7" s="9"/>
      <c r="P7" s="9"/>
    </row>
    <row r="8" spans="1:16" ht="6.6" customHeight="1" x14ac:dyDescent="0.25">
      <c r="A8" s="7"/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6" ht="14.45" hidden="1" customHeight="1" x14ac:dyDescent="0.25">
      <c r="A9" s="7"/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6" ht="14.45" hidden="1" customHeight="1" x14ac:dyDescent="0.25">
      <c r="A10" s="7"/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6" ht="14.45" hidden="1" customHeight="1" x14ac:dyDescent="0.25">
      <c r="A11" s="7"/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6" ht="44.45" customHeight="1" x14ac:dyDescent="0.25">
      <c r="A12" s="5"/>
      <c r="B12" s="57"/>
      <c r="C12" s="57"/>
      <c r="D12" s="57"/>
      <c r="E12" s="58"/>
      <c r="F12" s="58"/>
      <c r="G12" s="59" t="s">
        <v>79</v>
      </c>
      <c r="H12" s="59" t="s">
        <v>78</v>
      </c>
      <c r="I12" s="59" t="s">
        <v>77</v>
      </c>
      <c r="J12" s="59" t="s">
        <v>680</v>
      </c>
      <c r="K12" s="59" t="s">
        <v>715</v>
      </c>
    </row>
    <row r="13" spans="1:16" ht="52.5" customHeight="1" x14ac:dyDescent="0.25">
      <c r="A13" s="4"/>
      <c r="B13" s="245" t="s">
        <v>76</v>
      </c>
      <c r="C13" s="245"/>
      <c r="D13" s="245"/>
      <c r="E13" s="245"/>
      <c r="F13" s="246"/>
      <c r="G13" s="215" t="s">
        <v>716</v>
      </c>
      <c r="H13" s="39" t="s">
        <v>309</v>
      </c>
      <c r="I13" s="60" t="s">
        <v>0</v>
      </c>
      <c r="J13" s="61">
        <f>J14+J75</f>
        <v>258414952</v>
      </c>
      <c r="K13" s="61">
        <f>K14+K75</f>
        <v>219815561</v>
      </c>
    </row>
    <row r="14" spans="1:16" ht="45.75" customHeight="1" x14ac:dyDescent="0.25">
      <c r="A14" s="4"/>
      <c r="B14" s="243" t="s">
        <v>75</v>
      </c>
      <c r="C14" s="243"/>
      <c r="D14" s="243"/>
      <c r="E14" s="243"/>
      <c r="F14" s="244"/>
      <c r="G14" s="216" t="s">
        <v>717</v>
      </c>
      <c r="H14" s="39" t="s">
        <v>310</v>
      </c>
      <c r="I14" s="62" t="s">
        <v>0</v>
      </c>
      <c r="J14" s="61">
        <f>J17+J52+J80</f>
        <v>258414952</v>
      </c>
      <c r="K14" s="61">
        <f>K17+K52+K80</f>
        <v>219815561</v>
      </c>
    </row>
    <row r="15" spans="1:16" ht="0.6" hidden="1" customHeight="1" x14ac:dyDescent="0.3">
      <c r="A15" s="4"/>
      <c r="B15" s="63"/>
      <c r="C15" s="63"/>
      <c r="D15" s="63"/>
      <c r="E15" s="63"/>
      <c r="F15" s="64"/>
      <c r="G15" s="43" t="s">
        <v>86</v>
      </c>
      <c r="H15" s="65">
        <v>1164031</v>
      </c>
      <c r="I15" s="62"/>
      <c r="J15" s="66"/>
      <c r="K15" s="30"/>
    </row>
    <row r="16" spans="1:16" ht="1.5" hidden="1" customHeight="1" x14ac:dyDescent="0.3">
      <c r="A16" s="4"/>
      <c r="B16" s="63"/>
      <c r="C16" s="63"/>
      <c r="D16" s="63"/>
      <c r="E16" s="63"/>
      <c r="F16" s="64"/>
      <c r="G16" s="32" t="s">
        <v>4</v>
      </c>
      <c r="H16" s="65"/>
      <c r="I16" s="62">
        <v>600</v>
      </c>
      <c r="J16" s="66"/>
      <c r="K16" s="30"/>
    </row>
    <row r="17" spans="1:11" ht="36.75" customHeight="1" x14ac:dyDescent="0.25">
      <c r="A17" s="4"/>
      <c r="B17" s="63"/>
      <c r="C17" s="63"/>
      <c r="D17" s="63"/>
      <c r="E17" s="63"/>
      <c r="F17" s="64"/>
      <c r="G17" s="43" t="s">
        <v>381</v>
      </c>
      <c r="H17" s="44" t="s">
        <v>311</v>
      </c>
      <c r="I17" s="62"/>
      <c r="J17" s="30">
        <f>J20+J22+J25+J29+J31+J33+J42+J46+J50</f>
        <v>208001979</v>
      </c>
      <c r="K17" s="30">
        <f>K20+K22+K25+K29+K31+K33+K42+K46+K50</f>
        <v>169245118</v>
      </c>
    </row>
    <row r="18" spans="1:11" ht="48" hidden="1" customHeight="1" x14ac:dyDescent="0.3">
      <c r="A18" s="4"/>
      <c r="B18" s="63"/>
      <c r="C18" s="63"/>
      <c r="D18" s="63"/>
      <c r="E18" s="63"/>
      <c r="F18" s="64"/>
      <c r="G18" s="32" t="s">
        <v>117</v>
      </c>
      <c r="H18" s="35" t="s">
        <v>222</v>
      </c>
      <c r="I18" s="62"/>
      <c r="J18" s="66"/>
      <c r="K18" s="30">
        <f>K19</f>
        <v>0</v>
      </c>
    </row>
    <row r="19" spans="1:11" ht="34.5" hidden="1" customHeight="1" x14ac:dyDescent="0.3">
      <c r="A19" s="4"/>
      <c r="B19" s="63"/>
      <c r="C19" s="63"/>
      <c r="D19" s="63"/>
      <c r="E19" s="63"/>
      <c r="F19" s="64"/>
      <c r="G19" s="32" t="s">
        <v>4</v>
      </c>
      <c r="H19" s="65"/>
      <c r="I19" s="29">
        <v>300</v>
      </c>
      <c r="J19" s="30"/>
      <c r="K19" s="30"/>
    </row>
    <row r="20" spans="1:11" ht="58.5" customHeight="1" x14ac:dyDescent="0.25">
      <c r="A20" s="4"/>
      <c r="B20" s="185"/>
      <c r="C20" s="185"/>
      <c r="D20" s="185"/>
      <c r="E20" s="185"/>
      <c r="F20" s="186"/>
      <c r="G20" s="32" t="s">
        <v>676</v>
      </c>
      <c r="H20" s="82" t="s">
        <v>675</v>
      </c>
      <c r="I20" s="29"/>
      <c r="J20" s="30">
        <f>J21</f>
        <v>6640200</v>
      </c>
      <c r="K20" s="30">
        <f>K21</f>
        <v>6640200</v>
      </c>
    </row>
    <row r="21" spans="1:11" ht="34.5" customHeight="1" x14ac:dyDescent="0.25">
      <c r="A21" s="4"/>
      <c r="B21" s="185"/>
      <c r="C21" s="185"/>
      <c r="D21" s="185"/>
      <c r="E21" s="185"/>
      <c r="F21" s="186"/>
      <c r="G21" s="32" t="s">
        <v>4</v>
      </c>
      <c r="H21" s="65"/>
      <c r="I21" s="29">
        <v>600</v>
      </c>
      <c r="J21" s="30">
        <v>6640200</v>
      </c>
      <c r="K21" s="30">
        <v>6640200</v>
      </c>
    </row>
    <row r="22" spans="1:11" ht="47.25" customHeight="1" x14ac:dyDescent="0.25">
      <c r="A22" s="4"/>
      <c r="B22" s="63"/>
      <c r="C22" s="63"/>
      <c r="D22" s="63"/>
      <c r="E22" s="63"/>
      <c r="F22" s="64"/>
      <c r="G22" s="67" t="s">
        <v>82</v>
      </c>
      <c r="H22" s="28" t="s">
        <v>312</v>
      </c>
      <c r="I22" s="29"/>
      <c r="J22" s="30">
        <f>J23+J24</f>
        <v>16896506</v>
      </c>
      <c r="K22" s="30">
        <f>K23+K24</f>
        <v>1264554</v>
      </c>
    </row>
    <row r="23" spans="1:11" ht="33" customHeight="1" x14ac:dyDescent="0.25">
      <c r="A23" s="4"/>
      <c r="B23" s="63"/>
      <c r="C23" s="63"/>
      <c r="D23" s="63"/>
      <c r="E23" s="63"/>
      <c r="F23" s="64"/>
      <c r="G23" s="32" t="s">
        <v>4</v>
      </c>
      <c r="H23" s="68"/>
      <c r="I23" s="29">
        <v>600</v>
      </c>
      <c r="J23" s="30">
        <v>16896506</v>
      </c>
      <c r="K23" s="30">
        <v>1264554</v>
      </c>
    </row>
    <row r="24" spans="1:11" ht="21.75" hidden="1" customHeight="1" x14ac:dyDescent="0.3">
      <c r="A24" s="4"/>
      <c r="B24" s="63"/>
      <c r="C24" s="63"/>
      <c r="D24" s="63"/>
      <c r="E24" s="63"/>
      <c r="F24" s="64"/>
      <c r="G24" s="32" t="s">
        <v>1</v>
      </c>
      <c r="H24" s="68"/>
      <c r="I24" s="29">
        <v>800</v>
      </c>
      <c r="J24" s="30"/>
      <c r="K24" s="30">
        <v>0</v>
      </c>
    </row>
    <row r="25" spans="1:11" ht="47.25" customHeight="1" x14ac:dyDescent="0.25">
      <c r="A25" s="4"/>
      <c r="B25" s="63"/>
      <c r="C25" s="63"/>
      <c r="D25" s="63"/>
      <c r="E25" s="63"/>
      <c r="F25" s="64"/>
      <c r="G25" s="67" t="s">
        <v>645</v>
      </c>
      <c r="H25" s="28" t="s">
        <v>313</v>
      </c>
      <c r="I25" s="29"/>
      <c r="J25" s="30">
        <f>J26+J28</f>
        <v>24995608</v>
      </c>
      <c r="K25" s="30">
        <f>K26+K28</f>
        <v>1870699</v>
      </c>
    </row>
    <row r="26" spans="1:11" ht="36" customHeight="1" x14ac:dyDescent="0.25">
      <c r="A26" s="4"/>
      <c r="B26" s="63"/>
      <c r="C26" s="63"/>
      <c r="D26" s="63"/>
      <c r="E26" s="63"/>
      <c r="F26" s="64"/>
      <c r="G26" s="32" t="s">
        <v>4</v>
      </c>
      <c r="H26" s="68"/>
      <c r="I26" s="29">
        <v>600</v>
      </c>
      <c r="J26" s="197">
        <v>24995608</v>
      </c>
      <c r="K26" s="197">
        <v>1870699</v>
      </c>
    </row>
    <row r="27" spans="1:11" ht="20.45" hidden="1" customHeight="1" x14ac:dyDescent="0.3">
      <c r="A27" s="4"/>
      <c r="B27" s="63"/>
      <c r="C27" s="63"/>
      <c r="D27" s="63"/>
      <c r="E27" s="63"/>
      <c r="F27" s="64"/>
      <c r="G27" s="32"/>
      <c r="H27" s="68"/>
      <c r="I27" s="29"/>
      <c r="J27" s="30"/>
      <c r="K27" s="30"/>
    </row>
    <row r="28" spans="1:11" ht="20.45" hidden="1" customHeight="1" x14ac:dyDescent="0.3">
      <c r="A28" s="4"/>
      <c r="B28" s="63"/>
      <c r="C28" s="63"/>
      <c r="D28" s="63"/>
      <c r="E28" s="63"/>
      <c r="F28" s="64"/>
      <c r="G28" s="32" t="s">
        <v>1</v>
      </c>
      <c r="H28" s="68"/>
      <c r="I28" s="29">
        <v>800</v>
      </c>
      <c r="J28" s="30"/>
      <c r="K28" s="30">
        <v>0</v>
      </c>
    </row>
    <row r="29" spans="1:11" ht="47.25" x14ac:dyDescent="0.25">
      <c r="A29" s="4"/>
      <c r="B29" s="63"/>
      <c r="C29" s="63"/>
      <c r="D29" s="63"/>
      <c r="E29" s="63"/>
      <c r="F29" s="64"/>
      <c r="G29" s="67" t="s">
        <v>646</v>
      </c>
      <c r="H29" s="28" t="s">
        <v>314</v>
      </c>
      <c r="I29" s="29"/>
      <c r="J29" s="30">
        <f>J30</f>
        <v>6165400</v>
      </c>
      <c r="K29" s="30">
        <f>K30</f>
        <v>6165400</v>
      </c>
    </row>
    <row r="30" spans="1:11" ht="30.6" customHeight="1" x14ac:dyDescent="0.25">
      <c r="A30" s="4"/>
      <c r="B30" s="63"/>
      <c r="C30" s="63"/>
      <c r="D30" s="63"/>
      <c r="E30" s="63"/>
      <c r="F30" s="64"/>
      <c r="G30" s="32" t="s">
        <v>4</v>
      </c>
      <c r="H30" s="68"/>
      <c r="I30" s="29">
        <v>600</v>
      </c>
      <c r="J30" s="197">
        <v>6165400</v>
      </c>
      <c r="K30" s="197">
        <v>6165400</v>
      </c>
    </row>
    <row r="31" spans="1:11" ht="36.75" customHeight="1" x14ac:dyDescent="0.25">
      <c r="A31" s="4"/>
      <c r="B31" s="165"/>
      <c r="C31" s="165"/>
      <c r="D31" s="165"/>
      <c r="E31" s="165"/>
      <c r="F31" s="166"/>
      <c r="G31" s="32" t="s">
        <v>628</v>
      </c>
      <c r="H31" s="28" t="s">
        <v>627</v>
      </c>
      <c r="I31" s="29"/>
      <c r="J31" s="30">
        <f>J32</f>
        <v>1335605</v>
      </c>
      <c r="K31" s="30">
        <f>K32</f>
        <v>1335605</v>
      </c>
    </row>
    <row r="32" spans="1:11" ht="36.75" customHeight="1" x14ac:dyDescent="0.25">
      <c r="A32" s="4"/>
      <c r="B32" s="165"/>
      <c r="C32" s="165"/>
      <c r="D32" s="165"/>
      <c r="E32" s="165"/>
      <c r="F32" s="166"/>
      <c r="G32" s="32" t="s">
        <v>4</v>
      </c>
      <c r="H32" s="68"/>
      <c r="I32" s="29">
        <v>600</v>
      </c>
      <c r="J32" s="197">
        <v>1335605</v>
      </c>
      <c r="K32" s="197">
        <v>1335605</v>
      </c>
    </row>
    <row r="33" spans="1:240" ht="30" customHeight="1" x14ac:dyDescent="0.25">
      <c r="A33" s="4"/>
      <c r="B33" s="63"/>
      <c r="C33" s="63"/>
      <c r="D33" s="63"/>
      <c r="E33" s="63"/>
      <c r="F33" s="64"/>
      <c r="G33" s="67" t="s">
        <v>83</v>
      </c>
      <c r="H33" s="28" t="s">
        <v>315</v>
      </c>
      <c r="I33" s="29"/>
      <c r="J33" s="30">
        <f>J34+J35+J37</f>
        <v>8216400</v>
      </c>
      <c r="K33" s="30">
        <f>K34+K35+K37</f>
        <v>8216400</v>
      </c>
    </row>
    <row r="34" spans="1:240" ht="46.35" customHeight="1" x14ac:dyDescent="0.25">
      <c r="A34" s="4"/>
      <c r="B34" s="63"/>
      <c r="C34" s="63"/>
      <c r="D34" s="63"/>
      <c r="E34" s="63"/>
      <c r="F34" s="64"/>
      <c r="G34" s="32" t="s">
        <v>3</v>
      </c>
      <c r="H34" s="68"/>
      <c r="I34" s="29">
        <v>100</v>
      </c>
      <c r="J34" s="197">
        <v>6932800</v>
      </c>
      <c r="K34" s="197">
        <v>6932800</v>
      </c>
    </row>
    <row r="35" spans="1:240" ht="33" customHeight="1" x14ac:dyDescent="0.25">
      <c r="A35" s="4"/>
      <c r="B35" s="63"/>
      <c r="C35" s="63"/>
      <c r="D35" s="63"/>
      <c r="E35" s="63"/>
      <c r="F35" s="64"/>
      <c r="G35" s="32" t="s">
        <v>2</v>
      </c>
      <c r="H35" s="68"/>
      <c r="I35" s="29">
        <v>200</v>
      </c>
      <c r="J35" s="197">
        <v>1265600</v>
      </c>
      <c r="K35" s="197">
        <v>1265600</v>
      </c>
    </row>
    <row r="36" spans="1:240" ht="0.6" customHeight="1" x14ac:dyDescent="0.3">
      <c r="A36" s="4"/>
      <c r="B36" s="63"/>
      <c r="C36" s="63"/>
      <c r="D36" s="63"/>
      <c r="E36" s="63"/>
      <c r="F36" s="64"/>
      <c r="G36" s="32" t="s">
        <v>18</v>
      </c>
      <c r="H36" s="68"/>
      <c r="I36" s="29">
        <v>400</v>
      </c>
      <c r="J36" s="30"/>
      <c r="K36" s="66"/>
    </row>
    <row r="37" spans="1:240" ht="15.6" customHeight="1" x14ac:dyDescent="0.25">
      <c r="A37" s="4"/>
      <c r="B37" s="63"/>
      <c r="C37" s="63"/>
      <c r="D37" s="63"/>
      <c r="E37" s="63"/>
      <c r="F37" s="64"/>
      <c r="G37" s="32" t="s">
        <v>1</v>
      </c>
      <c r="H37" s="68"/>
      <c r="I37" s="29">
        <v>800</v>
      </c>
      <c r="J37" s="197">
        <v>18000</v>
      </c>
      <c r="K37" s="197">
        <v>18000</v>
      </c>
    </row>
    <row r="38" spans="1:240" ht="33" hidden="1" customHeight="1" x14ac:dyDescent="0.3">
      <c r="A38" s="4"/>
      <c r="B38" s="63"/>
      <c r="C38" s="63"/>
      <c r="D38" s="63"/>
      <c r="E38" s="63"/>
      <c r="F38" s="64"/>
      <c r="G38" s="67" t="s">
        <v>84</v>
      </c>
      <c r="H38" s="68" t="s">
        <v>85</v>
      </c>
      <c r="I38" s="29"/>
      <c r="J38" s="30"/>
      <c r="K38" s="30">
        <f>K39</f>
        <v>178000</v>
      </c>
    </row>
    <row r="39" spans="1:240" ht="35.1" hidden="1" customHeight="1" x14ac:dyDescent="0.3">
      <c r="A39" s="4"/>
      <c r="B39" s="63"/>
      <c r="C39" s="63"/>
      <c r="D39" s="63"/>
      <c r="E39" s="63"/>
      <c r="F39" s="64"/>
      <c r="G39" s="32" t="s">
        <v>4</v>
      </c>
      <c r="H39" s="68"/>
      <c r="I39" s="29">
        <v>600</v>
      </c>
      <c r="J39" s="30"/>
      <c r="K39" s="30">
        <v>178000</v>
      </c>
    </row>
    <row r="40" spans="1:240" ht="0.6" customHeight="1" x14ac:dyDescent="0.3">
      <c r="A40" s="4"/>
      <c r="B40" s="63"/>
      <c r="C40" s="63"/>
      <c r="D40" s="63"/>
      <c r="E40" s="63"/>
      <c r="F40" s="64"/>
      <c r="G40" s="67"/>
      <c r="H40" s="68"/>
      <c r="I40" s="29"/>
      <c r="J40" s="30"/>
      <c r="K40" s="30"/>
    </row>
    <row r="41" spans="1:240" ht="0.6" customHeight="1" x14ac:dyDescent="0.3">
      <c r="A41" s="4"/>
      <c r="B41" s="63"/>
      <c r="C41" s="63"/>
      <c r="D41" s="63"/>
      <c r="E41" s="63"/>
      <c r="F41" s="64"/>
      <c r="G41" s="32"/>
      <c r="H41" s="68"/>
      <c r="I41" s="29"/>
      <c r="J41" s="30"/>
      <c r="K41" s="30"/>
    </row>
    <row r="42" spans="1:240" ht="37.5" customHeight="1" x14ac:dyDescent="0.25">
      <c r="A42" s="4"/>
      <c r="B42" s="69"/>
      <c r="C42" s="69"/>
      <c r="D42" s="69"/>
      <c r="E42" s="69"/>
      <c r="F42" s="70"/>
      <c r="G42" s="32" t="s">
        <v>383</v>
      </c>
      <c r="H42" s="28" t="s">
        <v>382</v>
      </c>
      <c r="I42" s="29"/>
      <c r="J42" s="30">
        <f>J43</f>
        <v>90400</v>
      </c>
      <c r="K42" s="30">
        <f>K43</f>
        <v>90400</v>
      </c>
    </row>
    <row r="43" spans="1:240" ht="41.25" customHeight="1" x14ac:dyDescent="0.25">
      <c r="A43" s="4"/>
      <c r="B43" s="69"/>
      <c r="C43" s="69"/>
      <c r="D43" s="69"/>
      <c r="E43" s="69"/>
      <c r="F43" s="70"/>
      <c r="G43" s="32" t="s">
        <v>4</v>
      </c>
      <c r="H43" s="68"/>
      <c r="I43" s="29">
        <v>600</v>
      </c>
      <c r="J43" s="30">
        <v>90400</v>
      </c>
      <c r="K43" s="30">
        <v>90400</v>
      </c>
    </row>
    <row r="44" spans="1:240" s="26" customFormat="1" ht="22.5" hidden="1" customHeight="1" x14ac:dyDescent="0.3">
      <c r="A44" s="25"/>
      <c r="B44" s="69"/>
      <c r="C44" s="69"/>
      <c r="D44" s="69"/>
      <c r="E44" s="69"/>
      <c r="F44" s="70"/>
      <c r="G44" s="32" t="s">
        <v>242</v>
      </c>
      <c r="H44" s="28" t="s">
        <v>456</v>
      </c>
      <c r="I44" s="29"/>
      <c r="J44" s="30">
        <f>J45</f>
        <v>0</v>
      </c>
      <c r="K44" s="30">
        <f>K45</f>
        <v>0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</row>
    <row r="45" spans="1:240" s="26" customFormat="1" ht="22.5" hidden="1" customHeight="1" x14ac:dyDescent="0.3">
      <c r="A45" s="25"/>
      <c r="B45" s="69"/>
      <c r="C45" s="69"/>
      <c r="D45" s="69"/>
      <c r="E45" s="69"/>
      <c r="F45" s="70"/>
      <c r="G45" s="32" t="s">
        <v>4</v>
      </c>
      <c r="H45" s="68"/>
      <c r="I45" s="29">
        <v>600</v>
      </c>
      <c r="J45" s="30">
        <v>0</v>
      </c>
      <c r="K45" s="30">
        <v>0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</row>
    <row r="46" spans="1:240" s="26" customFormat="1" ht="31.5" customHeight="1" x14ac:dyDescent="0.25">
      <c r="A46" s="25"/>
      <c r="B46" s="69"/>
      <c r="C46" s="69"/>
      <c r="D46" s="69"/>
      <c r="E46" s="69"/>
      <c r="F46" s="70"/>
      <c r="G46" s="32" t="s">
        <v>776</v>
      </c>
      <c r="H46" s="28" t="s">
        <v>777</v>
      </c>
      <c r="I46" s="29" t="s">
        <v>0</v>
      </c>
      <c r="J46" s="30">
        <f>J49</f>
        <v>142222524</v>
      </c>
      <c r="K46" s="30">
        <f>K49</f>
        <v>142222524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</row>
    <row r="47" spans="1:240" s="26" customFormat="1" ht="37.5" hidden="1" customHeight="1" x14ac:dyDescent="0.3">
      <c r="A47" s="25"/>
      <c r="B47" s="69"/>
      <c r="C47" s="69"/>
      <c r="D47" s="69"/>
      <c r="E47" s="69"/>
      <c r="F47" s="70"/>
      <c r="G47" s="32" t="s">
        <v>4</v>
      </c>
      <c r="H47" s="28" t="s">
        <v>0</v>
      </c>
      <c r="I47" s="29">
        <v>600</v>
      </c>
      <c r="J47" s="30"/>
      <c r="K47" s="30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</row>
    <row r="48" spans="1:240" s="26" customFormat="1" ht="42" hidden="1" customHeight="1" x14ac:dyDescent="0.3">
      <c r="A48" s="25"/>
      <c r="B48" s="69"/>
      <c r="C48" s="69"/>
      <c r="D48" s="69"/>
      <c r="E48" s="69"/>
      <c r="F48" s="70"/>
      <c r="G48" s="32" t="s">
        <v>139</v>
      </c>
      <c r="H48" s="28" t="s">
        <v>467</v>
      </c>
      <c r="I48" s="29" t="s">
        <v>0</v>
      </c>
      <c r="J48" s="30">
        <f>J49</f>
        <v>142222524</v>
      </c>
      <c r="K48" s="30">
        <f>K49</f>
        <v>142222524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</row>
    <row r="49" spans="1:240" s="26" customFormat="1" ht="37.5" customHeight="1" x14ac:dyDescent="0.25">
      <c r="A49" s="25"/>
      <c r="B49" s="239" t="s">
        <v>74</v>
      </c>
      <c r="C49" s="239"/>
      <c r="D49" s="239"/>
      <c r="E49" s="239"/>
      <c r="F49" s="240"/>
      <c r="G49" s="32" t="s">
        <v>4</v>
      </c>
      <c r="H49" s="28" t="s">
        <v>0</v>
      </c>
      <c r="I49" s="29">
        <v>600</v>
      </c>
      <c r="J49" s="30">
        <f>140383592+596461+1242471</f>
        <v>142222524</v>
      </c>
      <c r="K49" s="30">
        <f>140383592+596461+1242471</f>
        <v>142222524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</row>
    <row r="50" spans="1:240" s="26" customFormat="1" ht="50.25" customHeight="1" x14ac:dyDescent="0.25">
      <c r="A50" s="25"/>
      <c r="B50" s="136"/>
      <c r="C50" s="136"/>
      <c r="D50" s="136"/>
      <c r="E50" s="136"/>
      <c r="F50" s="137"/>
      <c r="G50" s="32" t="s">
        <v>592</v>
      </c>
      <c r="H50" s="28" t="s">
        <v>591</v>
      </c>
      <c r="I50" s="29"/>
      <c r="J50" s="30">
        <f>J51</f>
        <v>1439336</v>
      </c>
      <c r="K50" s="30">
        <f>K51</f>
        <v>1439336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</row>
    <row r="51" spans="1:240" s="26" customFormat="1" ht="37.5" customHeight="1" x14ac:dyDescent="0.25">
      <c r="A51" s="25"/>
      <c r="B51" s="136"/>
      <c r="C51" s="136"/>
      <c r="D51" s="136"/>
      <c r="E51" s="136"/>
      <c r="F51" s="137"/>
      <c r="G51" s="32" t="s">
        <v>4</v>
      </c>
      <c r="H51" s="28"/>
      <c r="I51" s="29">
        <v>600</v>
      </c>
      <c r="J51" s="30">
        <v>1439336</v>
      </c>
      <c r="K51" s="30">
        <v>1439336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</row>
    <row r="52" spans="1:240" ht="54" customHeight="1" x14ac:dyDescent="0.25">
      <c r="A52" s="4"/>
      <c r="B52" s="237">
        <v>500</v>
      </c>
      <c r="C52" s="237"/>
      <c r="D52" s="237"/>
      <c r="E52" s="237"/>
      <c r="F52" s="238"/>
      <c r="G52" s="43" t="s">
        <v>317</v>
      </c>
      <c r="H52" s="44" t="s">
        <v>316</v>
      </c>
      <c r="I52" s="29"/>
      <c r="J52" s="30">
        <f>J55+J57+J60+J62+J66+J53+J78</f>
        <v>50412973</v>
      </c>
      <c r="K52" s="30">
        <f>K55+K57+K60+K62+K66+K53+K78</f>
        <v>50570443</v>
      </c>
    </row>
    <row r="53" spans="1:240" s="26" customFormat="1" ht="55.5" hidden="1" customHeight="1" x14ac:dyDescent="0.3">
      <c r="A53" s="25"/>
      <c r="B53" s="73"/>
      <c r="C53" s="73"/>
      <c r="D53" s="73"/>
      <c r="E53" s="73"/>
      <c r="F53" s="74"/>
      <c r="G53" s="32" t="s">
        <v>474</v>
      </c>
      <c r="H53" s="28" t="s">
        <v>473</v>
      </c>
      <c r="I53" s="29"/>
      <c r="J53" s="30">
        <f>J54</f>
        <v>0</v>
      </c>
      <c r="K53" s="30">
        <f>K54</f>
        <v>0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</row>
    <row r="54" spans="1:240" s="26" customFormat="1" ht="26.25" hidden="1" customHeight="1" x14ac:dyDescent="0.3">
      <c r="A54" s="25"/>
      <c r="B54" s="73"/>
      <c r="C54" s="73"/>
      <c r="D54" s="73"/>
      <c r="E54" s="73"/>
      <c r="F54" s="74"/>
      <c r="G54" s="32" t="s">
        <v>5</v>
      </c>
      <c r="H54" s="44"/>
      <c r="I54" s="29">
        <v>300</v>
      </c>
      <c r="J54" s="30"/>
      <c r="K54" s="30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</row>
    <row r="55" spans="1:240" s="26" customFormat="1" ht="71.25" customHeight="1" x14ac:dyDescent="0.25">
      <c r="A55" s="25"/>
      <c r="B55" s="237">
        <v>500</v>
      </c>
      <c r="C55" s="237"/>
      <c r="D55" s="237"/>
      <c r="E55" s="237"/>
      <c r="F55" s="238"/>
      <c r="G55" s="32" t="s">
        <v>538</v>
      </c>
      <c r="H55" s="28" t="s">
        <v>318</v>
      </c>
      <c r="I55" s="29" t="s">
        <v>0</v>
      </c>
      <c r="J55" s="30">
        <f>J56</f>
        <v>1707624</v>
      </c>
      <c r="K55" s="30">
        <f>K56</f>
        <v>1707624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</row>
    <row r="56" spans="1:240" s="26" customFormat="1" ht="45" customHeight="1" x14ac:dyDescent="0.25">
      <c r="A56" s="25"/>
      <c r="B56" s="239" t="s">
        <v>73</v>
      </c>
      <c r="C56" s="239"/>
      <c r="D56" s="239"/>
      <c r="E56" s="239"/>
      <c r="F56" s="240"/>
      <c r="G56" s="32" t="s">
        <v>4</v>
      </c>
      <c r="H56" s="28" t="s">
        <v>0</v>
      </c>
      <c r="I56" s="29">
        <v>600</v>
      </c>
      <c r="J56" s="30">
        <v>1707624</v>
      </c>
      <c r="K56" s="30">
        <v>1707624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</row>
    <row r="57" spans="1:240" s="26" customFormat="1" ht="37.5" customHeight="1" x14ac:dyDescent="0.25">
      <c r="A57" s="25"/>
      <c r="B57" s="237">
        <v>500</v>
      </c>
      <c r="C57" s="237"/>
      <c r="D57" s="237"/>
      <c r="E57" s="237"/>
      <c r="F57" s="238"/>
      <c r="G57" s="32" t="s">
        <v>118</v>
      </c>
      <c r="H57" s="28" t="s">
        <v>319</v>
      </c>
      <c r="I57" s="29" t="s">
        <v>0</v>
      </c>
      <c r="J57" s="30">
        <f>J59+J58</f>
        <v>9557577</v>
      </c>
      <c r="K57" s="30">
        <f>K59+K58</f>
        <v>9557577</v>
      </c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</row>
    <row r="58" spans="1:240" s="26" customFormat="1" ht="39.75" customHeight="1" x14ac:dyDescent="0.25">
      <c r="A58" s="25"/>
      <c r="B58" s="239" t="s">
        <v>72</v>
      </c>
      <c r="C58" s="239"/>
      <c r="D58" s="239"/>
      <c r="E58" s="239"/>
      <c r="F58" s="240"/>
      <c r="G58" s="32" t="s">
        <v>2</v>
      </c>
      <c r="H58" s="28"/>
      <c r="I58" s="29">
        <v>200</v>
      </c>
      <c r="J58" s="30">
        <f>23403+1375</f>
        <v>24778</v>
      </c>
      <c r="K58" s="30">
        <f>23403+1375</f>
        <v>24778</v>
      </c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</row>
    <row r="59" spans="1:240" s="26" customFormat="1" ht="23.25" customHeight="1" x14ac:dyDescent="0.25">
      <c r="A59" s="25"/>
      <c r="B59" s="33"/>
      <c r="C59" s="33"/>
      <c r="D59" s="33"/>
      <c r="E59" s="33"/>
      <c r="F59" s="34"/>
      <c r="G59" s="32" t="s">
        <v>5</v>
      </c>
      <c r="H59" s="28" t="s">
        <v>0</v>
      </c>
      <c r="I59" s="29">
        <v>300</v>
      </c>
      <c r="J59" s="203">
        <f>9002868+529931</f>
        <v>9532799</v>
      </c>
      <c r="K59" s="203">
        <f>9002868+529931</f>
        <v>9532799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</row>
    <row r="60" spans="1:240" s="26" customFormat="1" ht="52.5" customHeight="1" x14ac:dyDescent="0.25">
      <c r="A60" s="25"/>
      <c r="B60" s="237">
        <v>500</v>
      </c>
      <c r="C60" s="237"/>
      <c r="D60" s="237"/>
      <c r="E60" s="237"/>
      <c r="F60" s="238"/>
      <c r="G60" s="32" t="s">
        <v>243</v>
      </c>
      <c r="H60" s="28" t="s">
        <v>320</v>
      </c>
      <c r="I60" s="29" t="s">
        <v>0</v>
      </c>
      <c r="J60" s="30">
        <f>J61</f>
        <v>27881641</v>
      </c>
      <c r="K60" s="30">
        <f>K61</f>
        <v>27881641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</row>
    <row r="61" spans="1:240" s="26" customFormat="1" ht="44.25" customHeight="1" x14ac:dyDescent="0.25">
      <c r="A61" s="25"/>
      <c r="B61" s="239" t="s">
        <v>71</v>
      </c>
      <c r="C61" s="239"/>
      <c r="D61" s="239"/>
      <c r="E61" s="239"/>
      <c r="F61" s="240"/>
      <c r="G61" s="32" t="s">
        <v>4</v>
      </c>
      <c r="H61" s="28" t="s">
        <v>0</v>
      </c>
      <c r="I61" s="29">
        <v>600</v>
      </c>
      <c r="J61" s="30">
        <f>27387265+494376</f>
        <v>27881641</v>
      </c>
      <c r="K61" s="30">
        <f>27387265+494376</f>
        <v>27881641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</row>
    <row r="62" spans="1:240" s="26" customFormat="1" ht="17.45" customHeight="1" x14ac:dyDescent="0.25">
      <c r="A62" s="25"/>
      <c r="B62" s="237">
        <v>500</v>
      </c>
      <c r="C62" s="237"/>
      <c r="D62" s="237"/>
      <c r="E62" s="237"/>
      <c r="F62" s="238"/>
      <c r="G62" s="32" t="s">
        <v>119</v>
      </c>
      <c r="H62" s="28" t="s">
        <v>321</v>
      </c>
      <c r="I62" s="29" t="s">
        <v>0</v>
      </c>
      <c r="J62" s="30">
        <f>J64+J63+J65</f>
        <v>1511526</v>
      </c>
      <c r="K62" s="30">
        <f>K64+K63+K65</f>
        <v>1511526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</row>
    <row r="63" spans="1:240" s="26" customFormat="1" ht="31.15" hidden="1" x14ac:dyDescent="0.3">
      <c r="A63" s="25"/>
      <c r="B63" s="239" t="s">
        <v>70</v>
      </c>
      <c r="C63" s="239"/>
      <c r="D63" s="239"/>
      <c r="E63" s="239"/>
      <c r="F63" s="240"/>
      <c r="G63" s="32" t="s">
        <v>2</v>
      </c>
      <c r="H63" s="28"/>
      <c r="I63" s="29">
        <v>200</v>
      </c>
      <c r="J63" s="30"/>
      <c r="K63" s="30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</row>
    <row r="64" spans="1:240" s="26" customFormat="1" ht="35.25" customHeight="1" x14ac:dyDescent="0.25">
      <c r="A64" s="25"/>
      <c r="B64" s="237">
        <v>500</v>
      </c>
      <c r="C64" s="237"/>
      <c r="D64" s="237"/>
      <c r="E64" s="237"/>
      <c r="F64" s="238"/>
      <c r="G64" s="32" t="s">
        <v>2</v>
      </c>
      <c r="H64" s="28" t="s">
        <v>0</v>
      </c>
      <c r="I64" s="29">
        <v>200</v>
      </c>
      <c r="J64" s="30">
        <v>5891</v>
      </c>
      <c r="K64" s="30">
        <v>5891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</row>
    <row r="65" spans="1:240" s="26" customFormat="1" ht="25.5" customHeight="1" x14ac:dyDescent="0.25">
      <c r="A65" s="25"/>
      <c r="B65" s="33"/>
      <c r="C65" s="33"/>
      <c r="D65" s="33"/>
      <c r="E65" s="33"/>
      <c r="F65" s="34"/>
      <c r="G65" s="32" t="s">
        <v>5</v>
      </c>
      <c r="H65" s="28"/>
      <c r="I65" s="29">
        <v>300</v>
      </c>
      <c r="J65" s="203">
        <f>1491380+14255</f>
        <v>1505635</v>
      </c>
      <c r="K65" s="203">
        <f>1491380+14255</f>
        <v>1505635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</row>
    <row r="66" spans="1:240" ht="31.5" x14ac:dyDescent="0.25">
      <c r="A66" s="4"/>
      <c r="B66" s="239" t="s">
        <v>69</v>
      </c>
      <c r="C66" s="239"/>
      <c r="D66" s="239"/>
      <c r="E66" s="239"/>
      <c r="F66" s="240"/>
      <c r="G66" s="32" t="s">
        <v>539</v>
      </c>
      <c r="H66" s="28" t="s">
        <v>322</v>
      </c>
      <c r="I66" s="29" t="s">
        <v>0</v>
      </c>
      <c r="J66" s="30">
        <f>J67</f>
        <v>5728260</v>
      </c>
      <c r="K66" s="30">
        <f>K67</f>
        <v>5728260</v>
      </c>
    </row>
    <row r="67" spans="1:240" ht="31.5" x14ac:dyDescent="0.25">
      <c r="A67" s="4"/>
      <c r="B67" s="237">
        <v>500</v>
      </c>
      <c r="C67" s="237"/>
      <c r="D67" s="237"/>
      <c r="E67" s="237"/>
      <c r="F67" s="238"/>
      <c r="G67" s="32" t="s">
        <v>4</v>
      </c>
      <c r="H67" s="28" t="s">
        <v>0</v>
      </c>
      <c r="I67" s="29">
        <v>600</v>
      </c>
      <c r="J67" s="30">
        <v>5728260</v>
      </c>
      <c r="K67" s="30">
        <v>5728260</v>
      </c>
    </row>
    <row r="68" spans="1:240" ht="31.15" hidden="1" x14ac:dyDescent="0.3">
      <c r="A68" s="4"/>
      <c r="B68" s="239" t="s">
        <v>68</v>
      </c>
      <c r="C68" s="239"/>
      <c r="D68" s="239"/>
      <c r="E68" s="239"/>
      <c r="F68" s="240"/>
      <c r="G68" s="32" t="s">
        <v>120</v>
      </c>
      <c r="H68" s="28" t="s">
        <v>67</v>
      </c>
      <c r="I68" s="29" t="s">
        <v>0</v>
      </c>
      <c r="J68" s="75"/>
      <c r="K68" s="30">
        <f>K69</f>
        <v>7304000</v>
      </c>
    </row>
    <row r="69" spans="1:240" ht="30.6" hidden="1" customHeight="1" x14ac:dyDescent="0.3">
      <c r="A69" s="4"/>
      <c r="B69" s="237">
        <v>500</v>
      </c>
      <c r="C69" s="237"/>
      <c r="D69" s="237"/>
      <c r="E69" s="237"/>
      <c r="F69" s="238"/>
      <c r="G69" s="32" t="s">
        <v>4</v>
      </c>
      <c r="H69" s="28" t="s">
        <v>0</v>
      </c>
      <c r="I69" s="29">
        <v>600</v>
      </c>
      <c r="J69" s="75"/>
      <c r="K69" s="30">
        <v>7304000</v>
      </c>
    </row>
    <row r="70" spans="1:240" ht="2.1" hidden="1" customHeight="1" x14ac:dyDescent="0.3">
      <c r="A70" s="4"/>
      <c r="B70" s="33"/>
      <c r="C70" s="33"/>
      <c r="D70" s="33"/>
      <c r="E70" s="33"/>
      <c r="F70" s="34"/>
      <c r="G70" s="42"/>
      <c r="H70" s="76"/>
      <c r="I70" s="60"/>
      <c r="J70" s="77"/>
      <c r="K70" s="61"/>
    </row>
    <row r="71" spans="1:240" ht="48" hidden="1" customHeight="1" x14ac:dyDescent="0.3">
      <c r="A71" s="4"/>
      <c r="B71" s="33"/>
      <c r="C71" s="33"/>
      <c r="D71" s="33"/>
      <c r="E71" s="33"/>
      <c r="F71" s="34"/>
      <c r="G71" s="32"/>
      <c r="H71" s="68"/>
      <c r="I71" s="29"/>
      <c r="J71" s="75"/>
      <c r="K71" s="30"/>
    </row>
    <row r="72" spans="1:240" ht="53.1" hidden="1" customHeight="1" x14ac:dyDescent="0.3">
      <c r="A72" s="4"/>
      <c r="B72" s="33"/>
      <c r="C72" s="33"/>
      <c r="D72" s="33"/>
      <c r="E72" s="33"/>
      <c r="F72" s="34"/>
      <c r="G72" s="32"/>
      <c r="H72" s="68"/>
      <c r="I72" s="29"/>
      <c r="J72" s="75"/>
      <c r="K72" s="30"/>
    </row>
    <row r="73" spans="1:240" ht="53.1" hidden="1" customHeight="1" x14ac:dyDescent="0.3">
      <c r="A73" s="4"/>
      <c r="B73" s="33"/>
      <c r="C73" s="33"/>
      <c r="D73" s="33"/>
      <c r="E73" s="33"/>
      <c r="F73" s="34"/>
      <c r="G73" s="32" t="s">
        <v>284</v>
      </c>
      <c r="H73" s="68" t="s">
        <v>285</v>
      </c>
      <c r="I73" s="29"/>
      <c r="J73" s="75"/>
      <c r="K73" s="30">
        <f>K74</f>
        <v>101432</v>
      </c>
    </row>
    <row r="74" spans="1:240" ht="36.75" hidden="1" customHeight="1" x14ac:dyDescent="0.3">
      <c r="A74" s="4"/>
      <c r="B74" s="33"/>
      <c r="C74" s="33"/>
      <c r="D74" s="33"/>
      <c r="E74" s="33"/>
      <c r="F74" s="34"/>
      <c r="G74" s="32" t="s">
        <v>4</v>
      </c>
      <c r="H74" s="68"/>
      <c r="I74" s="29">
        <v>600</v>
      </c>
      <c r="J74" s="75"/>
      <c r="K74" s="30">
        <v>101432</v>
      </c>
    </row>
    <row r="75" spans="1:240" ht="48" hidden="1" customHeight="1" x14ac:dyDescent="0.3">
      <c r="A75" s="4"/>
      <c r="B75" s="33"/>
      <c r="C75" s="33"/>
      <c r="D75" s="33"/>
      <c r="E75" s="33"/>
      <c r="F75" s="34"/>
      <c r="G75" s="42" t="s">
        <v>244</v>
      </c>
      <c r="H75" s="68" t="s">
        <v>305</v>
      </c>
      <c r="I75" s="60"/>
      <c r="J75" s="77"/>
      <c r="K75" s="61">
        <f>K76</f>
        <v>0</v>
      </c>
    </row>
    <row r="76" spans="1:240" ht="49.35" hidden="1" customHeight="1" x14ac:dyDescent="0.3">
      <c r="A76" s="4"/>
      <c r="B76" s="33"/>
      <c r="C76" s="33"/>
      <c r="D76" s="33"/>
      <c r="E76" s="33"/>
      <c r="F76" s="34"/>
      <c r="G76" s="32" t="s">
        <v>245</v>
      </c>
      <c r="H76" s="68" t="s">
        <v>306</v>
      </c>
      <c r="I76" s="29"/>
      <c r="J76" s="75"/>
      <c r="K76" s="30">
        <f>K77</f>
        <v>0</v>
      </c>
    </row>
    <row r="77" spans="1:240" ht="18.600000000000001" hidden="1" customHeight="1" x14ac:dyDescent="0.3">
      <c r="A77" s="4"/>
      <c r="B77" s="33"/>
      <c r="C77" s="33"/>
      <c r="D77" s="33"/>
      <c r="E77" s="33"/>
      <c r="F77" s="34"/>
      <c r="G77" s="32" t="s">
        <v>1</v>
      </c>
      <c r="H77" s="68"/>
      <c r="I77" s="29">
        <v>800</v>
      </c>
      <c r="J77" s="75"/>
      <c r="K77" s="30">
        <v>0</v>
      </c>
    </row>
    <row r="78" spans="1:240" ht="72" customHeight="1" x14ac:dyDescent="0.25">
      <c r="A78" s="4"/>
      <c r="B78" s="177"/>
      <c r="C78" s="177"/>
      <c r="D78" s="177"/>
      <c r="E78" s="177"/>
      <c r="F78" s="178"/>
      <c r="G78" s="32" t="s">
        <v>656</v>
      </c>
      <c r="H78" s="28" t="s">
        <v>655</v>
      </c>
      <c r="I78" s="29"/>
      <c r="J78" s="30">
        <f>J79</f>
        <v>4026345</v>
      </c>
      <c r="K78" s="30">
        <f>K79</f>
        <v>4183815</v>
      </c>
    </row>
    <row r="79" spans="1:240" ht="40.5" customHeight="1" x14ac:dyDescent="0.25">
      <c r="A79" s="4"/>
      <c r="B79" s="177"/>
      <c r="C79" s="177"/>
      <c r="D79" s="177"/>
      <c r="E79" s="177"/>
      <c r="F79" s="178"/>
      <c r="G79" s="32" t="s">
        <v>4</v>
      </c>
      <c r="H79" s="68"/>
      <c r="I79" s="29">
        <v>600</v>
      </c>
      <c r="J79" s="30">
        <v>4026345</v>
      </c>
      <c r="K79" s="30">
        <v>4183815</v>
      </c>
    </row>
    <row r="80" spans="1:240" ht="42.75" hidden="1" customHeight="1" x14ac:dyDescent="0.3">
      <c r="A80" s="4"/>
      <c r="B80" s="167"/>
      <c r="C80" s="167"/>
      <c r="D80" s="167"/>
      <c r="E80" s="167"/>
      <c r="F80" s="168"/>
      <c r="G80" s="43" t="s">
        <v>636</v>
      </c>
      <c r="H80" s="170" t="s">
        <v>633</v>
      </c>
      <c r="I80" s="29"/>
      <c r="J80" s="30">
        <f>J81</f>
        <v>0</v>
      </c>
      <c r="K80" s="30">
        <f>K81</f>
        <v>0</v>
      </c>
    </row>
    <row r="81" spans="1:240" ht="72" hidden="1" customHeight="1" x14ac:dyDescent="0.3">
      <c r="A81" s="4"/>
      <c r="B81" s="167"/>
      <c r="C81" s="167"/>
      <c r="D81" s="167"/>
      <c r="E81" s="167"/>
      <c r="F81" s="168"/>
      <c r="G81" s="172" t="s">
        <v>635</v>
      </c>
      <c r="H81" s="171" t="s">
        <v>634</v>
      </c>
      <c r="I81" s="29"/>
      <c r="J81" s="30">
        <f>J82</f>
        <v>0</v>
      </c>
      <c r="K81" s="30">
        <f>K82</f>
        <v>0</v>
      </c>
    </row>
    <row r="82" spans="1:240" ht="40.5" hidden="1" customHeight="1" x14ac:dyDescent="0.3">
      <c r="A82" s="4"/>
      <c r="B82" s="167"/>
      <c r="C82" s="167"/>
      <c r="D82" s="167"/>
      <c r="E82" s="167"/>
      <c r="F82" s="168"/>
      <c r="G82" s="32" t="s">
        <v>4</v>
      </c>
      <c r="H82" s="68"/>
      <c r="I82" s="29">
        <v>600</v>
      </c>
      <c r="J82" s="30"/>
      <c r="K82" s="30"/>
    </row>
    <row r="83" spans="1:240" ht="47.1" customHeight="1" x14ac:dyDescent="0.25">
      <c r="A83" s="4"/>
      <c r="B83" s="33"/>
      <c r="C83" s="33"/>
      <c r="D83" s="33"/>
      <c r="E83" s="33"/>
      <c r="F83" s="34"/>
      <c r="G83" s="2" t="s">
        <v>718</v>
      </c>
      <c r="H83" s="39" t="s">
        <v>323</v>
      </c>
      <c r="I83" s="29" t="s">
        <v>0</v>
      </c>
      <c r="J83" s="61">
        <f>J84+J162+J175</f>
        <v>78076186</v>
      </c>
      <c r="K83" s="61">
        <f>K84+K162+K175</f>
        <v>77913065</v>
      </c>
    </row>
    <row r="84" spans="1:240" ht="66" customHeight="1" x14ac:dyDescent="0.25">
      <c r="A84" s="4"/>
      <c r="B84" s="33"/>
      <c r="C84" s="33"/>
      <c r="D84" s="33"/>
      <c r="E84" s="33"/>
      <c r="F84" s="34"/>
      <c r="G84" s="2" t="s">
        <v>719</v>
      </c>
      <c r="H84" s="39" t="s">
        <v>324</v>
      </c>
      <c r="I84" s="29"/>
      <c r="J84" s="30">
        <f>J85+J151+J159+J143</f>
        <v>77823186</v>
      </c>
      <c r="K84" s="30">
        <f>K85+K151+K159+K143</f>
        <v>77913065</v>
      </c>
    </row>
    <row r="85" spans="1:240" ht="69" customHeight="1" x14ac:dyDescent="0.25">
      <c r="A85" s="4"/>
      <c r="B85" s="33"/>
      <c r="C85" s="33"/>
      <c r="D85" s="33"/>
      <c r="E85" s="33"/>
      <c r="F85" s="34"/>
      <c r="G85" s="43" t="s">
        <v>384</v>
      </c>
      <c r="H85" s="44" t="s">
        <v>325</v>
      </c>
      <c r="I85" s="29"/>
      <c r="J85" s="30">
        <f>J86+J89+J92+J95+J101+J98+J104+J109+J111+J113+J116+J119+J122+J125+J132+J135+J137+J139+J106+J141</f>
        <v>1457200</v>
      </c>
      <c r="K85" s="30">
        <f>K86+K89+K92+K95+K101+K98+K104+K109+K111+K113+K116+K119+K122+K125+K132+K135+K137+K139+K106+K141</f>
        <v>1457200</v>
      </c>
    </row>
    <row r="86" spans="1:240" s="51" customFormat="1" ht="86.25" hidden="1" customHeight="1" x14ac:dyDescent="0.3">
      <c r="A86" s="50"/>
      <c r="B86" s="33"/>
      <c r="C86" s="33"/>
      <c r="D86" s="33"/>
      <c r="E86" s="33"/>
      <c r="F86" s="34"/>
      <c r="G86" s="78" t="s">
        <v>540</v>
      </c>
      <c r="H86" s="28" t="s">
        <v>475</v>
      </c>
      <c r="I86" s="29"/>
      <c r="J86" s="30">
        <f>J87+J88</f>
        <v>0</v>
      </c>
      <c r="K86" s="30">
        <f>K87+K88</f>
        <v>0</v>
      </c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</row>
    <row r="87" spans="1:240" s="51" customFormat="1" ht="38.25" hidden="1" customHeight="1" x14ac:dyDescent="0.3">
      <c r="A87" s="50"/>
      <c r="B87" s="163"/>
      <c r="C87" s="163"/>
      <c r="D87" s="163"/>
      <c r="E87" s="163"/>
      <c r="F87" s="164"/>
      <c r="G87" s="32" t="s">
        <v>2</v>
      </c>
      <c r="H87" s="28"/>
      <c r="I87" s="29">
        <v>200</v>
      </c>
      <c r="J87" s="30"/>
      <c r="K87" s="30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</row>
    <row r="88" spans="1:240" s="51" customFormat="1" ht="24" hidden="1" customHeight="1" x14ac:dyDescent="0.3">
      <c r="A88" s="50"/>
      <c r="B88" s="33"/>
      <c r="C88" s="33"/>
      <c r="D88" s="33"/>
      <c r="E88" s="33"/>
      <c r="F88" s="34"/>
      <c r="G88" s="32" t="s">
        <v>5</v>
      </c>
      <c r="H88" s="44"/>
      <c r="I88" s="29">
        <v>300</v>
      </c>
      <c r="J88" s="30"/>
      <c r="K88" s="30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</row>
    <row r="89" spans="1:240" s="51" customFormat="1" ht="78" customHeight="1" x14ac:dyDescent="0.25">
      <c r="A89" s="50"/>
      <c r="B89" s="33"/>
      <c r="C89" s="33"/>
      <c r="D89" s="33"/>
      <c r="E89" s="33"/>
      <c r="F89" s="34"/>
      <c r="G89" s="79" t="s">
        <v>541</v>
      </c>
      <c r="H89" s="28" t="s">
        <v>476</v>
      </c>
      <c r="I89" s="29"/>
      <c r="J89" s="30">
        <f>J90+J91</f>
        <v>0</v>
      </c>
      <c r="K89" s="30">
        <f>K90+K91</f>
        <v>0</v>
      </c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</row>
    <row r="90" spans="1:240" s="51" customFormat="1" ht="39" customHeight="1" x14ac:dyDescent="0.25">
      <c r="A90" s="50"/>
      <c r="B90" s="33"/>
      <c r="C90" s="33"/>
      <c r="D90" s="33"/>
      <c r="E90" s="33"/>
      <c r="F90" s="34"/>
      <c r="G90" s="32" t="s">
        <v>2</v>
      </c>
      <c r="H90" s="28"/>
      <c r="I90" s="29">
        <v>200</v>
      </c>
      <c r="J90" s="30">
        <f>57413-36207-21206</f>
        <v>0</v>
      </c>
      <c r="K90" s="30">
        <f>59708-37653-22055</f>
        <v>0</v>
      </c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</row>
    <row r="91" spans="1:240" s="51" customFormat="1" ht="24" customHeight="1" x14ac:dyDescent="0.25">
      <c r="A91" s="50"/>
      <c r="B91" s="33"/>
      <c r="C91" s="33"/>
      <c r="D91" s="33"/>
      <c r="E91" s="33"/>
      <c r="F91" s="34"/>
      <c r="G91" s="32" t="s">
        <v>5</v>
      </c>
      <c r="H91" s="44"/>
      <c r="I91" s="29">
        <v>300</v>
      </c>
      <c r="J91" s="30">
        <f>3827551-2413770-1413781</f>
        <v>0</v>
      </c>
      <c r="K91" s="30">
        <f>3980654-2510322-1470332</f>
        <v>0</v>
      </c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</row>
    <row r="92" spans="1:240" s="51" customFormat="1" ht="50.25" customHeight="1" x14ac:dyDescent="0.25">
      <c r="A92" s="50"/>
      <c r="B92" s="33"/>
      <c r="C92" s="33"/>
      <c r="D92" s="33"/>
      <c r="E92" s="33"/>
      <c r="F92" s="34"/>
      <c r="G92" s="32" t="s">
        <v>478</v>
      </c>
      <c r="H92" s="28" t="s">
        <v>477</v>
      </c>
      <c r="I92" s="29"/>
      <c r="J92" s="30">
        <f>J93+J94</f>
        <v>0</v>
      </c>
      <c r="K92" s="30">
        <f>K93+K94</f>
        <v>0</v>
      </c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</row>
    <row r="93" spans="1:240" s="51" customFormat="1" ht="39.75" customHeight="1" x14ac:dyDescent="0.25">
      <c r="A93" s="50"/>
      <c r="B93" s="33"/>
      <c r="C93" s="33"/>
      <c r="D93" s="33"/>
      <c r="E93" s="33"/>
      <c r="F93" s="34"/>
      <c r="G93" s="32" t="s">
        <v>2</v>
      </c>
      <c r="H93" s="44"/>
      <c r="I93" s="29">
        <v>200</v>
      </c>
      <c r="J93" s="30">
        <f>100000-100000</f>
        <v>0</v>
      </c>
      <c r="K93" s="30">
        <f>100000-100000</f>
        <v>0</v>
      </c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</row>
    <row r="94" spans="1:240" s="51" customFormat="1" ht="24" customHeight="1" x14ac:dyDescent="0.25">
      <c r="A94" s="50"/>
      <c r="B94" s="33"/>
      <c r="C94" s="33"/>
      <c r="D94" s="33"/>
      <c r="E94" s="33"/>
      <c r="F94" s="34"/>
      <c r="G94" s="32" t="s">
        <v>5</v>
      </c>
      <c r="H94" s="44"/>
      <c r="I94" s="29">
        <v>300</v>
      </c>
      <c r="J94" s="30">
        <f>7022925-7022925</f>
        <v>0</v>
      </c>
      <c r="K94" s="30">
        <f>7054700-7054700</f>
        <v>0</v>
      </c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</row>
    <row r="95" spans="1:240" s="51" customFormat="1" ht="87.75" hidden="1" customHeight="1" x14ac:dyDescent="0.3">
      <c r="A95" s="50"/>
      <c r="B95" s="33"/>
      <c r="C95" s="33"/>
      <c r="D95" s="33"/>
      <c r="E95" s="33"/>
      <c r="F95" s="34"/>
      <c r="G95" s="32" t="s">
        <v>480</v>
      </c>
      <c r="H95" s="28" t="s">
        <v>479</v>
      </c>
      <c r="I95" s="29"/>
      <c r="J95" s="30">
        <f>J96+J97</f>
        <v>0</v>
      </c>
      <c r="K95" s="30">
        <f>K96+K97</f>
        <v>0</v>
      </c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</row>
    <row r="96" spans="1:240" s="51" customFormat="1" ht="36" hidden="1" customHeight="1" x14ac:dyDescent="0.3">
      <c r="A96" s="50"/>
      <c r="B96" s="132"/>
      <c r="C96" s="132"/>
      <c r="D96" s="132"/>
      <c r="E96" s="132"/>
      <c r="F96" s="133"/>
      <c r="G96" s="32" t="s">
        <v>2</v>
      </c>
      <c r="H96" s="28"/>
      <c r="I96" s="29">
        <v>200</v>
      </c>
      <c r="J96" s="30"/>
      <c r="K96" s="30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</row>
    <row r="97" spans="1:240" s="51" customFormat="1" ht="24" hidden="1" customHeight="1" x14ac:dyDescent="0.3">
      <c r="A97" s="50"/>
      <c r="B97" s="33"/>
      <c r="C97" s="33"/>
      <c r="D97" s="33"/>
      <c r="E97" s="33"/>
      <c r="F97" s="34"/>
      <c r="G97" s="32" t="s">
        <v>5</v>
      </c>
      <c r="H97" s="44"/>
      <c r="I97" s="29">
        <v>300</v>
      </c>
      <c r="J97" s="30"/>
      <c r="K97" s="30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</row>
    <row r="98" spans="1:240" s="51" customFormat="1" ht="115.5" hidden="1" customHeight="1" x14ac:dyDescent="0.3">
      <c r="A98" s="50"/>
      <c r="B98" s="33"/>
      <c r="C98" s="33"/>
      <c r="D98" s="33"/>
      <c r="E98" s="33"/>
      <c r="F98" s="34"/>
      <c r="G98" s="32" t="s">
        <v>658</v>
      </c>
      <c r="H98" s="28" t="s">
        <v>657</v>
      </c>
      <c r="I98" s="29"/>
      <c r="J98" s="30">
        <f>J99+J100</f>
        <v>0</v>
      </c>
      <c r="K98" s="30">
        <f>K99+K100</f>
        <v>0</v>
      </c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</row>
    <row r="99" spans="1:240" s="51" customFormat="1" ht="32.25" hidden="1" customHeight="1" x14ac:dyDescent="0.3">
      <c r="A99" s="50"/>
      <c r="B99" s="33"/>
      <c r="C99" s="33"/>
      <c r="D99" s="33"/>
      <c r="E99" s="33"/>
      <c r="F99" s="34"/>
      <c r="G99" s="32" t="s">
        <v>2</v>
      </c>
      <c r="H99" s="44"/>
      <c r="I99" s="29">
        <v>200</v>
      </c>
      <c r="J99" s="30"/>
      <c r="K99" s="30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</row>
    <row r="100" spans="1:240" s="51" customFormat="1" ht="18.600000000000001" hidden="1" customHeight="1" x14ac:dyDescent="0.3">
      <c r="A100" s="50"/>
      <c r="B100" s="33"/>
      <c r="C100" s="33"/>
      <c r="D100" s="33"/>
      <c r="E100" s="33"/>
      <c r="F100" s="34"/>
      <c r="G100" s="32" t="s">
        <v>5</v>
      </c>
      <c r="H100" s="44"/>
      <c r="I100" s="29">
        <v>300</v>
      </c>
      <c r="J100" s="30"/>
      <c r="K100" s="30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</row>
    <row r="101" spans="1:240" s="51" customFormat="1" ht="39.75" customHeight="1" x14ac:dyDescent="0.25">
      <c r="A101" s="50"/>
      <c r="B101" s="33"/>
      <c r="C101" s="33"/>
      <c r="D101" s="33"/>
      <c r="E101" s="33"/>
      <c r="F101" s="34"/>
      <c r="G101" s="32" t="s">
        <v>660</v>
      </c>
      <c r="H101" s="28" t="s">
        <v>659</v>
      </c>
      <c r="I101" s="29"/>
      <c r="J101" s="30">
        <f>J102+J103</f>
        <v>0</v>
      </c>
      <c r="K101" s="30">
        <f>K102+K103</f>
        <v>0</v>
      </c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</row>
    <row r="102" spans="1:240" s="51" customFormat="1" ht="34.5" hidden="1" customHeight="1" x14ac:dyDescent="0.3">
      <c r="A102" s="50"/>
      <c r="B102" s="33"/>
      <c r="C102" s="33"/>
      <c r="D102" s="33"/>
      <c r="E102" s="33"/>
      <c r="F102" s="34"/>
      <c r="G102" s="32" t="s">
        <v>2</v>
      </c>
      <c r="H102" s="44"/>
      <c r="I102" s="29">
        <v>200</v>
      </c>
      <c r="J102" s="30"/>
      <c r="K102" s="30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</row>
    <row r="103" spans="1:240" s="51" customFormat="1" ht="24" customHeight="1" x14ac:dyDescent="0.25">
      <c r="A103" s="50"/>
      <c r="B103" s="33"/>
      <c r="C103" s="33"/>
      <c r="D103" s="33"/>
      <c r="E103" s="33"/>
      <c r="F103" s="34"/>
      <c r="G103" s="32" t="s">
        <v>5</v>
      </c>
      <c r="H103" s="44"/>
      <c r="I103" s="29">
        <v>300</v>
      </c>
      <c r="J103" s="30"/>
      <c r="K103" s="30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</row>
    <row r="104" spans="1:240" ht="60" hidden="1" customHeight="1" x14ac:dyDescent="0.3">
      <c r="A104" s="4"/>
      <c r="B104" s="33"/>
      <c r="C104" s="33"/>
      <c r="D104" s="33"/>
      <c r="E104" s="33"/>
      <c r="F104" s="34"/>
      <c r="G104" s="32" t="s">
        <v>481</v>
      </c>
      <c r="H104" s="28" t="s">
        <v>511</v>
      </c>
      <c r="I104" s="29"/>
      <c r="J104" s="30">
        <f>J105</f>
        <v>0</v>
      </c>
      <c r="K104" s="30">
        <f>K105</f>
        <v>0</v>
      </c>
    </row>
    <row r="105" spans="1:240" ht="24" hidden="1" customHeight="1" x14ac:dyDescent="0.3">
      <c r="A105" s="4"/>
      <c r="B105" s="33"/>
      <c r="C105" s="33"/>
      <c r="D105" s="33"/>
      <c r="E105" s="33"/>
      <c r="F105" s="34"/>
      <c r="G105" s="32" t="s">
        <v>5</v>
      </c>
      <c r="H105" s="44"/>
      <c r="I105" s="29">
        <v>300</v>
      </c>
      <c r="J105" s="30">
        <v>0</v>
      </c>
      <c r="K105" s="30">
        <v>0</v>
      </c>
    </row>
    <row r="106" spans="1:240" ht="38.25" hidden="1" customHeight="1" x14ac:dyDescent="0.3">
      <c r="A106" s="4"/>
      <c r="B106" s="132"/>
      <c r="C106" s="132"/>
      <c r="D106" s="132"/>
      <c r="E106" s="132"/>
      <c r="F106" s="133"/>
      <c r="G106" s="32" t="s">
        <v>550</v>
      </c>
      <c r="H106" s="28" t="s">
        <v>549</v>
      </c>
      <c r="I106" s="29"/>
      <c r="J106" s="30">
        <f>J107+J108</f>
        <v>0</v>
      </c>
      <c r="K106" s="30">
        <f>K107+K108</f>
        <v>0</v>
      </c>
    </row>
    <row r="107" spans="1:240" ht="34.5" hidden="1" customHeight="1" x14ac:dyDescent="0.3">
      <c r="A107" s="4"/>
      <c r="B107" s="132"/>
      <c r="C107" s="132"/>
      <c r="D107" s="132"/>
      <c r="E107" s="132"/>
      <c r="F107" s="133"/>
      <c r="G107" s="32" t="s">
        <v>2</v>
      </c>
      <c r="H107" s="28"/>
      <c r="I107" s="29">
        <v>200</v>
      </c>
      <c r="J107" s="30"/>
      <c r="K107" s="30"/>
    </row>
    <row r="108" spans="1:240" ht="24" hidden="1" customHeight="1" x14ac:dyDescent="0.3">
      <c r="A108" s="4"/>
      <c r="B108" s="132"/>
      <c r="C108" s="132"/>
      <c r="D108" s="132"/>
      <c r="E108" s="132"/>
      <c r="F108" s="133"/>
      <c r="G108" s="32" t="s">
        <v>5</v>
      </c>
      <c r="H108" s="44"/>
      <c r="I108" s="29">
        <v>300</v>
      </c>
      <c r="J108" s="30">
        <v>0</v>
      </c>
      <c r="K108" s="30">
        <v>0</v>
      </c>
    </row>
    <row r="109" spans="1:240" ht="35.450000000000003" customHeight="1" x14ac:dyDescent="0.25">
      <c r="A109" s="4"/>
      <c r="B109" s="33"/>
      <c r="C109" s="33"/>
      <c r="D109" s="33"/>
      <c r="E109" s="33"/>
      <c r="F109" s="34"/>
      <c r="G109" s="32" t="s">
        <v>506</v>
      </c>
      <c r="H109" s="28" t="s">
        <v>326</v>
      </c>
      <c r="I109" s="29"/>
      <c r="J109" s="30">
        <f>J110</f>
        <v>1327200</v>
      </c>
      <c r="K109" s="30">
        <v>1327200</v>
      </c>
    </row>
    <row r="110" spans="1:240" ht="21" customHeight="1" x14ac:dyDescent="0.25">
      <c r="A110" s="4"/>
      <c r="B110" s="237">
        <v>500</v>
      </c>
      <c r="C110" s="237"/>
      <c r="D110" s="237"/>
      <c r="E110" s="237"/>
      <c r="F110" s="238"/>
      <c r="G110" s="32" t="s">
        <v>5</v>
      </c>
      <c r="H110" s="35"/>
      <c r="I110" s="29">
        <v>300</v>
      </c>
      <c r="J110" s="30">
        <v>1327200</v>
      </c>
      <c r="K110" s="30"/>
    </row>
    <row r="111" spans="1:240" ht="41.25" customHeight="1" x14ac:dyDescent="0.25">
      <c r="A111" s="4"/>
      <c r="B111" s="33"/>
      <c r="C111" s="33"/>
      <c r="D111" s="33"/>
      <c r="E111" s="33"/>
      <c r="F111" s="34"/>
      <c r="G111" s="32" t="s">
        <v>87</v>
      </c>
      <c r="H111" s="28" t="s">
        <v>327</v>
      </c>
      <c r="I111" s="29"/>
      <c r="J111" s="30">
        <f>J112</f>
        <v>130000</v>
      </c>
      <c r="K111" s="30">
        <f>K112</f>
        <v>130000</v>
      </c>
    </row>
    <row r="112" spans="1:240" ht="20.100000000000001" customHeight="1" x14ac:dyDescent="0.25">
      <c r="A112" s="4"/>
      <c r="B112" s="33"/>
      <c r="C112" s="33"/>
      <c r="D112" s="33"/>
      <c r="E112" s="33"/>
      <c r="F112" s="34"/>
      <c r="G112" s="32" t="s">
        <v>5</v>
      </c>
      <c r="H112" s="80"/>
      <c r="I112" s="29">
        <v>300</v>
      </c>
      <c r="J112" s="30">
        <v>130000</v>
      </c>
      <c r="K112" s="30">
        <v>130000</v>
      </c>
    </row>
    <row r="113" spans="1:240" s="51" customFormat="1" ht="33" customHeight="1" x14ac:dyDescent="0.25">
      <c r="A113" s="50"/>
      <c r="B113" s="33"/>
      <c r="C113" s="33"/>
      <c r="D113" s="33"/>
      <c r="E113" s="33"/>
      <c r="F113" s="34"/>
      <c r="G113" s="32" t="s">
        <v>116</v>
      </c>
      <c r="H113" s="28" t="s">
        <v>328</v>
      </c>
      <c r="I113" s="29" t="s">
        <v>0</v>
      </c>
      <c r="J113" s="30">
        <f>J115+J114</f>
        <v>0</v>
      </c>
      <c r="K113" s="30">
        <f>K115+K114</f>
        <v>0</v>
      </c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</row>
    <row r="114" spans="1:240" s="51" customFormat="1" ht="38.1" customHeight="1" x14ac:dyDescent="0.25">
      <c r="A114" s="50"/>
      <c r="B114" s="33"/>
      <c r="C114" s="33"/>
      <c r="D114" s="33"/>
      <c r="E114" s="33"/>
      <c r="F114" s="34"/>
      <c r="G114" s="32" t="s">
        <v>2</v>
      </c>
      <c r="H114" s="28"/>
      <c r="I114" s="29">
        <v>200</v>
      </c>
      <c r="J114" s="30">
        <f>104000-104000</f>
        <v>0</v>
      </c>
      <c r="K114" s="30">
        <f>104000-104000</f>
        <v>0</v>
      </c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</row>
    <row r="115" spans="1:240" s="51" customFormat="1" ht="18.600000000000001" customHeight="1" x14ac:dyDescent="0.25">
      <c r="A115" s="50"/>
      <c r="B115" s="239" t="s">
        <v>66</v>
      </c>
      <c r="C115" s="239"/>
      <c r="D115" s="239"/>
      <c r="E115" s="239"/>
      <c r="F115" s="240"/>
      <c r="G115" s="32" t="s">
        <v>5</v>
      </c>
      <c r="H115" s="28" t="s">
        <v>0</v>
      </c>
      <c r="I115" s="29">
        <v>300</v>
      </c>
      <c r="J115" s="30">
        <f>7967550-7967550</f>
        <v>0</v>
      </c>
      <c r="K115" s="30">
        <f>7967550-7967550</f>
        <v>0</v>
      </c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</row>
    <row r="116" spans="1:240" s="51" customFormat="1" ht="54" customHeight="1" x14ac:dyDescent="0.25">
      <c r="A116" s="50"/>
      <c r="B116" s="33"/>
      <c r="C116" s="33"/>
      <c r="D116" s="33"/>
      <c r="E116" s="33"/>
      <c r="F116" s="34"/>
      <c r="G116" s="32" t="s">
        <v>121</v>
      </c>
      <c r="H116" s="28" t="s">
        <v>329</v>
      </c>
      <c r="I116" s="29" t="s">
        <v>0</v>
      </c>
      <c r="J116" s="30">
        <f>J118+J117</f>
        <v>0</v>
      </c>
      <c r="K116" s="30">
        <f>K118+K117</f>
        <v>0</v>
      </c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</row>
    <row r="117" spans="1:240" s="51" customFormat="1" ht="36" customHeight="1" x14ac:dyDescent="0.25">
      <c r="A117" s="50"/>
      <c r="B117" s="237">
        <v>500</v>
      </c>
      <c r="C117" s="237"/>
      <c r="D117" s="237"/>
      <c r="E117" s="237"/>
      <c r="F117" s="238"/>
      <c r="G117" s="32" t="s">
        <v>2</v>
      </c>
      <c r="H117" s="28"/>
      <c r="I117" s="29">
        <v>200</v>
      </c>
      <c r="J117" s="30">
        <f>120000-120000</f>
        <v>0</v>
      </c>
      <c r="K117" s="30">
        <f>120000-120000</f>
        <v>0</v>
      </c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</row>
    <row r="118" spans="1:240" s="51" customFormat="1" ht="15.75" x14ac:dyDescent="0.25">
      <c r="A118" s="50"/>
      <c r="B118" s="239" t="s">
        <v>65</v>
      </c>
      <c r="C118" s="239"/>
      <c r="D118" s="239"/>
      <c r="E118" s="239"/>
      <c r="F118" s="240"/>
      <c r="G118" s="32" t="s">
        <v>5</v>
      </c>
      <c r="H118" s="28" t="s">
        <v>0</v>
      </c>
      <c r="I118" s="29">
        <v>300</v>
      </c>
      <c r="J118" s="30">
        <f>6852925-6852925</f>
        <v>0</v>
      </c>
      <c r="K118" s="30">
        <f>6852925-6852925</f>
        <v>0</v>
      </c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</row>
    <row r="119" spans="1:240" s="51" customFormat="1" ht="46.9" hidden="1" x14ac:dyDescent="0.3">
      <c r="A119" s="50"/>
      <c r="B119" s="33"/>
      <c r="C119" s="33"/>
      <c r="D119" s="33"/>
      <c r="E119" s="33"/>
      <c r="F119" s="34"/>
      <c r="G119" s="32" t="s">
        <v>542</v>
      </c>
      <c r="H119" s="28" t="s">
        <v>333</v>
      </c>
      <c r="I119" s="29" t="s">
        <v>0</v>
      </c>
      <c r="J119" s="30">
        <f>J121+J120</f>
        <v>0</v>
      </c>
      <c r="K119" s="30">
        <f>K121+K120</f>
        <v>0</v>
      </c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</row>
    <row r="120" spans="1:240" s="51" customFormat="1" ht="36.6" hidden="1" customHeight="1" x14ac:dyDescent="0.3">
      <c r="A120" s="50"/>
      <c r="B120" s="237">
        <v>500</v>
      </c>
      <c r="C120" s="237"/>
      <c r="D120" s="237"/>
      <c r="E120" s="237"/>
      <c r="F120" s="238"/>
      <c r="G120" s="32" t="s">
        <v>2</v>
      </c>
      <c r="H120" s="28"/>
      <c r="I120" s="29">
        <v>200</v>
      </c>
      <c r="J120" s="30"/>
      <c r="K120" s="30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</row>
    <row r="121" spans="1:240" s="51" customFormat="1" ht="20.100000000000001" hidden="1" customHeight="1" x14ac:dyDescent="0.3">
      <c r="A121" s="50"/>
      <c r="B121" s="239" t="s">
        <v>64</v>
      </c>
      <c r="C121" s="239"/>
      <c r="D121" s="239"/>
      <c r="E121" s="239"/>
      <c r="F121" s="240"/>
      <c r="G121" s="32" t="s">
        <v>5</v>
      </c>
      <c r="H121" s="28" t="s">
        <v>0</v>
      </c>
      <c r="I121" s="29">
        <v>300</v>
      </c>
      <c r="J121" s="30">
        <v>0</v>
      </c>
      <c r="K121" s="30">
        <v>0</v>
      </c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</row>
    <row r="122" spans="1:240" s="51" customFormat="1" ht="65.45" customHeight="1" x14ac:dyDescent="0.25">
      <c r="A122" s="50"/>
      <c r="B122" s="33"/>
      <c r="C122" s="33"/>
      <c r="D122" s="33"/>
      <c r="E122" s="33"/>
      <c r="F122" s="34"/>
      <c r="G122" s="32" t="s">
        <v>122</v>
      </c>
      <c r="H122" s="28" t="s">
        <v>330</v>
      </c>
      <c r="I122" s="29" t="s">
        <v>0</v>
      </c>
      <c r="J122" s="30">
        <f>J124+J123</f>
        <v>0</v>
      </c>
      <c r="K122" s="30">
        <f>K124+K123</f>
        <v>0</v>
      </c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</row>
    <row r="123" spans="1:240" s="51" customFormat="1" ht="38.25" customHeight="1" x14ac:dyDescent="0.25">
      <c r="A123" s="50"/>
      <c r="B123" s="237">
        <v>500</v>
      </c>
      <c r="C123" s="237"/>
      <c r="D123" s="237"/>
      <c r="E123" s="237"/>
      <c r="F123" s="238"/>
      <c r="G123" s="32" t="s">
        <v>2</v>
      </c>
      <c r="H123" s="28"/>
      <c r="I123" s="29">
        <v>200</v>
      </c>
      <c r="J123" s="30">
        <f>223000-223000</f>
        <v>0</v>
      </c>
      <c r="K123" s="30">
        <f>223000-223000</f>
        <v>0</v>
      </c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</row>
    <row r="124" spans="1:240" s="51" customFormat="1" ht="19.350000000000001" customHeight="1" x14ac:dyDescent="0.25">
      <c r="A124" s="50"/>
      <c r="B124" s="239" t="s">
        <v>63</v>
      </c>
      <c r="C124" s="239"/>
      <c r="D124" s="239"/>
      <c r="E124" s="239"/>
      <c r="F124" s="240"/>
      <c r="G124" s="32" t="s">
        <v>5</v>
      </c>
      <c r="H124" s="28" t="s">
        <v>0</v>
      </c>
      <c r="I124" s="29">
        <v>300</v>
      </c>
      <c r="J124" s="30">
        <f>14329950+158708-14488658</f>
        <v>0</v>
      </c>
      <c r="K124" s="30">
        <f>14329950+158708-14488658</f>
        <v>0</v>
      </c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</row>
    <row r="125" spans="1:240" s="51" customFormat="1" ht="14.45" customHeight="1" x14ac:dyDescent="0.25">
      <c r="A125" s="50"/>
      <c r="B125" s="239" t="s">
        <v>62</v>
      </c>
      <c r="C125" s="239"/>
      <c r="D125" s="239"/>
      <c r="E125" s="239"/>
      <c r="F125" s="240"/>
      <c r="G125" s="32" t="s">
        <v>124</v>
      </c>
      <c r="H125" s="28" t="s">
        <v>331</v>
      </c>
      <c r="I125" s="29" t="s">
        <v>0</v>
      </c>
      <c r="J125" s="30">
        <f>J127+J126</f>
        <v>0</v>
      </c>
      <c r="K125" s="30">
        <f>K127+K126</f>
        <v>0</v>
      </c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</row>
    <row r="126" spans="1:240" s="51" customFormat="1" ht="33.6" customHeight="1" x14ac:dyDescent="0.25">
      <c r="A126" s="50"/>
      <c r="B126" s="237">
        <v>500</v>
      </c>
      <c r="C126" s="237"/>
      <c r="D126" s="237"/>
      <c r="E126" s="237"/>
      <c r="F126" s="238"/>
      <c r="G126" s="32" t="s">
        <v>2</v>
      </c>
      <c r="H126" s="28"/>
      <c r="I126" s="29">
        <v>200</v>
      </c>
      <c r="J126" s="30">
        <f>57400-57400</f>
        <v>0</v>
      </c>
      <c r="K126" s="30">
        <f>57400-57400</f>
        <v>0</v>
      </c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</row>
    <row r="127" spans="1:240" s="51" customFormat="1" ht="16.350000000000001" customHeight="1" x14ac:dyDescent="0.25">
      <c r="A127" s="50"/>
      <c r="B127" s="239" t="s">
        <v>61</v>
      </c>
      <c r="C127" s="239"/>
      <c r="D127" s="239"/>
      <c r="E127" s="239"/>
      <c r="F127" s="240"/>
      <c r="G127" s="32" t="s">
        <v>5</v>
      </c>
      <c r="H127" s="28" t="s">
        <v>0</v>
      </c>
      <c r="I127" s="29">
        <v>300</v>
      </c>
      <c r="J127" s="30">
        <f>4118729-175750-3942979</f>
        <v>0</v>
      </c>
      <c r="K127" s="30">
        <f>4118729-175750-3942979</f>
        <v>0</v>
      </c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</row>
    <row r="128" spans="1:240" s="31" customFormat="1" ht="31.15" hidden="1" x14ac:dyDescent="0.3">
      <c r="A128" s="27"/>
      <c r="B128" s="33"/>
      <c r="C128" s="33"/>
      <c r="D128" s="33"/>
      <c r="E128" s="33"/>
      <c r="F128" s="34"/>
      <c r="G128" s="32" t="s">
        <v>125</v>
      </c>
      <c r="H128" s="28" t="s">
        <v>59</v>
      </c>
      <c r="I128" s="29" t="s">
        <v>0</v>
      </c>
      <c r="J128" s="30"/>
      <c r="K128" s="30">
        <f>K129</f>
        <v>0</v>
      </c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</row>
    <row r="129" spans="1:240" ht="20.100000000000001" hidden="1" customHeight="1" x14ac:dyDescent="0.3">
      <c r="A129" s="4"/>
      <c r="B129" s="237">
        <v>500</v>
      </c>
      <c r="C129" s="237"/>
      <c r="D129" s="237"/>
      <c r="E129" s="237"/>
      <c r="F129" s="238"/>
      <c r="G129" s="32" t="s">
        <v>5</v>
      </c>
      <c r="H129" s="28" t="s">
        <v>0</v>
      </c>
      <c r="I129" s="29">
        <v>300</v>
      </c>
      <c r="J129" s="30"/>
      <c r="K129" s="30">
        <v>0</v>
      </c>
    </row>
    <row r="130" spans="1:240" ht="13.15" hidden="1" x14ac:dyDescent="0.25">
      <c r="B130" s="31"/>
      <c r="C130" s="31"/>
      <c r="D130" s="31"/>
      <c r="E130" s="31"/>
      <c r="F130" s="31"/>
      <c r="G130" s="31"/>
      <c r="H130" s="31"/>
      <c r="I130" s="31"/>
      <c r="J130" s="81"/>
      <c r="K130" s="31"/>
    </row>
    <row r="131" spans="1:240" ht="13.15" hidden="1" x14ac:dyDescent="0.25">
      <c r="B131" s="31"/>
      <c r="C131" s="31"/>
      <c r="D131" s="31"/>
      <c r="E131" s="31"/>
      <c r="F131" s="31"/>
      <c r="G131" s="31"/>
      <c r="H131" s="31"/>
      <c r="I131" s="31"/>
      <c r="J131" s="81"/>
      <c r="K131" s="31"/>
    </row>
    <row r="132" spans="1:240" s="51" customFormat="1" ht="31.5" x14ac:dyDescent="0.25">
      <c r="A132" s="50"/>
      <c r="B132" s="33"/>
      <c r="C132" s="33"/>
      <c r="D132" s="33"/>
      <c r="E132" s="33"/>
      <c r="F132" s="34"/>
      <c r="G132" s="32" t="s">
        <v>126</v>
      </c>
      <c r="H132" s="28" t="s">
        <v>332</v>
      </c>
      <c r="I132" s="29" t="s">
        <v>0</v>
      </c>
      <c r="J132" s="30">
        <f>J134+J133</f>
        <v>0</v>
      </c>
      <c r="K132" s="30">
        <f>K134+K133</f>
        <v>0</v>
      </c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</row>
    <row r="133" spans="1:240" s="51" customFormat="1" ht="33.6" customHeight="1" x14ac:dyDescent="0.25">
      <c r="A133" s="50"/>
      <c r="B133" s="33"/>
      <c r="C133" s="33"/>
      <c r="D133" s="33"/>
      <c r="E133" s="33"/>
      <c r="F133" s="34"/>
      <c r="G133" s="32" t="s">
        <v>2</v>
      </c>
      <c r="H133" s="28"/>
      <c r="I133" s="29">
        <v>200</v>
      </c>
      <c r="J133" s="30">
        <f>20000-20000</f>
        <v>0</v>
      </c>
      <c r="K133" s="30">
        <f>20000-20000</f>
        <v>0</v>
      </c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</row>
    <row r="134" spans="1:240" s="51" customFormat="1" ht="20.45" customHeight="1" x14ac:dyDescent="0.25">
      <c r="A134" s="50"/>
      <c r="B134" s="239" t="s">
        <v>58</v>
      </c>
      <c r="C134" s="239"/>
      <c r="D134" s="239"/>
      <c r="E134" s="239"/>
      <c r="F134" s="240"/>
      <c r="G134" s="32" t="s">
        <v>5</v>
      </c>
      <c r="H134" s="28" t="s">
        <v>0</v>
      </c>
      <c r="I134" s="29">
        <v>300</v>
      </c>
      <c r="J134" s="30">
        <f>5721980-5721980</f>
        <v>0</v>
      </c>
      <c r="K134" s="30">
        <f>5721980-5721980</f>
        <v>0</v>
      </c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</row>
    <row r="135" spans="1:240" s="51" customFormat="1" ht="46.5" customHeight="1" x14ac:dyDescent="0.25">
      <c r="A135" s="50"/>
      <c r="B135" s="33"/>
      <c r="C135" s="33"/>
      <c r="D135" s="33"/>
      <c r="E135" s="33"/>
      <c r="F135" s="34"/>
      <c r="G135" s="32" t="s">
        <v>481</v>
      </c>
      <c r="H135" s="28" t="s">
        <v>512</v>
      </c>
      <c r="I135" s="29"/>
      <c r="J135" s="30">
        <f>SUM(J136)</f>
        <v>0</v>
      </c>
      <c r="K135" s="30">
        <f>SUM(K136)</f>
        <v>0</v>
      </c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</row>
    <row r="136" spans="1:240" s="51" customFormat="1" ht="20.45" customHeight="1" x14ac:dyDescent="0.25">
      <c r="A136" s="50"/>
      <c r="B136" s="33"/>
      <c r="C136" s="33"/>
      <c r="D136" s="33"/>
      <c r="E136" s="33"/>
      <c r="F136" s="34"/>
      <c r="G136" s="32" t="s">
        <v>5</v>
      </c>
      <c r="H136" s="28"/>
      <c r="I136" s="29">
        <v>300</v>
      </c>
      <c r="J136" s="30">
        <f>162052-36478-125574</f>
        <v>0</v>
      </c>
      <c r="K136" s="30">
        <f>178757-38450-140307</f>
        <v>0</v>
      </c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</row>
    <row r="137" spans="1:240" s="51" customFormat="1" ht="77.25" hidden="1" customHeight="1" x14ac:dyDescent="0.3">
      <c r="A137" s="50"/>
      <c r="B137" s="33"/>
      <c r="C137" s="33"/>
      <c r="D137" s="33"/>
      <c r="E137" s="33"/>
      <c r="F137" s="34"/>
      <c r="G137" s="32" t="s">
        <v>513</v>
      </c>
      <c r="H137" s="28" t="s">
        <v>514</v>
      </c>
      <c r="I137" s="29"/>
      <c r="J137" s="30">
        <f>SUM(J138)</f>
        <v>0</v>
      </c>
      <c r="K137" s="30">
        <f>SUM(K138)</f>
        <v>0</v>
      </c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</row>
    <row r="138" spans="1:240" s="51" customFormat="1" ht="36" hidden="1" customHeight="1" x14ac:dyDescent="0.3">
      <c r="A138" s="50"/>
      <c r="B138" s="33"/>
      <c r="C138" s="33"/>
      <c r="D138" s="33"/>
      <c r="E138" s="33"/>
      <c r="F138" s="34"/>
      <c r="G138" s="32" t="s">
        <v>2</v>
      </c>
      <c r="H138" s="28"/>
      <c r="I138" s="29">
        <v>200</v>
      </c>
      <c r="J138" s="30">
        <v>0</v>
      </c>
      <c r="K138" s="30">
        <v>0</v>
      </c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</row>
    <row r="139" spans="1:240" s="51" customFormat="1" ht="64.5" customHeight="1" x14ac:dyDescent="0.25">
      <c r="A139" s="50"/>
      <c r="B139" s="33"/>
      <c r="C139" s="33"/>
      <c r="D139" s="33"/>
      <c r="E139" s="33"/>
      <c r="F139" s="34"/>
      <c r="G139" s="32" t="s">
        <v>515</v>
      </c>
      <c r="H139" s="28" t="s">
        <v>516</v>
      </c>
      <c r="I139" s="29"/>
      <c r="J139" s="30">
        <f>SUM(J140)</f>
        <v>0</v>
      </c>
      <c r="K139" s="30">
        <f>SUM(K140)</f>
        <v>0</v>
      </c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</row>
    <row r="140" spans="1:240" s="51" customFormat="1" ht="36.75" customHeight="1" x14ac:dyDescent="0.25">
      <c r="A140" s="50"/>
      <c r="B140" s="33"/>
      <c r="C140" s="33"/>
      <c r="D140" s="33"/>
      <c r="E140" s="33"/>
      <c r="F140" s="34"/>
      <c r="G140" s="32" t="s">
        <v>2</v>
      </c>
      <c r="H140" s="28"/>
      <c r="I140" s="29">
        <v>200</v>
      </c>
      <c r="J140" s="30">
        <f>2440-2440</f>
        <v>0</v>
      </c>
      <c r="K140" s="30">
        <f>2680-2680</f>
        <v>0</v>
      </c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</row>
    <row r="141" spans="1:240" s="51" customFormat="1" ht="57" customHeight="1" x14ac:dyDescent="0.25">
      <c r="A141" s="50"/>
      <c r="B141" s="179"/>
      <c r="C141" s="179"/>
      <c r="D141" s="179"/>
      <c r="E141" s="179"/>
      <c r="F141" s="180"/>
      <c r="G141" s="32" t="s">
        <v>666</v>
      </c>
      <c r="H141" s="28" t="s">
        <v>665</v>
      </c>
      <c r="I141" s="29"/>
      <c r="J141" s="30">
        <f>J142</f>
        <v>0</v>
      </c>
      <c r="K141" s="30">
        <f>K142</f>
        <v>0</v>
      </c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</row>
    <row r="142" spans="1:240" s="51" customFormat="1" ht="36.75" customHeight="1" x14ac:dyDescent="0.25">
      <c r="A142" s="50"/>
      <c r="B142" s="179"/>
      <c r="C142" s="179"/>
      <c r="D142" s="179"/>
      <c r="E142" s="179"/>
      <c r="F142" s="180"/>
      <c r="G142" s="32" t="s">
        <v>2</v>
      </c>
      <c r="H142" s="28"/>
      <c r="I142" s="29">
        <v>200</v>
      </c>
      <c r="J142" s="30"/>
      <c r="K142" s="30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</row>
    <row r="143" spans="1:240" s="51" customFormat="1" ht="36.75" customHeight="1" x14ac:dyDescent="0.25">
      <c r="A143" s="50"/>
      <c r="B143" s="173"/>
      <c r="C143" s="173"/>
      <c r="D143" s="173"/>
      <c r="E143" s="173"/>
      <c r="F143" s="174"/>
      <c r="G143" s="43" t="s">
        <v>641</v>
      </c>
      <c r="H143" s="44" t="s">
        <v>638</v>
      </c>
      <c r="I143" s="29"/>
      <c r="J143" s="30">
        <f>J144+J146+J149</f>
        <v>0</v>
      </c>
      <c r="K143" s="30">
        <f>K144+K146+K149</f>
        <v>0</v>
      </c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</row>
    <row r="144" spans="1:240" s="51" customFormat="1" ht="53.25" customHeight="1" x14ac:dyDescent="0.25">
      <c r="A144" s="50"/>
      <c r="B144" s="173"/>
      <c r="C144" s="173"/>
      <c r="D144" s="173"/>
      <c r="E144" s="173"/>
      <c r="F144" s="174"/>
      <c r="G144" s="32" t="s">
        <v>542</v>
      </c>
      <c r="H144" s="28" t="s">
        <v>639</v>
      </c>
      <c r="I144" s="29"/>
      <c r="J144" s="30">
        <f>J145</f>
        <v>0</v>
      </c>
      <c r="K144" s="30">
        <f>K145</f>
        <v>0</v>
      </c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</row>
    <row r="145" spans="1:240" s="51" customFormat="1" ht="36.75" customHeight="1" x14ac:dyDescent="0.25">
      <c r="A145" s="50"/>
      <c r="B145" s="173"/>
      <c r="C145" s="173"/>
      <c r="D145" s="173"/>
      <c r="E145" s="173"/>
      <c r="F145" s="174"/>
      <c r="G145" s="32" t="s">
        <v>5</v>
      </c>
      <c r="H145" s="28"/>
      <c r="I145" s="29">
        <v>300</v>
      </c>
      <c r="J145" s="30">
        <f>5665176-1529598-4135578</f>
        <v>0</v>
      </c>
      <c r="K145" s="30">
        <f>2035704-1465707-569997</f>
        <v>0</v>
      </c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  <c r="HJ145" s="6"/>
      <c r="HK145" s="6"/>
      <c r="HL145" s="6"/>
      <c r="HM145" s="6"/>
      <c r="HN145" s="6"/>
      <c r="HO145" s="6"/>
      <c r="HP145" s="6"/>
      <c r="HQ145" s="6"/>
      <c r="HR145" s="6"/>
      <c r="HS145" s="6"/>
      <c r="HT145" s="6"/>
      <c r="HU145" s="6"/>
      <c r="HV145" s="6"/>
      <c r="HW145" s="6"/>
      <c r="HX145" s="6"/>
      <c r="HY145" s="6"/>
      <c r="HZ145" s="6"/>
      <c r="IA145" s="6"/>
      <c r="IB145" s="6"/>
      <c r="IC145" s="6"/>
      <c r="ID145" s="6"/>
      <c r="IE145" s="6"/>
      <c r="IF145" s="6"/>
    </row>
    <row r="146" spans="1:240" s="51" customFormat="1" ht="36.75" customHeight="1" x14ac:dyDescent="0.25">
      <c r="A146" s="50"/>
      <c r="B146" s="173"/>
      <c r="C146" s="173"/>
      <c r="D146" s="173"/>
      <c r="E146" s="173"/>
      <c r="F146" s="174"/>
      <c r="G146" s="32" t="s">
        <v>550</v>
      </c>
      <c r="H146" s="28" t="s">
        <v>640</v>
      </c>
      <c r="I146" s="29"/>
      <c r="J146" s="30">
        <f>J147+J148</f>
        <v>0</v>
      </c>
      <c r="K146" s="30">
        <f>K147+K148</f>
        <v>0</v>
      </c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  <c r="HJ146" s="6"/>
      <c r="HK146" s="6"/>
      <c r="HL146" s="6"/>
      <c r="HM146" s="6"/>
      <c r="HN146" s="6"/>
      <c r="HO146" s="6"/>
      <c r="HP146" s="6"/>
      <c r="HQ146" s="6"/>
      <c r="HR146" s="6"/>
      <c r="HS146" s="6"/>
      <c r="HT146" s="6"/>
      <c r="HU146" s="6"/>
      <c r="HV146" s="6"/>
      <c r="HW146" s="6"/>
      <c r="HX146" s="6"/>
      <c r="HY146" s="6"/>
      <c r="HZ146" s="6"/>
      <c r="IA146" s="6"/>
      <c r="IB146" s="6"/>
      <c r="IC146" s="6"/>
      <c r="ID146" s="6"/>
      <c r="IE146" s="6"/>
      <c r="IF146" s="6"/>
    </row>
    <row r="147" spans="1:240" s="51" customFormat="1" ht="36.75" customHeight="1" x14ac:dyDescent="0.25">
      <c r="A147" s="50"/>
      <c r="B147" s="201"/>
      <c r="C147" s="201"/>
      <c r="D147" s="201"/>
      <c r="E147" s="201"/>
      <c r="F147" s="202"/>
      <c r="G147" s="32" t="s">
        <v>2</v>
      </c>
      <c r="H147" s="28"/>
      <c r="I147" s="29">
        <v>200</v>
      </c>
      <c r="J147" s="30"/>
      <c r="K147" s="30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  <c r="HJ147" s="6"/>
      <c r="HK147" s="6"/>
      <c r="HL147" s="6"/>
      <c r="HM147" s="6"/>
      <c r="HN147" s="6"/>
      <c r="HO147" s="6"/>
      <c r="HP147" s="6"/>
      <c r="HQ147" s="6"/>
      <c r="HR147" s="6"/>
      <c r="HS147" s="6"/>
      <c r="HT147" s="6"/>
      <c r="HU147" s="6"/>
      <c r="HV147" s="6"/>
      <c r="HW147" s="6"/>
      <c r="HX147" s="6"/>
      <c r="HY147" s="6"/>
      <c r="HZ147" s="6"/>
      <c r="IA147" s="6"/>
      <c r="IB147" s="6"/>
      <c r="IC147" s="6"/>
      <c r="ID147" s="6"/>
      <c r="IE147" s="6"/>
      <c r="IF147" s="6"/>
    </row>
    <row r="148" spans="1:240" s="51" customFormat="1" ht="27.75" customHeight="1" x14ac:dyDescent="0.25">
      <c r="A148" s="50"/>
      <c r="B148" s="173"/>
      <c r="C148" s="173"/>
      <c r="D148" s="173"/>
      <c r="E148" s="173"/>
      <c r="F148" s="174"/>
      <c r="G148" s="32" t="s">
        <v>5</v>
      </c>
      <c r="H148" s="28"/>
      <c r="I148" s="29">
        <v>300</v>
      </c>
      <c r="J148" s="30"/>
      <c r="K148" s="30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  <c r="HJ148" s="6"/>
      <c r="HK148" s="6"/>
      <c r="HL148" s="6"/>
      <c r="HM148" s="6"/>
      <c r="HN148" s="6"/>
      <c r="HO148" s="6"/>
      <c r="HP148" s="6"/>
      <c r="HQ148" s="6"/>
      <c r="HR148" s="6"/>
      <c r="HS148" s="6"/>
      <c r="HT148" s="6"/>
      <c r="HU148" s="6"/>
      <c r="HV148" s="6"/>
      <c r="HW148" s="6"/>
      <c r="HX148" s="6"/>
      <c r="HY148" s="6"/>
      <c r="HZ148" s="6"/>
      <c r="IA148" s="6"/>
      <c r="IB148" s="6"/>
      <c r="IC148" s="6"/>
      <c r="ID148" s="6"/>
      <c r="IE148" s="6"/>
      <c r="IF148" s="6"/>
    </row>
    <row r="149" spans="1:240" s="51" customFormat="1" ht="80.25" customHeight="1" x14ac:dyDescent="0.25">
      <c r="A149" s="50"/>
      <c r="B149" s="183"/>
      <c r="C149" s="183"/>
      <c r="D149" s="183"/>
      <c r="E149" s="183"/>
      <c r="F149" s="184"/>
      <c r="G149" s="32" t="s">
        <v>513</v>
      </c>
      <c r="H149" s="28" t="s">
        <v>671</v>
      </c>
      <c r="I149" s="29"/>
      <c r="J149" s="30">
        <f>J150</f>
        <v>0</v>
      </c>
      <c r="K149" s="30">
        <f>K150</f>
        <v>0</v>
      </c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  <c r="HJ149" s="6"/>
      <c r="HK149" s="6"/>
      <c r="HL149" s="6"/>
      <c r="HM149" s="6"/>
      <c r="HN149" s="6"/>
      <c r="HO149" s="6"/>
      <c r="HP149" s="6"/>
      <c r="HQ149" s="6"/>
      <c r="HR149" s="6"/>
      <c r="HS149" s="6"/>
      <c r="HT149" s="6"/>
      <c r="HU149" s="6"/>
      <c r="HV149" s="6"/>
      <c r="HW149" s="6"/>
      <c r="HX149" s="6"/>
      <c r="HY149" s="6"/>
      <c r="HZ149" s="6"/>
      <c r="IA149" s="6"/>
      <c r="IB149" s="6"/>
      <c r="IC149" s="6"/>
      <c r="ID149" s="6"/>
      <c r="IE149" s="6"/>
      <c r="IF149" s="6"/>
    </row>
    <row r="150" spans="1:240" s="51" customFormat="1" ht="38.25" customHeight="1" x14ac:dyDescent="0.25">
      <c r="A150" s="50"/>
      <c r="B150" s="183"/>
      <c r="C150" s="183"/>
      <c r="D150" s="183"/>
      <c r="E150" s="183"/>
      <c r="F150" s="184"/>
      <c r="G150" s="32" t="s">
        <v>2</v>
      </c>
      <c r="H150" s="28"/>
      <c r="I150" s="29">
        <v>200</v>
      </c>
      <c r="J150" s="30">
        <f>73647-73647</f>
        <v>0</v>
      </c>
      <c r="K150" s="30">
        <f>26464-26464</f>
        <v>0</v>
      </c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  <c r="HJ150" s="6"/>
      <c r="HK150" s="6"/>
      <c r="HL150" s="6"/>
      <c r="HM150" s="6"/>
      <c r="HN150" s="6"/>
      <c r="HO150" s="6"/>
      <c r="HP150" s="6"/>
      <c r="HQ150" s="6"/>
      <c r="HR150" s="6"/>
      <c r="HS150" s="6"/>
      <c r="HT150" s="6"/>
      <c r="HU150" s="6"/>
      <c r="HV150" s="6"/>
      <c r="HW150" s="6"/>
      <c r="HX150" s="6"/>
      <c r="HY150" s="6"/>
      <c r="HZ150" s="6"/>
      <c r="IA150" s="6"/>
      <c r="IB150" s="6"/>
      <c r="IC150" s="6"/>
      <c r="ID150" s="6"/>
      <c r="IE150" s="6"/>
      <c r="IF150" s="6"/>
    </row>
    <row r="151" spans="1:240" ht="55.5" customHeight="1" x14ac:dyDescent="0.25">
      <c r="A151" s="4"/>
      <c r="B151" s="33"/>
      <c r="C151" s="33"/>
      <c r="D151" s="33"/>
      <c r="E151" s="33"/>
      <c r="F151" s="34"/>
      <c r="G151" s="43" t="s">
        <v>336</v>
      </c>
      <c r="H151" s="44" t="s">
        <v>334</v>
      </c>
      <c r="I151" s="29"/>
      <c r="J151" s="30">
        <f>J152+J155+J157</f>
        <v>9102901</v>
      </c>
      <c r="K151" s="30">
        <f>K152+K155+K157</f>
        <v>9192780</v>
      </c>
    </row>
    <row r="152" spans="1:240" s="51" customFormat="1" ht="35.25" customHeight="1" x14ac:dyDescent="0.25">
      <c r="A152" s="50"/>
      <c r="B152" s="33"/>
      <c r="C152" s="33"/>
      <c r="D152" s="33"/>
      <c r="E152" s="33"/>
      <c r="F152" s="34"/>
      <c r="G152" s="32" t="s">
        <v>543</v>
      </c>
      <c r="H152" s="28" t="s">
        <v>335</v>
      </c>
      <c r="I152" s="29"/>
      <c r="J152" s="30">
        <f>J153+J154</f>
        <v>1300000</v>
      </c>
      <c r="K152" s="30">
        <f>K153+K154</f>
        <v>1300000</v>
      </c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  <c r="HF152" s="6"/>
      <c r="HG152" s="6"/>
      <c r="HH152" s="6"/>
      <c r="HI152" s="6"/>
      <c r="HJ152" s="6"/>
      <c r="HK152" s="6"/>
      <c r="HL152" s="6"/>
      <c r="HM152" s="6"/>
      <c r="HN152" s="6"/>
      <c r="HO152" s="6"/>
      <c r="HP152" s="6"/>
      <c r="HQ152" s="6"/>
      <c r="HR152" s="6"/>
      <c r="HS152" s="6"/>
      <c r="HT152" s="6"/>
      <c r="HU152" s="6"/>
      <c r="HV152" s="6"/>
      <c r="HW152" s="6"/>
      <c r="HX152" s="6"/>
      <c r="HY152" s="6"/>
      <c r="HZ152" s="6"/>
      <c r="IA152" s="6"/>
      <c r="IB152" s="6"/>
      <c r="IC152" s="6"/>
      <c r="ID152" s="6"/>
      <c r="IE152" s="6"/>
      <c r="IF152" s="6"/>
    </row>
    <row r="153" spans="1:240" s="51" customFormat="1" ht="35.25" customHeight="1" x14ac:dyDescent="0.25">
      <c r="A153" s="50"/>
      <c r="B153" s="163"/>
      <c r="C153" s="163"/>
      <c r="D153" s="163"/>
      <c r="E153" s="163"/>
      <c r="F153" s="164"/>
      <c r="G153" s="32" t="s">
        <v>2</v>
      </c>
      <c r="H153" s="28"/>
      <c r="I153" s="29">
        <v>200</v>
      </c>
      <c r="J153" s="30">
        <v>13500</v>
      </c>
      <c r="K153" s="30">
        <v>13500</v>
      </c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  <c r="HJ153" s="6"/>
      <c r="HK153" s="6"/>
      <c r="HL153" s="6"/>
      <c r="HM153" s="6"/>
      <c r="HN153" s="6"/>
      <c r="HO153" s="6"/>
      <c r="HP153" s="6"/>
      <c r="HQ153" s="6"/>
      <c r="HR153" s="6"/>
      <c r="HS153" s="6"/>
      <c r="HT153" s="6"/>
      <c r="HU153" s="6"/>
      <c r="HV153" s="6"/>
      <c r="HW153" s="6"/>
      <c r="HX153" s="6"/>
      <c r="HY153" s="6"/>
      <c r="HZ153" s="6"/>
      <c r="IA153" s="6"/>
      <c r="IB153" s="6"/>
      <c r="IC153" s="6"/>
      <c r="ID153" s="6"/>
      <c r="IE153" s="6"/>
      <c r="IF153" s="6"/>
    </row>
    <row r="154" spans="1:240" s="51" customFormat="1" ht="20.45" customHeight="1" x14ac:dyDescent="0.25">
      <c r="A154" s="50"/>
      <c r="B154" s="33"/>
      <c r="C154" s="33"/>
      <c r="D154" s="33"/>
      <c r="E154" s="33"/>
      <c r="F154" s="34"/>
      <c r="G154" s="32" t="s">
        <v>5</v>
      </c>
      <c r="H154" s="28"/>
      <c r="I154" s="29">
        <v>300</v>
      </c>
      <c r="J154" s="203">
        <v>1286500</v>
      </c>
      <c r="K154" s="203">
        <v>1286500</v>
      </c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  <c r="HJ154" s="6"/>
      <c r="HK154" s="6"/>
      <c r="HL154" s="6"/>
      <c r="HM154" s="6"/>
      <c r="HN154" s="6"/>
      <c r="HO154" s="6"/>
      <c r="HP154" s="6"/>
      <c r="HQ154" s="6"/>
      <c r="HR154" s="6"/>
      <c r="HS154" s="6"/>
      <c r="HT154" s="6"/>
      <c r="HU154" s="6"/>
      <c r="HV154" s="6"/>
      <c r="HW154" s="6"/>
      <c r="HX154" s="6"/>
      <c r="HY154" s="6"/>
      <c r="HZ154" s="6"/>
      <c r="IA154" s="6"/>
      <c r="IB154" s="6"/>
      <c r="IC154" s="6"/>
      <c r="ID154" s="6"/>
      <c r="IE154" s="6"/>
      <c r="IF154" s="6"/>
    </row>
    <row r="155" spans="1:240" s="51" customFormat="1" ht="63.75" customHeight="1" x14ac:dyDescent="0.25">
      <c r="A155" s="50"/>
      <c r="B155" s="179"/>
      <c r="C155" s="179"/>
      <c r="D155" s="179"/>
      <c r="E155" s="179"/>
      <c r="F155" s="180"/>
      <c r="G155" s="32" t="s">
        <v>663</v>
      </c>
      <c r="H155" s="28" t="s">
        <v>661</v>
      </c>
      <c r="I155" s="29"/>
      <c r="J155" s="30">
        <f>J156</f>
        <v>115314</v>
      </c>
      <c r="K155" s="30">
        <f>K156</f>
        <v>116642</v>
      </c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  <c r="HJ155" s="6"/>
      <c r="HK155" s="6"/>
      <c r="HL155" s="6"/>
      <c r="HM155" s="6"/>
      <c r="HN155" s="6"/>
      <c r="HO155" s="6"/>
      <c r="HP155" s="6"/>
      <c r="HQ155" s="6"/>
      <c r="HR155" s="6"/>
      <c r="HS155" s="6"/>
      <c r="HT155" s="6"/>
      <c r="HU155" s="6"/>
      <c r="HV155" s="6"/>
      <c r="HW155" s="6"/>
      <c r="HX155" s="6"/>
      <c r="HY155" s="6"/>
      <c r="HZ155" s="6"/>
      <c r="IA155" s="6"/>
      <c r="IB155" s="6"/>
      <c r="IC155" s="6"/>
      <c r="ID155" s="6"/>
      <c r="IE155" s="6"/>
      <c r="IF155" s="6"/>
    </row>
    <row r="156" spans="1:240" s="51" customFormat="1" ht="33.75" customHeight="1" x14ac:dyDescent="0.25">
      <c r="A156" s="50"/>
      <c r="B156" s="179"/>
      <c r="C156" s="179"/>
      <c r="D156" s="179"/>
      <c r="E156" s="179"/>
      <c r="F156" s="180"/>
      <c r="G156" s="32" t="s">
        <v>2</v>
      </c>
      <c r="H156" s="28"/>
      <c r="I156" s="29">
        <v>200</v>
      </c>
      <c r="J156" s="30">
        <f>95261+20053</f>
        <v>115314</v>
      </c>
      <c r="K156" s="30">
        <f>95261+21381</f>
        <v>116642</v>
      </c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  <c r="HJ156" s="6"/>
      <c r="HK156" s="6"/>
      <c r="HL156" s="6"/>
      <c r="HM156" s="6"/>
      <c r="HN156" s="6"/>
      <c r="HO156" s="6"/>
      <c r="HP156" s="6"/>
      <c r="HQ156" s="6"/>
      <c r="HR156" s="6"/>
      <c r="HS156" s="6"/>
      <c r="HT156" s="6"/>
      <c r="HU156" s="6"/>
      <c r="HV156" s="6"/>
      <c r="HW156" s="6"/>
      <c r="HX156" s="6"/>
      <c r="HY156" s="6"/>
      <c r="HZ156" s="6"/>
      <c r="IA156" s="6"/>
      <c r="IB156" s="6"/>
      <c r="IC156" s="6"/>
      <c r="ID156" s="6"/>
      <c r="IE156" s="6"/>
      <c r="IF156" s="6"/>
    </row>
    <row r="157" spans="1:240" s="51" customFormat="1" ht="54.75" customHeight="1" x14ac:dyDescent="0.25">
      <c r="A157" s="50"/>
      <c r="B157" s="179"/>
      <c r="C157" s="179"/>
      <c r="D157" s="179"/>
      <c r="E157" s="179"/>
      <c r="F157" s="180"/>
      <c r="G157" s="32" t="s">
        <v>664</v>
      </c>
      <c r="H157" s="28" t="s">
        <v>662</v>
      </c>
      <c r="I157" s="29"/>
      <c r="J157" s="30">
        <f>J158</f>
        <v>7687587</v>
      </c>
      <c r="K157" s="30">
        <f>K158</f>
        <v>7776138</v>
      </c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  <c r="HJ157" s="6"/>
      <c r="HK157" s="6"/>
      <c r="HL157" s="6"/>
      <c r="HM157" s="6"/>
      <c r="HN157" s="6"/>
      <c r="HO157" s="6"/>
      <c r="HP157" s="6"/>
      <c r="HQ157" s="6"/>
      <c r="HR157" s="6"/>
      <c r="HS157" s="6"/>
      <c r="HT157" s="6"/>
      <c r="HU157" s="6"/>
      <c r="HV157" s="6"/>
      <c r="HW157" s="6"/>
      <c r="HX157" s="6"/>
      <c r="HY157" s="6"/>
      <c r="HZ157" s="6"/>
      <c r="IA157" s="6"/>
      <c r="IB157" s="6"/>
      <c r="IC157" s="6"/>
      <c r="ID157" s="6"/>
      <c r="IE157" s="6"/>
      <c r="IF157" s="6"/>
    </row>
    <row r="158" spans="1:240" s="51" customFormat="1" ht="20.45" customHeight="1" x14ac:dyDescent="0.25">
      <c r="A158" s="50"/>
      <c r="B158" s="179"/>
      <c r="C158" s="179"/>
      <c r="D158" s="179"/>
      <c r="E158" s="179"/>
      <c r="F158" s="180"/>
      <c r="G158" s="32" t="s">
        <v>5</v>
      </c>
      <c r="H158" s="28"/>
      <c r="I158" s="29">
        <v>300</v>
      </c>
      <c r="J158" s="30">
        <f>1714701+5972886</f>
        <v>7687587</v>
      </c>
      <c r="K158" s="30">
        <f>1714701+6061437</f>
        <v>7776138</v>
      </c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  <c r="HJ158" s="6"/>
      <c r="HK158" s="6"/>
      <c r="HL158" s="6"/>
      <c r="HM158" s="6"/>
      <c r="HN158" s="6"/>
      <c r="HO158" s="6"/>
      <c r="HP158" s="6"/>
      <c r="HQ158" s="6"/>
      <c r="HR158" s="6"/>
      <c r="HS158" s="6"/>
      <c r="HT158" s="6"/>
      <c r="HU158" s="6"/>
      <c r="HV158" s="6"/>
      <c r="HW158" s="6"/>
      <c r="HX158" s="6"/>
      <c r="HY158" s="6"/>
      <c r="HZ158" s="6"/>
      <c r="IA158" s="6"/>
      <c r="IB158" s="6"/>
      <c r="IC158" s="6"/>
      <c r="ID158" s="6"/>
      <c r="IE158" s="6"/>
      <c r="IF158" s="6"/>
    </row>
    <row r="159" spans="1:240" ht="33.950000000000003" customHeight="1" x14ac:dyDescent="0.25">
      <c r="A159" s="4"/>
      <c r="B159" s="33"/>
      <c r="C159" s="33"/>
      <c r="D159" s="33"/>
      <c r="E159" s="33"/>
      <c r="F159" s="34"/>
      <c r="G159" s="43" t="s">
        <v>342</v>
      </c>
      <c r="H159" s="44" t="s">
        <v>498</v>
      </c>
      <c r="I159" s="29"/>
      <c r="J159" s="30">
        <f>J160</f>
        <v>67263085</v>
      </c>
      <c r="K159" s="30">
        <f>K160</f>
        <v>67263085</v>
      </c>
    </row>
    <row r="160" spans="1:240" s="51" customFormat="1" ht="89.25" customHeight="1" x14ac:dyDescent="0.25">
      <c r="A160" s="50"/>
      <c r="B160" s="33"/>
      <c r="C160" s="33"/>
      <c r="D160" s="33"/>
      <c r="E160" s="33"/>
      <c r="F160" s="34"/>
      <c r="G160" s="32" t="s">
        <v>544</v>
      </c>
      <c r="H160" s="28" t="s">
        <v>499</v>
      </c>
      <c r="I160" s="29"/>
      <c r="J160" s="30">
        <f>J161</f>
        <v>67263085</v>
      </c>
      <c r="K160" s="30">
        <f>K161</f>
        <v>67263085</v>
      </c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</row>
    <row r="161" spans="1:240" s="51" customFormat="1" ht="42" customHeight="1" x14ac:dyDescent="0.25">
      <c r="A161" s="50"/>
      <c r="B161" s="33"/>
      <c r="C161" s="33"/>
      <c r="D161" s="33"/>
      <c r="E161" s="33"/>
      <c r="F161" s="34"/>
      <c r="G161" s="32" t="s">
        <v>4</v>
      </c>
      <c r="H161" s="28"/>
      <c r="I161" s="29">
        <v>600</v>
      </c>
      <c r="J161" s="30">
        <f>66408546+854539</f>
        <v>67263085</v>
      </c>
      <c r="K161" s="30">
        <f>66408546+854539</f>
        <v>67263085</v>
      </c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</row>
    <row r="162" spans="1:240" ht="66" customHeight="1" x14ac:dyDescent="0.25">
      <c r="A162" s="4"/>
      <c r="B162" s="33"/>
      <c r="C162" s="33"/>
      <c r="D162" s="33"/>
      <c r="E162" s="33"/>
      <c r="F162" s="34"/>
      <c r="G162" s="2" t="s">
        <v>720</v>
      </c>
      <c r="H162" s="39" t="s">
        <v>337</v>
      </c>
      <c r="I162" s="29" t="s">
        <v>0</v>
      </c>
      <c r="J162" s="30">
        <f>J163+J166</f>
        <v>253000</v>
      </c>
      <c r="K162" s="30">
        <f>K163+K166</f>
        <v>0</v>
      </c>
    </row>
    <row r="163" spans="1:240" ht="30.6" customHeight="1" x14ac:dyDescent="0.25">
      <c r="A163" s="4"/>
      <c r="B163" s="33"/>
      <c r="C163" s="33"/>
      <c r="D163" s="33"/>
      <c r="E163" s="33"/>
      <c r="F163" s="34"/>
      <c r="G163" s="43" t="s">
        <v>497</v>
      </c>
      <c r="H163" s="44" t="s">
        <v>338</v>
      </c>
      <c r="I163" s="29"/>
      <c r="J163" s="30">
        <f>J164</f>
        <v>253000</v>
      </c>
      <c r="K163" s="30">
        <f>K164</f>
        <v>0</v>
      </c>
    </row>
    <row r="164" spans="1:240" ht="66" customHeight="1" x14ac:dyDescent="0.25">
      <c r="A164" s="4"/>
      <c r="B164" s="237">
        <v>500</v>
      </c>
      <c r="C164" s="237"/>
      <c r="D164" s="237"/>
      <c r="E164" s="237"/>
      <c r="F164" s="238"/>
      <c r="G164" s="217" t="s">
        <v>721</v>
      </c>
      <c r="H164" s="28" t="s">
        <v>339</v>
      </c>
      <c r="I164" s="29"/>
      <c r="J164" s="30">
        <f>J165</f>
        <v>253000</v>
      </c>
      <c r="K164" s="30">
        <f>K165</f>
        <v>0</v>
      </c>
    </row>
    <row r="165" spans="1:240" ht="33.950000000000003" customHeight="1" x14ac:dyDescent="0.25">
      <c r="A165" s="4"/>
      <c r="B165" s="250" t="s">
        <v>57</v>
      </c>
      <c r="C165" s="250"/>
      <c r="D165" s="250"/>
      <c r="E165" s="250"/>
      <c r="F165" s="247"/>
      <c r="G165" s="32" t="s">
        <v>4</v>
      </c>
      <c r="H165" s="82"/>
      <c r="I165" s="29">
        <v>600</v>
      </c>
      <c r="J165" s="30">
        <v>253000</v>
      </c>
      <c r="K165" s="30"/>
    </row>
    <row r="166" spans="1:240" ht="36" hidden="1" customHeight="1" x14ac:dyDescent="0.3">
      <c r="A166" s="4"/>
      <c r="B166" s="69"/>
      <c r="C166" s="69"/>
      <c r="D166" s="69"/>
      <c r="E166" s="69"/>
      <c r="F166" s="70"/>
      <c r="G166" s="43" t="s">
        <v>342</v>
      </c>
      <c r="H166" s="44" t="s">
        <v>340</v>
      </c>
      <c r="I166" s="29"/>
      <c r="J166" s="30">
        <f>J167</f>
        <v>0</v>
      </c>
      <c r="K166" s="30">
        <f>K167</f>
        <v>0</v>
      </c>
    </row>
    <row r="167" spans="1:240" ht="35.1" hidden="1" customHeight="1" x14ac:dyDescent="0.3">
      <c r="A167" s="4"/>
      <c r="B167" s="69"/>
      <c r="C167" s="69"/>
      <c r="D167" s="69"/>
      <c r="E167" s="69"/>
      <c r="F167" s="70"/>
      <c r="G167" s="32" t="s">
        <v>123</v>
      </c>
      <c r="H167" s="28" t="s">
        <v>341</v>
      </c>
      <c r="I167" s="29"/>
      <c r="J167" s="30">
        <f>J168</f>
        <v>0</v>
      </c>
      <c r="K167" s="30">
        <f>K168</f>
        <v>0</v>
      </c>
    </row>
    <row r="168" spans="1:240" ht="35.1" hidden="1" customHeight="1" x14ac:dyDescent="0.3">
      <c r="A168" s="4"/>
      <c r="B168" s="69"/>
      <c r="C168" s="69"/>
      <c r="D168" s="69"/>
      <c r="E168" s="69"/>
      <c r="F168" s="70"/>
      <c r="G168" s="32" t="s">
        <v>4</v>
      </c>
      <c r="H168" s="82"/>
      <c r="I168" s="29">
        <v>600</v>
      </c>
      <c r="J168" s="30"/>
      <c r="K168" s="30"/>
    </row>
    <row r="169" spans="1:240" ht="62.45" hidden="1" x14ac:dyDescent="0.3">
      <c r="A169" s="4"/>
      <c r="B169" s="239" t="s">
        <v>60</v>
      </c>
      <c r="C169" s="239"/>
      <c r="D169" s="239"/>
      <c r="E169" s="239"/>
      <c r="F169" s="240"/>
      <c r="G169" s="32" t="s">
        <v>138</v>
      </c>
      <c r="H169" s="35" t="s">
        <v>224</v>
      </c>
      <c r="I169" s="29"/>
      <c r="J169" s="30"/>
      <c r="K169" s="30">
        <f>K170</f>
        <v>1250000</v>
      </c>
    </row>
    <row r="170" spans="1:240" ht="23.1" hidden="1" customHeight="1" x14ac:dyDescent="0.3">
      <c r="A170" s="4"/>
      <c r="B170" s="237">
        <v>500</v>
      </c>
      <c r="C170" s="237"/>
      <c r="D170" s="237"/>
      <c r="E170" s="237"/>
      <c r="F170" s="238"/>
      <c r="G170" s="32" t="s">
        <v>5</v>
      </c>
      <c r="H170" s="28"/>
      <c r="I170" s="29">
        <v>300</v>
      </c>
      <c r="J170" s="30"/>
      <c r="K170" s="30">
        <v>1250000</v>
      </c>
    </row>
    <row r="171" spans="1:240" ht="35.1" hidden="1" customHeight="1" x14ac:dyDescent="0.3">
      <c r="A171" s="4"/>
      <c r="B171" s="69"/>
      <c r="C171" s="69"/>
      <c r="D171" s="69"/>
      <c r="E171" s="69"/>
      <c r="F171" s="70"/>
      <c r="G171" s="32" t="s">
        <v>128</v>
      </c>
      <c r="H171" s="28" t="s">
        <v>55</v>
      </c>
      <c r="I171" s="29" t="s">
        <v>0</v>
      </c>
      <c r="J171" s="30"/>
      <c r="K171" s="30">
        <f>K172</f>
        <v>50000</v>
      </c>
    </row>
    <row r="172" spans="1:240" ht="35.1" hidden="1" customHeight="1" x14ac:dyDescent="0.3">
      <c r="A172" s="4"/>
      <c r="B172" s="69"/>
      <c r="C172" s="69"/>
      <c r="D172" s="69"/>
      <c r="E172" s="69"/>
      <c r="F172" s="70"/>
      <c r="G172" s="32" t="s">
        <v>4</v>
      </c>
      <c r="H172" s="28" t="s">
        <v>0</v>
      </c>
      <c r="I172" s="29">
        <v>600</v>
      </c>
      <c r="J172" s="30"/>
      <c r="K172" s="30">
        <v>50000</v>
      </c>
    </row>
    <row r="173" spans="1:240" ht="33.6" hidden="1" customHeight="1" x14ac:dyDescent="0.3">
      <c r="A173" s="4"/>
      <c r="B173" s="239" t="s">
        <v>56</v>
      </c>
      <c r="C173" s="239"/>
      <c r="D173" s="239"/>
      <c r="E173" s="239"/>
      <c r="F173" s="240"/>
      <c r="G173" s="32" t="s">
        <v>127</v>
      </c>
      <c r="H173" s="28" t="s">
        <v>54</v>
      </c>
      <c r="I173" s="29" t="s">
        <v>0</v>
      </c>
      <c r="J173" s="30"/>
      <c r="K173" s="30">
        <f>K174</f>
        <v>20000</v>
      </c>
    </row>
    <row r="174" spans="1:240" ht="37.35" hidden="1" customHeight="1" x14ac:dyDescent="0.3">
      <c r="A174" s="4"/>
      <c r="B174" s="237">
        <v>500</v>
      </c>
      <c r="C174" s="237"/>
      <c r="D174" s="237"/>
      <c r="E174" s="237"/>
      <c r="F174" s="238"/>
      <c r="G174" s="32" t="s">
        <v>4</v>
      </c>
      <c r="H174" s="28" t="s">
        <v>0</v>
      </c>
      <c r="I174" s="29">
        <v>600</v>
      </c>
      <c r="J174" s="30"/>
      <c r="K174" s="30">
        <v>20000</v>
      </c>
    </row>
    <row r="175" spans="1:240" ht="50.1" customHeight="1" x14ac:dyDescent="0.25">
      <c r="A175" s="4"/>
      <c r="B175" s="33"/>
      <c r="C175" s="33"/>
      <c r="D175" s="33"/>
      <c r="E175" s="33"/>
      <c r="F175" s="34"/>
      <c r="G175" s="218" t="s">
        <v>722</v>
      </c>
      <c r="H175" s="39" t="s">
        <v>343</v>
      </c>
      <c r="I175" s="29"/>
      <c r="J175" s="30">
        <f>J177</f>
        <v>0</v>
      </c>
      <c r="K175" s="30">
        <f>K177</f>
        <v>0</v>
      </c>
    </row>
    <row r="176" spans="1:240" ht="50.1" customHeight="1" x14ac:dyDescent="0.25">
      <c r="A176" s="4"/>
      <c r="B176" s="33"/>
      <c r="C176" s="33"/>
      <c r="D176" s="33"/>
      <c r="E176" s="33"/>
      <c r="F176" s="34"/>
      <c r="G176" s="43" t="s">
        <v>345</v>
      </c>
      <c r="H176" s="44" t="s">
        <v>344</v>
      </c>
      <c r="I176" s="29"/>
      <c r="J176" s="30">
        <f>J177</f>
        <v>0</v>
      </c>
      <c r="K176" s="30">
        <f>K177</f>
        <v>0</v>
      </c>
    </row>
    <row r="177" spans="1:240" ht="53.25" customHeight="1" x14ac:dyDescent="0.25">
      <c r="A177" s="4"/>
      <c r="B177" s="33"/>
      <c r="C177" s="33"/>
      <c r="D177" s="33"/>
      <c r="E177" s="33"/>
      <c r="F177" s="34"/>
      <c r="G177" s="32" t="s">
        <v>723</v>
      </c>
      <c r="H177" s="28" t="s">
        <v>346</v>
      </c>
      <c r="I177" s="29"/>
      <c r="J177" s="30">
        <f>J178</f>
        <v>0</v>
      </c>
      <c r="K177" s="30">
        <f>K178</f>
        <v>0</v>
      </c>
    </row>
    <row r="178" spans="1:240" ht="31.5" x14ac:dyDescent="0.25">
      <c r="A178" s="4"/>
      <c r="B178" s="33"/>
      <c r="C178" s="33"/>
      <c r="D178" s="33"/>
      <c r="E178" s="33"/>
      <c r="F178" s="34"/>
      <c r="G178" s="32" t="s">
        <v>2</v>
      </c>
      <c r="H178" s="28"/>
      <c r="I178" s="29">
        <v>200</v>
      </c>
      <c r="J178" s="30"/>
      <c r="K178" s="30"/>
    </row>
    <row r="179" spans="1:240" s="37" customFormat="1" ht="31.15" hidden="1" x14ac:dyDescent="0.3">
      <c r="A179" s="36"/>
      <c r="B179" s="33"/>
      <c r="C179" s="33"/>
      <c r="D179" s="33"/>
      <c r="E179" s="33"/>
      <c r="F179" s="34"/>
      <c r="G179" s="42" t="s">
        <v>307</v>
      </c>
      <c r="H179" s="28" t="s">
        <v>53</v>
      </c>
      <c r="I179" s="29"/>
      <c r="J179" s="75"/>
      <c r="K179" s="61">
        <f>K180</f>
        <v>0</v>
      </c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  <c r="HF179" s="6"/>
      <c r="HG179" s="6"/>
      <c r="HH179" s="6"/>
      <c r="HI179" s="6"/>
      <c r="HJ179" s="6"/>
      <c r="HK179" s="6"/>
      <c r="HL179" s="6"/>
      <c r="HM179" s="6"/>
      <c r="HN179" s="6"/>
      <c r="HO179" s="6"/>
      <c r="HP179" s="6"/>
      <c r="HQ179" s="6"/>
      <c r="HR179" s="6"/>
      <c r="HS179" s="6"/>
      <c r="HT179" s="6"/>
      <c r="HU179" s="6"/>
      <c r="HV179" s="6"/>
      <c r="HW179" s="6"/>
      <c r="HX179" s="6"/>
      <c r="HY179" s="6"/>
      <c r="HZ179" s="6"/>
      <c r="IA179" s="6"/>
      <c r="IB179" s="6"/>
      <c r="IC179" s="6"/>
      <c r="ID179" s="6"/>
      <c r="IE179" s="6"/>
      <c r="IF179" s="6"/>
    </row>
    <row r="180" spans="1:240" s="37" customFormat="1" ht="46.9" hidden="1" x14ac:dyDescent="0.3">
      <c r="A180" s="36"/>
      <c r="B180" s="33"/>
      <c r="C180" s="33"/>
      <c r="D180" s="33"/>
      <c r="E180" s="33"/>
      <c r="F180" s="34"/>
      <c r="G180" s="32" t="s">
        <v>308</v>
      </c>
      <c r="H180" s="28" t="s">
        <v>101</v>
      </c>
      <c r="I180" s="29"/>
      <c r="J180" s="75"/>
      <c r="K180" s="30">
        <f>K185</f>
        <v>0</v>
      </c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  <c r="HJ180" s="6"/>
      <c r="HK180" s="6"/>
      <c r="HL180" s="6"/>
      <c r="HM180" s="6"/>
      <c r="HN180" s="6"/>
      <c r="HO180" s="6"/>
      <c r="HP180" s="6"/>
      <c r="HQ180" s="6"/>
      <c r="HR180" s="6"/>
      <c r="HS180" s="6"/>
      <c r="HT180" s="6"/>
      <c r="HU180" s="6"/>
      <c r="HV180" s="6"/>
      <c r="HW180" s="6"/>
      <c r="HX180" s="6"/>
      <c r="HY180" s="6"/>
      <c r="HZ180" s="6"/>
      <c r="IA180" s="6"/>
      <c r="IB180" s="6"/>
      <c r="IC180" s="6"/>
      <c r="ID180" s="6"/>
      <c r="IE180" s="6"/>
      <c r="IF180" s="6"/>
    </row>
    <row r="181" spans="1:240" ht="48.75" hidden="1" customHeight="1" x14ac:dyDescent="0.3">
      <c r="A181" s="4"/>
      <c r="B181" s="33"/>
      <c r="C181" s="33"/>
      <c r="D181" s="33"/>
      <c r="E181" s="33"/>
      <c r="F181" s="34"/>
      <c r="G181" s="32" t="s">
        <v>287</v>
      </c>
      <c r="H181" s="83" t="s">
        <v>286</v>
      </c>
      <c r="I181" s="29"/>
      <c r="J181" s="75"/>
      <c r="K181" s="30">
        <f>K182</f>
        <v>481000</v>
      </c>
    </row>
    <row r="182" spans="1:240" ht="37.5" hidden="1" customHeight="1" x14ac:dyDescent="0.3">
      <c r="A182" s="4"/>
      <c r="B182" s="33"/>
      <c r="C182" s="33"/>
      <c r="D182" s="33"/>
      <c r="E182" s="33"/>
      <c r="F182" s="34"/>
      <c r="G182" s="32" t="s">
        <v>4</v>
      </c>
      <c r="H182" s="84"/>
      <c r="I182" s="29">
        <v>600</v>
      </c>
      <c r="J182" s="75"/>
      <c r="K182" s="30">
        <v>481000</v>
      </c>
    </row>
    <row r="183" spans="1:240" ht="46.9" hidden="1" x14ac:dyDescent="0.3">
      <c r="A183" s="4"/>
      <c r="B183" s="33"/>
      <c r="C183" s="33"/>
      <c r="D183" s="33"/>
      <c r="E183" s="33"/>
      <c r="F183" s="34"/>
      <c r="G183" s="32" t="s">
        <v>264</v>
      </c>
      <c r="H183" s="35" t="s">
        <v>114</v>
      </c>
      <c r="I183" s="29"/>
      <c r="J183" s="75"/>
      <c r="K183" s="30">
        <f>K184</f>
        <v>18300</v>
      </c>
    </row>
    <row r="184" spans="1:240" ht="36" hidden="1" customHeight="1" x14ac:dyDescent="0.3">
      <c r="A184" s="4"/>
      <c r="B184" s="33"/>
      <c r="C184" s="33"/>
      <c r="D184" s="33"/>
      <c r="E184" s="33"/>
      <c r="F184" s="34"/>
      <c r="G184" s="32" t="s">
        <v>4</v>
      </c>
      <c r="H184" s="28"/>
      <c r="I184" s="29">
        <v>600</v>
      </c>
      <c r="J184" s="75"/>
      <c r="K184" s="30">
        <v>18300</v>
      </c>
    </row>
    <row r="185" spans="1:240" s="37" customFormat="1" ht="79.5" hidden="1" customHeight="1" x14ac:dyDescent="0.3">
      <c r="A185" s="36"/>
      <c r="B185" s="33"/>
      <c r="C185" s="33"/>
      <c r="D185" s="33"/>
      <c r="E185" s="33"/>
      <c r="F185" s="34"/>
      <c r="G185" s="32" t="s">
        <v>291</v>
      </c>
      <c r="H185" s="35" t="s">
        <v>290</v>
      </c>
      <c r="I185" s="29"/>
      <c r="J185" s="75"/>
      <c r="K185" s="30">
        <f>K186</f>
        <v>0</v>
      </c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</row>
    <row r="186" spans="1:240" s="37" customFormat="1" ht="36" hidden="1" customHeight="1" x14ac:dyDescent="0.3">
      <c r="A186" s="36"/>
      <c r="B186" s="33"/>
      <c r="C186" s="33"/>
      <c r="D186" s="33"/>
      <c r="E186" s="33"/>
      <c r="F186" s="34"/>
      <c r="G186" s="32" t="s">
        <v>4</v>
      </c>
      <c r="H186" s="28"/>
      <c r="I186" s="29">
        <v>600</v>
      </c>
      <c r="J186" s="75"/>
      <c r="K186" s="30">
        <v>0</v>
      </c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</row>
    <row r="187" spans="1:240" ht="51" hidden="1" customHeight="1" x14ac:dyDescent="0.3">
      <c r="A187" s="4"/>
      <c r="B187" s="33"/>
      <c r="C187" s="33"/>
      <c r="D187" s="33"/>
      <c r="E187" s="33"/>
      <c r="F187" s="34"/>
      <c r="G187" s="85" t="s">
        <v>289</v>
      </c>
      <c r="H187" s="86" t="s">
        <v>288</v>
      </c>
      <c r="I187" s="87"/>
      <c r="J187" s="88"/>
      <c r="K187" s="89">
        <f>K188</f>
        <v>347000</v>
      </c>
    </row>
    <row r="188" spans="1:240" ht="35.1" hidden="1" customHeight="1" x14ac:dyDescent="0.3">
      <c r="A188" s="4"/>
      <c r="B188" s="33"/>
      <c r="C188" s="33"/>
      <c r="D188" s="33"/>
      <c r="E188" s="33"/>
      <c r="F188" s="34"/>
      <c r="G188" s="85" t="s">
        <v>4</v>
      </c>
      <c r="H188" s="90"/>
      <c r="I188" s="87">
        <v>600</v>
      </c>
      <c r="J188" s="88"/>
      <c r="K188" s="89">
        <v>347000</v>
      </c>
    </row>
    <row r="189" spans="1:240" ht="69" hidden="1" customHeight="1" x14ac:dyDescent="0.3">
      <c r="A189" s="4"/>
      <c r="B189" s="136"/>
      <c r="C189" s="136"/>
      <c r="D189" s="136"/>
      <c r="E189" s="136"/>
      <c r="F189" s="137"/>
      <c r="G189" s="143" t="s">
        <v>606</v>
      </c>
      <c r="H189" s="39" t="s">
        <v>569</v>
      </c>
      <c r="I189" s="87"/>
      <c r="J189" s="144">
        <f t="shared" ref="J189:K192" si="0">J190</f>
        <v>0</v>
      </c>
      <c r="K189" s="144">
        <f t="shared" si="0"/>
        <v>0</v>
      </c>
    </row>
    <row r="190" spans="1:240" ht="74.25" hidden="1" customHeight="1" x14ac:dyDescent="0.3">
      <c r="A190" s="4"/>
      <c r="B190" s="136"/>
      <c r="C190" s="136"/>
      <c r="D190" s="136"/>
      <c r="E190" s="136"/>
      <c r="F190" s="137"/>
      <c r="G190" s="85" t="s">
        <v>607</v>
      </c>
      <c r="H190" s="28" t="s">
        <v>570</v>
      </c>
      <c r="I190" s="87"/>
      <c r="J190" s="89">
        <f t="shared" si="0"/>
        <v>0</v>
      </c>
      <c r="K190" s="89">
        <f t="shared" si="0"/>
        <v>0</v>
      </c>
    </row>
    <row r="191" spans="1:240" ht="72" hidden="1" customHeight="1" x14ac:dyDescent="0.3">
      <c r="A191" s="4"/>
      <c r="B191" s="136"/>
      <c r="C191" s="136"/>
      <c r="D191" s="136"/>
      <c r="E191" s="136"/>
      <c r="F191" s="137"/>
      <c r="G191" s="110" t="s">
        <v>609</v>
      </c>
      <c r="H191" s="44" t="s">
        <v>571</v>
      </c>
      <c r="I191" s="87"/>
      <c r="J191" s="89">
        <f t="shared" si="0"/>
        <v>0</v>
      </c>
      <c r="K191" s="89">
        <f t="shared" si="0"/>
        <v>0</v>
      </c>
    </row>
    <row r="192" spans="1:240" ht="69" hidden="1" customHeight="1" x14ac:dyDescent="0.3">
      <c r="A192" s="4"/>
      <c r="B192" s="136"/>
      <c r="C192" s="136"/>
      <c r="D192" s="136"/>
      <c r="E192" s="136"/>
      <c r="F192" s="137"/>
      <c r="G192" s="85" t="s">
        <v>608</v>
      </c>
      <c r="H192" s="28" t="s">
        <v>572</v>
      </c>
      <c r="I192" s="87"/>
      <c r="J192" s="89">
        <f t="shared" si="0"/>
        <v>0</v>
      </c>
      <c r="K192" s="89">
        <f t="shared" si="0"/>
        <v>0</v>
      </c>
    </row>
    <row r="193" spans="1:11" ht="35.1" hidden="1" customHeight="1" x14ac:dyDescent="0.3">
      <c r="A193" s="4"/>
      <c r="B193" s="136"/>
      <c r="C193" s="136"/>
      <c r="D193" s="136"/>
      <c r="E193" s="136"/>
      <c r="F193" s="137"/>
      <c r="G193" s="32" t="s">
        <v>2</v>
      </c>
      <c r="H193" s="90"/>
      <c r="I193" s="87">
        <v>200</v>
      </c>
      <c r="J193" s="89"/>
      <c r="K193" s="89"/>
    </row>
    <row r="194" spans="1:11" ht="67.5" customHeight="1" x14ac:dyDescent="0.25">
      <c r="A194" s="4"/>
      <c r="B194" s="181"/>
      <c r="C194" s="181"/>
      <c r="D194" s="181"/>
      <c r="E194" s="181"/>
      <c r="F194" s="182"/>
      <c r="G194" s="219" t="s">
        <v>724</v>
      </c>
      <c r="H194" s="39" t="s">
        <v>569</v>
      </c>
      <c r="I194" s="87"/>
      <c r="J194" s="89">
        <f>J195</f>
        <v>600000</v>
      </c>
      <c r="K194" s="89">
        <f>K195</f>
        <v>0</v>
      </c>
    </row>
    <row r="195" spans="1:11" ht="81" customHeight="1" x14ac:dyDescent="0.25">
      <c r="A195" s="4"/>
      <c r="B195" s="181"/>
      <c r="C195" s="181"/>
      <c r="D195" s="181"/>
      <c r="E195" s="181"/>
      <c r="F195" s="182"/>
      <c r="G195" s="220" t="s">
        <v>725</v>
      </c>
      <c r="H195" s="39" t="s">
        <v>570</v>
      </c>
      <c r="I195" s="87"/>
      <c r="J195" s="89">
        <f>J196+J199</f>
        <v>600000</v>
      </c>
      <c r="K195" s="89">
        <f>K196+K199</f>
        <v>0</v>
      </c>
    </row>
    <row r="196" spans="1:11" ht="96" customHeight="1" x14ac:dyDescent="0.25">
      <c r="A196" s="4"/>
      <c r="B196" s="181"/>
      <c r="C196" s="181"/>
      <c r="D196" s="181"/>
      <c r="E196" s="181"/>
      <c r="F196" s="182"/>
      <c r="G196" s="110" t="s">
        <v>693</v>
      </c>
      <c r="H196" s="44" t="s">
        <v>571</v>
      </c>
      <c r="I196" s="87"/>
      <c r="J196" s="89">
        <f>J197</f>
        <v>600000</v>
      </c>
      <c r="K196" s="89">
        <f>K197</f>
        <v>0</v>
      </c>
    </row>
    <row r="197" spans="1:11" ht="101.25" customHeight="1" x14ac:dyDescent="0.25">
      <c r="A197" s="4"/>
      <c r="B197" s="181"/>
      <c r="C197" s="181"/>
      <c r="D197" s="181"/>
      <c r="E197" s="181"/>
      <c r="F197" s="182"/>
      <c r="G197" s="220" t="s">
        <v>726</v>
      </c>
      <c r="H197" s="28" t="s">
        <v>679</v>
      </c>
      <c r="I197" s="87"/>
      <c r="J197" s="89">
        <f>J198</f>
        <v>600000</v>
      </c>
      <c r="K197" s="89">
        <f>K198</f>
        <v>0</v>
      </c>
    </row>
    <row r="198" spans="1:11" ht="35.1" customHeight="1" x14ac:dyDescent="0.25">
      <c r="A198" s="4"/>
      <c r="B198" s="181"/>
      <c r="C198" s="181"/>
      <c r="D198" s="181"/>
      <c r="E198" s="181"/>
      <c r="F198" s="182"/>
      <c r="G198" s="32" t="s">
        <v>2</v>
      </c>
      <c r="H198" s="90"/>
      <c r="I198" s="87">
        <v>200</v>
      </c>
      <c r="J198" s="89">
        <v>600000</v>
      </c>
      <c r="K198" s="89"/>
    </row>
    <row r="199" spans="1:11" ht="56.25" customHeight="1" x14ac:dyDescent="0.25">
      <c r="A199" s="4"/>
      <c r="B199" s="181"/>
      <c r="C199" s="181"/>
      <c r="D199" s="181"/>
      <c r="E199" s="181"/>
      <c r="F199" s="182"/>
      <c r="G199" s="99" t="s">
        <v>669</v>
      </c>
      <c r="H199" s="44" t="s">
        <v>667</v>
      </c>
      <c r="I199" s="87"/>
      <c r="J199" s="89">
        <f>J200+J202</f>
        <v>0</v>
      </c>
      <c r="K199" s="89">
        <f>K200+K202</f>
        <v>0</v>
      </c>
    </row>
    <row r="200" spans="1:11" ht="66" customHeight="1" x14ac:dyDescent="0.25">
      <c r="A200" s="4"/>
      <c r="B200" s="181"/>
      <c r="C200" s="181"/>
      <c r="D200" s="181"/>
      <c r="E200" s="181"/>
      <c r="F200" s="182"/>
      <c r="G200" s="94" t="s">
        <v>677</v>
      </c>
      <c r="H200" s="28" t="s">
        <v>678</v>
      </c>
      <c r="I200" s="87"/>
      <c r="J200" s="89">
        <f>J201</f>
        <v>0</v>
      </c>
      <c r="K200" s="89">
        <f>K201</f>
        <v>0</v>
      </c>
    </row>
    <row r="201" spans="1:11" ht="35.1" customHeight="1" x14ac:dyDescent="0.25">
      <c r="A201" s="4"/>
      <c r="B201" s="181"/>
      <c r="C201" s="181"/>
      <c r="D201" s="181"/>
      <c r="E201" s="181"/>
      <c r="F201" s="182"/>
      <c r="G201" s="32" t="s">
        <v>2</v>
      </c>
      <c r="H201" s="90"/>
      <c r="I201" s="87">
        <v>200</v>
      </c>
      <c r="J201" s="89"/>
      <c r="K201" s="89"/>
    </row>
    <row r="202" spans="1:11" ht="66.75" hidden="1" customHeight="1" x14ac:dyDescent="0.3">
      <c r="A202" s="4"/>
      <c r="B202" s="181"/>
      <c r="C202" s="181"/>
      <c r="D202" s="181"/>
      <c r="E202" s="181"/>
      <c r="F202" s="182"/>
      <c r="G202" s="94" t="s">
        <v>670</v>
      </c>
      <c r="H202" s="90" t="s">
        <v>668</v>
      </c>
      <c r="I202" s="87"/>
      <c r="J202" s="89"/>
      <c r="K202" s="89"/>
    </row>
    <row r="203" spans="1:11" ht="35.1" hidden="1" customHeight="1" x14ac:dyDescent="0.3">
      <c r="A203" s="4"/>
      <c r="B203" s="181"/>
      <c r="C203" s="181"/>
      <c r="D203" s="181"/>
      <c r="E203" s="181"/>
      <c r="F203" s="182"/>
      <c r="G203" s="32" t="s">
        <v>2</v>
      </c>
      <c r="H203" s="90"/>
      <c r="I203" s="87">
        <v>200</v>
      </c>
      <c r="J203" s="89"/>
      <c r="K203" s="89"/>
    </row>
    <row r="204" spans="1:11" ht="53.25" customHeight="1" x14ac:dyDescent="0.25">
      <c r="A204" s="4"/>
      <c r="B204" s="33"/>
      <c r="C204" s="33"/>
      <c r="D204" s="33"/>
      <c r="E204" s="33"/>
      <c r="F204" s="34"/>
      <c r="G204" s="221" t="s">
        <v>727</v>
      </c>
      <c r="H204" s="39" t="s">
        <v>347</v>
      </c>
      <c r="I204" s="92"/>
      <c r="J204" s="93">
        <f>J205</f>
        <v>3324484</v>
      </c>
      <c r="K204" s="93">
        <f>K205</f>
        <v>3324484</v>
      </c>
    </row>
    <row r="205" spans="1:11" ht="76.5" customHeight="1" x14ac:dyDescent="0.25">
      <c r="A205" s="4"/>
      <c r="B205" s="33"/>
      <c r="C205" s="33"/>
      <c r="D205" s="33"/>
      <c r="E205" s="33"/>
      <c r="F205" s="34"/>
      <c r="G205" s="222" t="s">
        <v>728</v>
      </c>
      <c r="H205" s="39" t="s">
        <v>348</v>
      </c>
      <c r="I205" s="95"/>
      <c r="J205" s="96">
        <f>J209</f>
        <v>3324484</v>
      </c>
      <c r="K205" s="96">
        <f>K209</f>
        <v>3324484</v>
      </c>
    </row>
    <row r="206" spans="1:11" ht="82.5" hidden="1" customHeight="1" x14ac:dyDescent="0.3">
      <c r="A206" s="4"/>
      <c r="B206" s="33"/>
      <c r="C206" s="33"/>
      <c r="D206" s="33"/>
      <c r="E206" s="33"/>
      <c r="F206" s="34"/>
      <c r="G206" s="94" t="s">
        <v>129</v>
      </c>
      <c r="H206" s="97" t="s">
        <v>247</v>
      </c>
      <c r="I206" s="95"/>
      <c r="J206" s="96"/>
      <c r="K206" s="96">
        <f>K207+K208</f>
        <v>380000</v>
      </c>
    </row>
    <row r="207" spans="1:11" ht="24" hidden="1" customHeight="1" x14ac:dyDescent="0.3">
      <c r="A207" s="4"/>
      <c r="B207" s="33"/>
      <c r="C207" s="33"/>
      <c r="D207" s="33"/>
      <c r="E207" s="33"/>
      <c r="F207" s="34"/>
      <c r="G207" s="94" t="s">
        <v>5</v>
      </c>
      <c r="H207" s="98"/>
      <c r="I207" s="95">
        <v>300</v>
      </c>
      <c r="J207" s="96"/>
      <c r="K207" s="96">
        <v>199200</v>
      </c>
    </row>
    <row r="208" spans="1:11" ht="36.75" hidden="1" customHeight="1" x14ac:dyDescent="0.3">
      <c r="A208" s="4"/>
      <c r="B208" s="33"/>
      <c r="C208" s="33"/>
      <c r="D208" s="33"/>
      <c r="E208" s="33"/>
      <c r="F208" s="34"/>
      <c r="G208" s="94" t="s">
        <v>4</v>
      </c>
      <c r="H208" s="95"/>
      <c r="I208" s="95">
        <v>600</v>
      </c>
      <c r="J208" s="96"/>
      <c r="K208" s="96">
        <v>180800</v>
      </c>
    </row>
    <row r="209" spans="1:240" ht="51.75" customHeight="1" x14ac:dyDescent="0.25">
      <c r="A209" s="4"/>
      <c r="B209" s="33"/>
      <c r="C209" s="33"/>
      <c r="D209" s="33"/>
      <c r="E209" s="33"/>
      <c r="F209" s="34"/>
      <c r="G209" s="99" t="s">
        <v>503</v>
      </c>
      <c r="H209" s="44" t="s">
        <v>349</v>
      </c>
      <c r="I209" s="95"/>
      <c r="J209" s="96">
        <f>J210+J219+J222+J225+J227+J215+J217</f>
        <v>3324484</v>
      </c>
      <c r="K209" s="96">
        <f>K210+K219+K222+K225+K227+K215+K217</f>
        <v>3324484</v>
      </c>
    </row>
    <row r="210" spans="1:240" ht="66.75" hidden="1" customHeight="1" x14ac:dyDescent="0.3">
      <c r="A210" s="4"/>
      <c r="B210" s="33"/>
      <c r="C210" s="33"/>
      <c r="D210" s="33"/>
      <c r="E210" s="33"/>
      <c r="F210" s="34"/>
      <c r="G210" s="94" t="s">
        <v>637</v>
      </c>
      <c r="H210" s="28" t="s">
        <v>350</v>
      </c>
      <c r="I210" s="95"/>
      <c r="J210" s="96">
        <f>J211</f>
        <v>0</v>
      </c>
      <c r="K210" s="96">
        <f>K211</f>
        <v>0</v>
      </c>
    </row>
    <row r="211" spans="1:240" ht="30" hidden="1" customHeight="1" x14ac:dyDescent="0.3">
      <c r="A211" s="4"/>
      <c r="B211" s="33"/>
      <c r="C211" s="33"/>
      <c r="D211" s="33"/>
      <c r="E211" s="33"/>
      <c r="F211" s="34"/>
      <c r="G211" s="94" t="s">
        <v>4</v>
      </c>
      <c r="H211" s="95"/>
      <c r="I211" s="95">
        <v>600</v>
      </c>
      <c r="J211" s="96"/>
      <c r="K211" s="96"/>
    </row>
    <row r="212" spans="1:240" ht="18.75" hidden="1" customHeight="1" x14ac:dyDescent="0.3">
      <c r="A212" s="4"/>
      <c r="B212" s="33"/>
      <c r="C212" s="33"/>
      <c r="D212" s="33"/>
      <c r="E212" s="33"/>
      <c r="F212" s="34"/>
      <c r="G212" s="94" t="s">
        <v>130</v>
      </c>
      <c r="H212" s="97" t="s">
        <v>257</v>
      </c>
      <c r="I212" s="95"/>
      <c r="J212" s="96"/>
      <c r="K212" s="96">
        <f>K214+K213</f>
        <v>0</v>
      </c>
    </row>
    <row r="213" spans="1:240" ht="19.350000000000001" hidden="1" customHeight="1" x14ac:dyDescent="0.3">
      <c r="A213" s="4"/>
      <c r="B213" s="33"/>
      <c r="C213" s="33"/>
      <c r="D213" s="33"/>
      <c r="E213" s="33"/>
      <c r="F213" s="34"/>
      <c r="G213" s="94" t="s">
        <v>5</v>
      </c>
      <c r="H213" s="98"/>
      <c r="I213" s="95">
        <v>300</v>
      </c>
      <c r="J213" s="96"/>
      <c r="K213" s="96"/>
    </row>
    <row r="214" spans="1:240" ht="33.75" hidden="1" customHeight="1" x14ac:dyDescent="0.3">
      <c r="A214" s="4"/>
      <c r="B214" s="33"/>
      <c r="C214" s="33"/>
      <c r="D214" s="33"/>
      <c r="E214" s="33"/>
      <c r="F214" s="34"/>
      <c r="G214" s="94" t="s">
        <v>4</v>
      </c>
      <c r="H214" s="95"/>
      <c r="I214" s="95">
        <v>600</v>
      </c>
      <c r="J214" s="96"/>
      <c r="K214" s="96"/>
    </row>
    <row r="215" spans="1:240" ht="85.5" customHeight="1" x14ac:dyDescent="0.25">
      <c r="A215" s="4"/>
      <c r="B215" s="167"/>
      <c r="C215" s="167"/>
      <c r="D215" s="167"/>
      <c r="E215" s="167"/>
      <c r="F215" s="168"/>
      <c r="G215" s="222" t="s">
        <v>729</v>
      </c>
      <c r="H215" s="28" t="s">
        <v>350</v>
      </c>
      <c r="I215" s="95"/>
      <c r="J215" s="96">
        <f>J216</f>
        <v>469538</v>
      </c>
      <c r="K215" s="96">
        <f>K216</f>
        <v>469538</v>
      </c>
    </row>
    <row r="216" spans="1:240" ht="33.75" customHeight="1" x14ac:dyDescent="0.25">
      <c r="A216" s="4"/>
      <c r="B216" s="167"/>
      <c r="C216" s="167"/>
      <c r="D216" s="167"/>
      <c r="E216" s="167"/>
      <c r="F216" s="168"/>
      <c r="G216" s="94" t="s">
        <v>4</v>
      </c>
      <c r="H216" s="95"/>
      <c r="I216" s="95">
        <v>600</v>
      </c>
      <c r="J216" s="96">
        <v>469538</v>
      </c>
      <c r="K216" s="96">
        <v>469538</v>
      </c>
    </row>
    <row r="217" spans="1:240" ht="56.25" customHeight="1" x14ac:dyDescent="0.25">
      <c r="A217" s="4"/>
      <c r="B217" s="167"/>
      <c r="C217" s="167"/>
      <c r="D217" s="167"/>
      <c r="E217" s="167"/>
      <c r="F217" s="168"/>
      <c r="G217" s="94" t="s">
        <v>632</v>
      </c>
      <c r="H217" s="28" t="s">
        <v>631</v>
      </c>
      <c r="I217" s="95"/>
      <c r="J217" s="96">
        <f>J218</f>
        <v>74474</v>
      </c>
      <c r="K217" s="96">
        <f>K218</f>
        <v>74474</v>
      </c>
    </row>
    <row r="218" spans="1:240" ht="40.5" customHeight="1" x14ac:dyDescent="0.25">
      <c r="A218" s="4"/>
      <c r="B218" s="167"/>
      <c r="C218" s="167"/>
      <c r="D218" s="167"/>
      <c r="E218" s="167"/>
      <c r="F218" s="168"/>
      <c r="G218" s="94" t="s">
        <v>4</v>
      </c>
      <c r="H218" s="95"/>
      <c r="I218" s="95">
        <v>600</v>
      </c>
      <c r="J218" s="96">
        <v>74474</v>
      </c>
      <c r="K218" s="96">
        <v>74474</v>
      </c>
    </row>
    <row r="219" spans="1:240" s="26" customFormat="1" ht="51" customHeight="1" x14ac:dyDescent="0.25">
      <c r="A219" s="25"/>
      <c r="B219" s="33"/>
      <c r="C219" s="33"/>
      <c r="D219" s="33"/>
      <c r="E219" s="33"/>
      <c r="F219" s="34"/>
      <c r="G219" s="94" t="s">
        <v>131</v>
      </c>
      <c r="H219" s="28" t="s">
        <v>351</v>
      </c>
      <c r="I219" s="95"/>
      <c r="J219" s="96">
        <f>J220+J221</f>
        <v>65092</v>
      </c>
      <c r="K219" s="96">
        <f>K220+K221</f>
        <v>65092</v>
      </c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  <c r="HJ219" s="6"/>
      <c r="HK219" s="6"/>
      <c r="HL219" s="6"/>
      <c r="HM219" s="6"/>
      <c r="HN219" s="6"/>
      <c r="HO219" s="6"/>
      <c r="HP219" s="6"/>
      <c r="HQ219" s="6"/>
      <c r="HR219" s="6"/>
      <c r="HS219" s="6"/>
      <c r="HT219" s="6"/>
      <c r="HU219" s="6"/>
      <c r="HV219" s="6"/>
      <c r="HW219" s="6"/>
      <c r="HX219" s="6"/>
      <c r="HY219" s="6"/>
      <c r="HZ219" s="6"/>
      <c r="IA219" s="6"/>
      <c r="IB219" s="6"/>
      <c r="IC219" s="6"/>
      <c r="ID219" s="6"/>
      <c r="IE219" s="6"/>
      <c r="IF219" s="6"/>
    </row>
    <row r="220" spans="1:240" s="26" customFormat="1" ht="34.5" hidden="1" customHeight="1" x14ac:dyDescent="0.3">
      <c r="A220" s="25"/>
      <c r="B220" s="33"/>
      <c r="C220" s="33"/>
      <c r="D220" s="33"/>
      <c r="E220" s="33"/>
      <c r="F220" s="34"/>
      <c r="G220" s="94" t="s">
        <v>223</v>
      </c>
      <c r="H220" s="98"/>
      <c r="I220" s="95">
        <v>200</v>
      </c>
      <c r="J220" s="96"/>
      <c r="K220" s="9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  <c r="HJ220" s="6"/>
      <c r="HK220" s="6"/>
      <c r="HL220" s="6"/>
      <c r="HM220" s="6"/>
      <c r="HN220" s="6"/>
      <c r="HO220" s="6"/>
      <c r="HP220" s="6"/>
      <c r="HQ220" s="6"/>
      <c r="HR220" s="6"/>
      <c r="HS220" s="6"/>
      <c r="HT220" s="6"/>
      <c r="HU220" s="6"/>
      <c r="HV220" s="6"/>
      <c r="HW220" s="6"/>
      <c r="HX220" s="6"/>
      <c r="HY220" s="6"/>
      <c r="HZ220" s="6"/>
      <c r="IA220" s="6"/>
      <c r="IB220" s="6"/>
      <c r="IC220" s="6"/>
      <c r="ID220" s="6"/>
      <c r="IE220" s="6"/>
      <c r="IF220" s="6"/>
    </row>
    <row r="221" spans="1:240" s="26" customFormat="1" ht="33.6" customHeight="1" x14ac:dyDescent="0.25">
      <c r="A221" s="25"/>
      <c r="B221" s="33"/>
      <c r="C221" s="33"/>
      <c r="D221" s="33"/>
      <c r="E221" s="33"/>
      <c r="F221" s="34"/>
      <c r="G221" s="94" t="s">
        <v>4</v>
      </c>
      <c r="H221" s="95"/>
      <c r="I221" s="95">
        <v>600</v>
      </c>
      <c r="J221" s="96">
        <v>65092</v>
      </c>
      <c r="K221" s="96">
        <v>65092</v>
      </c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  <c r="HJ221" s="6"/>
      <c r="HK221" s="6"/>
      <c r="HL221" s="6"/>
      <c r="HM221" s="6"/>
      <c r="HN221" s="6"/>
      <c r="HO221" s="6"/>
      <c r="HP221" s="6"/>
      <c r="HQ221" s="6"/>
      <c r="HR221" s="6"/>
      <c r="HS221" s="6"/>
      <c r="HT221" s="6"/>
      <c r="HU221" s="6"/>
      <c r="HV221" s="6"/>
      <c r="HW221" s="6"/>
      <c r="HX221" s="6"/>
      <c r="HY221" s="6"/>
      <c r="HZ221" s="6"/>
      <c r="IA221" s="6"/>
      <c r="IB221" s="6"/>
      <c r="IC221" s="6"/>
      <c r="ID221" s="6"/>
      <c r="IE221" s="6"/>
      <c r="IF221" s="6"/>
    </row>
    <row r="222" spans="1:240" s="26" customFormat="1" ht="71.25" customHeight="1" x14ac:dyDescent="0.25">
      <c r="A222" s="25"/>
      <c r="B222" s="33"/>
      <c r="C222" s="33"/>
      <c r="D222" s="33"/>
      <c r="E222" s="33"/>
      <c r="F222" s="34"/>
      <c r="G222" s="94" t="s">
        <v>469</v>
      </c>
      <c r="H222" s="28" t="s">
        <v>468</v>
      </c>
      <c r="I222" s="95"/>
      <c r="J222" s="96">
        <f>J224+J223</f>
        <v>2630202</v>
      </c>
      <c r="K222" s="96">
        <f>K224+K223</f>
        <v>2630202</v>
      </c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/>
      <c r="IE222" s="6"/>
      <c r="IF222" s="6"/>
    </row>
    <row r="223" spans="1:240" s="26" customFormat="1" ht="24" customHeight="1" x14ac:dyDescent="0.25">
      <c r="A223" s="25"/>
      <c r="B223" s="177"/>
      <c r="C223" s="177"/>
      <c r="D223" s="177"/>
      <c r="E223" s="177"/>
      <c r="F223" s="178"/>
      <c r="G223" s="94" t="s">
        <v>5</v>
      </c>
      <c r="H223" s="28"/>
      <c r="I223" s="95">
        <v>300</v>
      </c>
      <c r="J223" s="96">
        <v>892572</v>
      </c>
      <c r="K223" s="96">
        <v>892572</v>
      </c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  <c r="HJ223" s="6"/>
      <c r="HK223" s="6"/>
      <c r="HL223" s="6"/>
      <c r="HM223" s="6"/>
      <c r="HN223" s="6"/>
      <c r="HO223" s="6"/>
      <c r="HP223" s="6"/>
      <c r="HQ223" s="6"/>
      <c r="HR223" s="6"/>
      <c r="HS223" s="6"/>
      <c r="HT223" s="6"/>
      <c r="HU223" s="6"/>
      <c r="HV223" s="6"/>
      <c r="HW223" s="6"/>
      <c r="HX223" s="6"/>
      <c r="HY223" s="6"/>
      <c r="HZ223" s="6"/>
      <c r="IA223" s="6"/>
      <c r="IB223" s="6"/>
      <c r="IC223" s="6"/>
      <c r="ID223" s="6"/>
      <c r="IE223" s="6"/>
      <c r="IF223" s="6"/>
    </row>
    <row r="224" spans="1:240" s="26" customFormat="1" ht="45.75" customHeight="1" x14ac:dyDescent="0.25">
      <c r="A224" s="25"/>
      <c r="B224" s="33"/>
      <c r="C224" s="33"/>
      <c r="D224" s="33"/>
      <c r="E224" s="33"/>
      <c r="F224" s="34"/>
      <c r="G224" s="94" t="s">
        <v>4</v>
      </c>
      <c r="H224" s="95"/>
      <c r="I224" s="95">
        <v>600</v>
      </c>
      <c r="J224" s="96">
        <v>1737630</v>
      </c>
      <c r="K224" s="96">
        <v>1737630</v>
      </c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  <c r="HJ224" s="6"/>
      <c r="HK224" s="6"/>
      <c r="HL224" s="6"/>
      <c r="HM224" s="6"/>
      <c r="HN224" s="6"/>
      <c r="HO224" s="6"/>
      <c r="HP224" s="6"/>
      <c r="HQ224" s="6"/>
      <c r="HR224" s="6"/>
      <c r="HS224" s="6"/>
      <c r="HT224" s="6"/>
      <c r="HU224" s="6"/>
      <c r="HV224" s="6"/>
      <c r="HW224" s="6"/>
      <c r="HX224" s="6"/>
      <c r="HY224" s="6"/>
      <c r="HZ224" s="6"/>
      <c r="IA224" s="6"/>
      <c r="IB224" s="6"/>
      <c r="IC224" s="6"/>
      <c r="ID224" s="6"/>
      <c r="IE224" s="6"/>
      <c r="IF224" s="6"/>
    </row>
    <row r="225" spans="1:240" s="26" customFormat="1" ht="40.5" customHeight="1" x14ac:dyDescent="0.25">
      <c r="A225" s="25"/>
      <c r="B225" s="33"/>
      <c r="C225" s="33"/>
      <c r="D225" s="33"/>
      <c r="E225" s="33"/>
      <c r="F225" s="34"/>
      <c r="G225" s="94" t="s">
        <v>472</v>
      </c>
      <c r="H225" s="28" t="s">
        <v>457</v>
      </c>
      <c r="I225" s="95"/>
      <c r="J225" s="96">
        <f>J226</f>
        <v>74531</v>
      </c>
      <c r="K225" s="96">
        <f>K226</f>
        <v>74531</v>
      </c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  <c r="HJ225" s="6"/>
      <c r="HK225" s="6"/>
      <c r="HL225" s="6"/>
      <c r="HM225" s="6"/>
      <c r="HN225" s="6"/>
      <c r="HO225" s="6"/>
      <c r="HP225" s="6"/>
      <c r="HQ225" s="6"/>
      <c r="HR225" s="6"/>
      <c r="HS225" s="6"/>
      <c r="HT225" s="6"/>
      <c r="HU225" s="6"/>
      <c r="HV225" s="6"/>
      <c r="HW225" s="6"/>
      <c r="HX225" s="6"/>
      <c r="HY225" s="6"/>
      <c r="HZ225" s="6"/>
      <c r="IA225" s="6"/>
      <c r="IB225" s="6"/>
      <c r="IC225" s="6"/>
      <c r="ID225" s="6"/>
      <c r="IE225" s="6"/>
      <c r="IF225" s="6"/>
    </row>
    <row r="226" spans="1:240" s="26" customFormat="1" ht="20.45" customHeight="1" x14ac:dyDescent="0.25">
      <c r="A226" s="25"/>
      <c r="B226" s="33"/>
      <c r="C226" s="33"/>
      <c r="D226" s="33"/>
      <c r="E226" s="33"/>
      <c r="F226" s="34"/>
      <c r="G226" s="94" t="s">
        <v>5</v>
      </c>
      <c r="H226" s="98"/>
      <c r="I226" s="95">
        <v>300</v>
      </c>
      <c r="J226" s="96">
        <v>74531</v>
      </c>
      <c r="K226" s="96">
        <v>74531</v>
      </c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  <c r="HJ226" s="6"/>
      <c r="HK226" s="6"/>
      <c r="HL226" s="6"/>
      <c r="HM226" s="6"/>
      <c r="HN226" s="6"/>
      <c r="HO226" s="6"/>
      <c r="HP226" s="6"/>
      <c r="HQ226" s="6"/>
      <c r="HR226" s="6"/>
      <c r="HS226" s="6"/>
      <c r="HT226" s="6"/>
      <c r="HU226" s="6"/>
      <c r="HV226" s="6"/>
      <c r="HW226" s="6"/>
      <c r="HX226" s="6"/>
      <c r="HY226" s="6"/>
      <c r="HZ226" s="6"/>
      <c r="IA226" s="6"/>
      <c r="IB226" s="6"/>
      <c r="IC226" s="6"/>
      <c r="ID226" s="6"/>
      <c r="IE226" s="6"/>
      <c r="IF226" s="6"/>
    </row>
    <row r="227" spans="1:240" s="26" customFormat="1" ht="38.25" customHeight="1" x14ac:dyDescent="0.25">
      <c r="A227" s="25"/>
      <c r="B227" s="33"/>
      <c r="C227" s="33"/>
      <c r="D227" s="33"/>
      <c r="E227" s="33"/>
      <c r="F227" s="34"/>
      <c r="G227" s="94" t="s">
        <v>494</v>
      </c>
      <c r="H227" s="28" t="s">
        <v>493</v>
      </c>
      <c r="I227" s="95"/>
      <c r="J227" s="96">
        <f>J228</f>
        <v>10647</v>
      </c>
      <c r="K227" s="96">
        <f>K228</f>
        <v>10647</v>
      </c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  <c r="HJ227" s="6"/>
      <c r="HK227" s="6"/>
      <c r="HL227" s="6"/>
      <c r="HM227" s="6"/>
      <c r="HN227" s="6"/>
      <c r="HO227" s="6"/>
      <c r="HP227" s="6"/>
      <c r="HQ227" s="6"/>
      <c r="HR227" s="6"/>
      <c r="HS227" s="6"/>
      <c r="HT227" s="6"/>
      <c r="HU227" s="6"/>
      <c r="HV227" s="6"/>
      <c r="HW227" s="6"/>
      <c r="HX227" s="6"/>
      <c r="HY227" s="6"/>
      <c r="HZ227" s="6"/>
      <c r="IA227" s="6"/>
      <c r="IB227" s="6"/>
      <c r="IC227" s="6"/>
      <c r="ID227" s="6"/>
      <c r="IE227" s="6"/>
      <c r="IF227" s="6"/>
    </row>
    <row r="228" spans="1:240" s="26" customFormat="1" ht="20.45" customHeight="1" x14ac:dyDescent="0.25">
      <c r="A228" s="25"/>
      <c r="B228" s="33"/>
      <c r="C228" s="33"/>
      <c r="D228" s="33"/>
      <c r="E228" s="33"/>
      <c r="F228" s="34"/>
      <c r="G228" s="94" t="s">
        <v>5</v>
      </c>
      <c r="H228" s="98"/>
      <c r="I228" s="95">
        <v>300</v>
      </c>
      <c r="J228" s="96">
        <v>10647</v>
      </c>
      <c r="K228" s="96">
        <v>10647</v>
      </c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  <c r="HJ228" s="6"/>
      <c r="HK228" s="6"/>
      <c r="HL228" s="6"/>
      <c r="HM228" s="6"/>
      <c r="HN228" s="6"/>
      <c r="HO228" s="6"/>
      <c r="HP228" s="6"/>
      <c r="HQ228" s="6"/>
      <c r="HR228" s="6"/>
      <c r="HS228" s="6"/>
      <c r="HT228" s="6"/>
      <c r="HU228" s="6"/>
      <c r="HV228" s="6"/>
      <c r="HW228" s="6"/>
      <c r="HX228" s="6"/>
      <c r="HY228" s="6"/>
      <c r="HZ228" s="6"/>
      <c r="IA228" s="6"/>
      <c r="IB228" s="6"/>
      <c r="IC228" s="6"/>
      <c r="ID228" s="6"/>
      <c r="IE228" s="6"/>
      <c r="IF228" s="6"/>
    </row>
    <row r="229" spans="1:240" ht="33" hidden="1" customHeight="1" x14ac:dyDescent="0.3">
      <c r="A229" s="4"/>
      <c r="B229" s="33"/>
      <c r="C229" s="33"/>
      <c r="D229" s="33"/>
      <c r="E229" s="33"/>
      <c r="F229" s="34"/>
      <c r="G229" s="91" t="s">
        <v>551</v>
      </c>
      <c r="H229" s="39" t="s">
        <v>352</v>
      </c>
      <c r="I229" s="95"/>
      <c r="J229" s="169">
        <f>J230</f>
        <v>0</v>
      </c>
      <c r="K229" s="159">
        <f>K230</f>
        <v>0</v>
      </c>
    </row>
    <row r="230" spans="1:240" ht="33" hidden="1" customHeight="1" x14ac:dyDescent="0.3">
      <c r="A230" s="4"/>
      <c r="B230" s="33"/>
      <c r="C230" s="33"/>
      <c r="D230" s="33"/>
      <c r="E230" s="33"/>
      <c r="F230" s="34"/>
      <c r="G230" s="94" t="s">
        <v>552</v>
      </c>
      <c r="H230" s="28" t="s">
        <v>353</v>
      </c>
      <c r="I230" s="95"/>
      <c r="J230" s="96">
        <f>J231</f>
        <v>0</v>
      </c>
      <c r="K230" s="96">
        <f>K231</f>
        <v>0</v>
      </c>
    </row>
    <row r="231" spans="1:240" ht="33" hidden="1" customHeight="1" x14ac:dyDescent="0.3">
      <c r="A231" s="4"/>
      <c r="B231" s="33"/>
      <c r="C231" s="33"/>
      <c r="D231" s="33"/>
      <c r="E231" s="33"/>
      <c r="F231" s="34"/>
      <c r="G231" s="100" t="s">
        <v>355</v>
      </c>
      <c r="H231" s="44" t="s">
        <v>354</v>
      </c>
      <c r="I231" s="101"/>
      <c r="J231" s="102">
        <f>J232+J236</f>
        <v>0</v>
      </c>
      <c r="K231" s="102">
        <f>K232+K236</f>
        <v>0</v>
      </c>
    </row>
    <row r="232" spans="1:240" ht="35.1" hidden="1" customHeight="1" x14ac:dyDescent="0.3">
      <c r="A232" s="4"/>
      <c r="B232" s="33"/>
      <c r="C232" s="33"/>
      <c r="D232" s="33"/>
      <c r="E232" s="33"/>
      <c r="F232" s="34"/>
      <c r="G232" s="103" t="s">
        <v>553</v>
      </c>
      <c r="H232" s="28" t="s">
        <v>356</v>
      </c>
      <c r="I232" s="101"/>
      <c r="J232" s="102">
        <f>J233+J235</f>
        <v>0</v>
      </c>
      <c r="K232" s="102">
        <f>K233+K235</f>
        <v>0</v>
      </c>
    </row>
    <row r="233" spans="1:240" ht="30.6" hidden="1" customHeight="1" x14ac:dyDescent="0.3">
      <c r="A233" s="4"/>
      <c r="B233" s="33"/>
      <c r="C233" s="33"/>
      <c r="D233" s="33"/>
      <c r="E233" s="33"/>
      <c r="F233" s="34"/>
      <c r="G233" s="94" t="s">
        <v>2</v>
      </c>
      <c r="H233" s="95"/>
      <c r="I233" s="95">
        <v>200</v>
      </c>
      <c r="J233" s="96"/>
      <c r="K233" s="96"/>
    </row>
    <row r="234" spans="1:240" ht="21" hidden="1" customHeight="1" x14ac:dyDescent="0.3">
      <c r="A234" s="4"/>
      <c r="B234" s="33"/>
      <c r="C234" s="33"/>
      <c r="D234" s="33"/>
      <c r="E234" s="33"/>
      <c r="F234" s="34"/>
      <c r="G234" s="94" t="s">
        <v>5</v>
      </c>
      <c r="H234" s="95"/>
      <c r="I234" s="95">
        <v>300</v>
      </c>
      <c r="J234" s="96"/>
      <c r="K234" s="96"/>
    </row>
    <row r="235" spans="1:240" ht="34.35" hidden="1" customHeight="1" x14ac:dyDescent="0.3">
      <c r="A235" s="4"/>
      <c r="B235" s="33"/>
      <c r="C235" s="33"/>
      <c r="D235" s="33"/>
      <c r="E235" s="33"/>
      <c r="F235" s="34"/>
      <c r="G235" s="94" t="s">
        <v>4</v>
      </c>
      <c r="H235" s="95"/>
      <c r="I235" s="95">
        <v>600</v>
      </c>
      <c r="J235" s="96"/>
      <c r="K235" s="96"/>
    </row>
    <row r="236" spans="1:240" ht="32.1" hidden="1" customHeight="1" x14ac:dyDescent="0.3">
      <c r="A236" s="4"/>
      <c r="B236" s="33"/>
      <c r="C236" s="33"/>
      <c r="D236" s="33"/>
      <c r="E236" s="33"/>
      <c r="F236" s="34"/>
      <c r="G236" s="94" t="s">
        <v>132</v>
      </c>
      <c r="H236" s="28" t="s">
        <v>357</v>
      </c>
      <c r="I236" s="95"/>
      <c r="J236" s="96">
        <f>J237</f>
        <v>0</v>
      </c>
      <c r="K236" s="96">
        <f>K237</f>
        <v>0</v>
      </c>
    </row>
    <row r="237" spans="1:240" ht="33" hidden="1" customHeight="1" x14ac:dyDescent="0.3">
      <c r="A237" s="4"/>
      <c r="B237" s="33"/>
      <c r="C237" s="33"/>
      <c r="D237" s="33"/>
      <c r="E237" s="33"/>
      <c r="F237" s="34"/>
      <c r="G237" s="94" t="s">
        <v>2</v>
      </c>
      <c r="H237" s="95"/>
      <c r="I237" s="95">
        <v>200</v>
      </c>
      <c r="J237" s="96"/>
      <c r="K237" s="96"/>
    </row>
    <row r="238" spans="1:240" ht="74.25" hidden="1" customHeight="1" x14ac:dyDescent="0.3">
      <c r="A238" s="4"/>
      <c r="B238" s="136"/>
      <c r="C238" s="136"/>
      <c r="D238" s="136"/>
      <c r="E238" s="136"/>
      <c r="F238" s="137"/>
    </row>
    <row r="239" spans="1:240" ht="87.75" hidden="1" customHeight="1" x14ac:dyDescent="0.3">
      <c r="A239" s="4"/>
      <c r="B239" s="136"/>
      <c r="C239" s="136"/>
      <c r="D239" s="136"/>
      <c r="E239" s="136"/>
      <c r="F239" s="137"/>
    </row>
    <row r="240" spans="1:240" ht="52.5" hidden="1" customHeight="1" x14ac:dyDescent="0.3">
      <c r="A240" s="4"/>
      <c r="B240" s="136"/>
      <c r="C240" s="136"/>
      <c r="D240" s="136"/>
      <c r="E240" s="136"/>
      <c r="F240" s="137"/>
    </row>
    <row r="241" spans="1:11" ht="81.75" hidden="1" customHeight="1" x14ac:dyDescent="0.3">
      <c r="A241" s="4"/>
      <c r="B241" s="136"/>
      <c r="C241" s="136"/>
      <c r="D241" s="136"/>
      <c r="E241" s="136"/>
      <c r="F241" s="137"/>
    </row>
    <row r="242" spans="1:11" ht="33" hidden="1" customHeight="1" x14ac:dyDescent="0.3">
      <c r="A242" s="4"/>
      <c r="B242" s="136"/>
      <c r="C242" s="136"/>
      <c r="D242" s="136"/>
      <c r="E242" s="136"/>
      <c r="F242" s="137"/>
    </row>
    <row r="243" spans="1:11" ht="40.5" hidden="1" customHeight="1" x14ac:dyDescent="0.3">
      <c r="A243" s="4"/>
      <c r="B243" s="136"/>
      <c r="C243" s="136"/>
      <c r="D243" s="136"/>
      <c r="E243" s="136"/>
      <c r="F243" s="137"/>
    </row>
    <row r="244" spans="1:11" ht="70.5" hidden="1" customHeight="1" x14ac:dyDescent="0.3">
      <c r="A244" s="4"/>
      <c r="B244" s="33"/>
      <c r="C244" s="33"/>
      <c r="D244" s="33"/>
      <c r="E244" s="33"/>
      <c r="F244" s="34"/>
      <c r="G244" s="38" t="s">
        <v>554</v>
      </c>
      <c r="H244" s="39" t="s">
        <v>358</v>
      </c>
      <c r="I244" s="40" t="s">
        <v>0</v>
      </c>
      <c r="J244" s="41">
        <f>J245+J250+J254</f>
        <v>0</v>
      </c>
      <c r="K244" s="41">
        <f>K245+K250+K254</f>
        <v>0</v>
      </c>
    </row>
    <row r="245" spans="1:11" ht="66" hidden="1" customHeight="1" x14ac:dyDescent="0.3">
      <c r="A245" s="4"/>
      <c r="B245" s="33"/>
      <c r="C245" s="33"/>
      <c r="D245" s="33"/>
      <c r="E245" s="33"/>
      <c r="F245" s="34"/>
      <c r="G245" s="42" t="s">
        <v>610</v>
      </c>
      <c r="H245" s="39" t="s">
        <v>359</v>
      </c>
      <c r="I245" s="29" t="s">
        <v>0</v>
      </c>
      <c r="J245" s="30">
        <f>J247</f>
        <v>0</v>
      </c>
      <c r="K245" s="30">
        <f>K247</f>
        <v>0</v>
      </c>
    </row>
    <row r="246" spans="1:11" ht="49.5" hidden="1" customHeight="1" x14ac:dyDescent="0.3">
      <c r="A246" s="4"/>
      <c r="B246" s="33"/>
      <c r="C246" s="33"/>
      <c r="D246" s="33"/>
      <c r="E246" s="33"/>
      <c r="F246" s="34"/>
      <c r="G246" s="43" t="s">
        <v>361</v>
      </c>
      <c r="H246" s="44" t="s">
        <v>360</v>
      </c>
      <c r="I246" s="29"/>
      <c r="J246" s="30">
        <f>J247</f>
        <v>0</v>
      </c>
      <c r="K246" s="30">
        <f>K247</f>
        <v>0</v>
      </c>
    </row>
    <row r="247" spans="1:11" ht="66" hidden="1" customHeight="1" x14ac:dyDescent="0.3">
      <c r="A247" s="4"/>
      <c r="B247" s="245" t="s">
        <v>52</v>
      </c>
      <c r="C247" s="245"/>
      <c r="D247" s="245"/>
      <c r="E247" s="245"/>
      <c r="F247" s="246"/>
      <c r="G247" s="32" t="s">
        <v>611</v>
      </c>
      <c r="H247" s="28" t="s">
        <v>362</v>
      </c>
      <c r="I247" s="29"/>
      <c r="J247" s="160">
        <f>J248+J249</f>
        <v>0</v>
      </c>
      <c r="K247" s="30">
        <f>K248+K249</f>
        <v>0</v>
      </c>
    </row>
    <row r="248" spans="1:11" ht="33" hidden="1" customHeight="1" x14ac:dyDescent="0.3">
      <c r="A248" s="4"/>
      <c r="B248" s="243" t="s">
        <v>51</v>
      </c>
      <c r="C248" s="243"/>
      <c r="D248" s="243"/>
      <c r="E248" s="243"/>
      <c r="F248" s="244"/>
      <c r="G248" s="32" t="s">
        <v>2</v>
      </c>
      <c r="H248" s="82"/>
      <c r="I248" s="29">
        <v>200</v>
      </c>
      <c r="J248" s="30"/>
      <c r="K248" s="30"/>
    </row>
    <row r="249" spans="1:11" ht="33" hidden="1" customHeight="1" x14ac:dyDescent="0.3">
      <c r="A249" s="4"/>
      <c r="B249" s="63"/>
      <c r="C249" s="63"/>
      <c r="D249" s="63"/>
      <c r="E249" s="63"/>
      <c r="F249" s="64"/>
      <c r="G249" s="32" t="s">
        <v>4</v>
      </c>
      <c r="H249" s="82"/>
      <c r="I249" s="29">
        <v>600</v>
      </c>
      <c r="J249" s="30"/>
      <c r="K249" s="30">
        <v>0</v>
      </c>
    </row>
    <row r="250" spans="1:11" ht="55.5" hidden="1" customHeight="1" x14ac:dyDescent="0.3">
      <c r="A250" s="4"/>
      <c r="B250" s="63"/>
      <c r="C250" s="63"/>
      <c r="D250" s="63"/>
      <c r="E250" s="63"/>
      <c r="F250" s="64"/>
      <c r="G250" s="42" t="s">
        <v>555</v>
      </c>
      <c r="H250" s="39" t="s">
        <v>458</v>
      </c>
      <c r="I250" s="29"/>
      <c r="J250" s="30">
        <f t="shared" ref="J250:K252" si="1">J251</f>
        <v>0</v>
      </c>
      <c r="K250" s="30">
        <f t="shared" si="1"/>
        <v>0</v>
      </c>
    </row>
    <row r="251" spans="1:11" ht="47.25" hidden="1" customHeight="1" x14ac:dyDescent="0.3">
      <c r="A251" s="4"/>
      <c r="B251" s="63"/>
      <c r="C251" s="63"/>
      <c r="D251" s="63"/>
      <c r="E251" s="63"/>
      <c r="F251" s="64"/>
      <c r="G251" s="43" t="s">
        <v>461</v>
      </c>
      <c r="H251" s="44" t="s">
        <v>459</v>
      </c>
      <c r="I251" s="29"/>
      <c r="J251" s="30">
        <f t="shared" si="1"/>
        <v>0</v>
      </c>
      <c r="K251" s="30">
        <f t="shared" si="1"/>
        <v>0</v>
      </c>
    </row>
    <row r="252" spans="1:11" ht="53.25" hidden="1" customHeight="1" x14ac:dyDescent="0.3">
      <c r="A252" s="4"/>
      <c r="B252" s="63"/>
      <c r="C252" s="63"/>
      <c r="D252" s="63"/>
      <c r="E252" s="63"/>
      <c r="F252" s="64"/>
      <c r="G252" s="32" t="s">
        <v>462</v>
      </c>
      <c r="H252" s="28" t="s">
        <v>460</v>
      </c>
      <c r="I252" s="29"/>
      <c r="J252" s="30">
        <f t="shared" si="1"/>
        <v>0</v>
      </c>
      <c r="K252" s="30">
        <f t="shared" si="1"/>
        <v>0</v>
      </c>
    </row>
    <row r="253" spans="1:11" ht="37.5" hidden="1" customHeight="1" x14ac:dyDescent="0.3">
      <c r="A253" s="4"/>
      <c r="B253" s="63"/>
      <c r="C253" s="63"/>
      <c r="D253" s="63"/>
      <c r="E253" s="63"/>
      <c r="F253" s="64"/>
      <c r="G253" s="32" t="s">
        <v>2</v>
      </c>
      <c r="H253" s="82"/>
      <c r="I253" s="29">
        <v>200</v>
      </c>
      <c r="J253" s="30"/>
      <c r="K253" s="30">
        <v>0</v>
      </c>
    </row>
    <row r="254" spans="1:11" ht="63.95" hidden="1" customHeight="1" x14ac:dyDescent="0.3">
      <c r="A254" s="4"/>
      <c r="B254" s="63"/>
      <c r="C254" s="63"/>
      <c r="D254" s="63"/>
      <c r="E254" s="63"/>
      <c r="F254" s="64"/>
      <c r="G254" s="42" t="s">
        <v>556</v>
      </c>
      <c r="H254" s="39" t="s">
        <v>363</v>
      </c>
      <c r="I254" s="29"/>
      <c r="J254" s="30">
        <f>J255</f>
        <v>0</v>
      </c>
      <c r="K254" s="30">
        <f>K255</f>
        <v>0</v>
      </c>
    </row>
    <row r="255" spans="1:11" ht="72.75" hidden="1" customHeight="1" x14ac:dyDescent="0.3">
      <c r="A255" s="4"/>
      <c r="B255" s="63"/>
      <c r="C255" s="63"/>
      <c r="D255" s="63"/>
      <c r="E255" s="63"/>
      <c r="F255" s="64"/>
      <c r="G255" s="43" t="s">
        <v>612</v>
      </c>
      <c r="H255" s="44" t="s">
        <v>364</v>
      </c>
      <c r="I255" s="29"/>
      <c r="J255" s="30">
        <f>J256+J258</f>
        <v>0</v>
      </c>
      <c r="K255" s="30">
        <f>K256+K258</f>
        <v>0</v>
      </c>
    </row>
    <row r="256" spans="1:11" ht="62.45" hidden="1" x14ac:dyDescent="0.3">
      <c r="A256" s="4"/>
      <c r="B256" s="63"/>
      <c r="C256" s="63"/>
      <c r="D256" s="63"/>
      <c r="E256" s="63"/>
      <c r="F256" s="64"/>
      <c r="G256" s="32" t="s">
        <v>505</v>
      </c>
      <c r="H256" s="28" t="s">
        <v>365</v>
      </c>
      <c r="I256" s="29"/>
      <c r="J256" s="30">
        <f>J257</f>
        <v>0</v>
      </c>
      <c r="K256" s="30">
        <f>K257</f>
        <v>0</v>
      </c>
    </row>
    <row r="257" spans="1:240" ht="31.15" hidden="1" x14ac:dyDescent="0.3">
      <c r="A257" s="4"/>
      <c r="B257" s="63"/>
      <c r="C257" s="63"/>
      <c r="D257" s="63"/>
      <c r="E257" s="63"/>
      <c r="F257" s="64"/>
      <c r="G257" s="32" t="s">
        <v>4</v>
      </c>
      <c r="H257" s="82"/>
      <c r="I257" s="29">
        <v>600</v>
      </c>
      <c r="J257" s="30"/>
      <c r="K257" s="30">
        <v>0</v>
      </c>
    </row>
    <row r="258" spans="1:240" s="26" customFormat="1" ht="47.45" hidden="1" customHeight="1" x14ac:dyDescent="0.3">
      <c r="A258" s="25"/>
      <c r="B258" s="63"/>
      <c r="C258" s="63"/>
      <c r="D258" s="63"/>
      <c r="E258" s="63"/>
      <c r="F258" s="64"/>
      <c r="G258" s="32" t="s">
        <v>367</v>
      </c>
      <c r="H258" s="28" t="s">
        <v>366</v>
      </c>
      <c r="I258" s="29"/>
      <c r="J258" s="30">
        <f>J259</f>
        <v>0</v>
      </c>
      <c r="K258" s="30">
        <f>K259</f>
        <v>0</v>
      </c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6"/>
      <c r="DG258" s="6"/>
      <c r="DH258" s="6"/>
      <c r="DI258" s="6"/>
      <c r="DJ258" s="6"/>
      <c r="DK258" s="6"/>
      <c r="DL258" s="6"/>
      <c r="DM258" s="6"/>
      <c r="DN258" s="6"/>
      <c r="DO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  <c r="HJ258" s="6"/>
      <c r="HK258" s="6"/>
      <c r="HL258" s="6"/>
      <c r="HM258" s="6"/>
      <c r="HN258" s="6"/>
      <c r="HO258" s="6"/>
      <c r="HP258" s="6"/>
      <c r="HQ258" s="6"/>
      <c r="HR258" s="6"/>
      <c r="HS258" s="6"/>
      <c r="HT258" s="6"/>
      <c r="HU258" s="6"/>
      <c r="HV258" s="6"/>
      <c r="HW258" s="6"/>
      <c r="HX258" s="6"/>
      <c r="HY258" s="6"/>
      <c r="HZ258" s="6"/>
      <c r="IA258" s="6"/>
      <c r="IB258" s="6"/>
      <c r="IC258" s="6"/>
      <c r="ID258" s="6"/>
      <c r="IE258" s="6"/>
      <c r="IF258" s="6"/>
    </row>
    <row r="259" spans="1:240" s="26" customFormat="1" ht="32.450000000000003" hidden="1" customHeight="1" x14ac:dyDescent="0.3">
      <c r="A259" s="25"/>
      <c r="B259" s="63"/>
      <c r="C259" s="63"/>
      <c r="D259" s="63"/>
      <c r="E259" s="63"/>
      <c r="F259" s="64"/>
      <c r="G259" s="32" t="s">
        <v>4</v>
      </c>
      <c r="H259" s="28"/>
      <c r="I259" s="29">
        <v>600</v>
      </c>
      <c r="J259" s="30"/>
      <c r="K259" s="30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6"/>
      <c r="DG259" s="6"/>
      <c r="DH259" s="6"/>
      <c r="DI259" s="6"/>
      <c r="DJ259" s="6"/>
      <c r="DK259" s="6"/>
      <c r="DL259" s="6"/>
      <c r="DM259" s="6"/>
      <c r="DN259" s="6"/>
      <c r="DO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  <c r="HJ259" s="6"/>
      <c r="HK259" s="6"/>
      <c r="HL259" s="6"/>
      <c r="HM259" s="6"/>
      <c r="HN259" s="6"/>
      <c r="HO259" s="6"/>
      <c r="HP259" s="6"/>
      <c r="HQ259" s="6"/>
      <c r="HR259" s="6"/>
      <c r="HS259" s="6"/>
      <c r="HT259" s="6"/>
      <c r="HU259" s="6"/>
      <c r="HV259" s="6"/>
      <c r="HW259" s="6"/>
      <c r="HX259" s="6"/>
      <c r="HY259" s="6"/>
      <c r="HZ259" s="6"/>
      <c r="IA259" s="6"/>
      <c r="IB259" s="6"/>
      <c r="IC259" s="6"/>
      <c r="ID259" s="6"/>
      <c r="IE259" s="6"/>
      <c r="IF259" s="6"/>
    </row>
    <row r="260" spans="1:240" s="26" customFormat="1" ht="71.25" hidden="1" customHeight="1" x14ac:dyDescent="0.3">
      <c r="A260" s="25"/>
      <c r="B260" s="140"/>
      <c r="C260" s="140"/>
      <c r="D260" s="140"/>
      <c r="E260" s="140"/>
      <c r="F260" s="141"/>
      <c r="G260" s="42" t="s">
        <v>578</v>
      </c>
      <c r="H260" s="39" t="s">
        <v>573</v>
      </c>
      <c r="I260" s="113"/>
      <c r="J260" s="148">
        <f>J261</f>
        <v>0</v>
      </c>
      <c r="K260" s="148">
        <f>K261</f>
        <v>0</v>
      </c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  <c r="CW260" s="6"/>
      <c r="CX260" s="6"/>
      <c r="CY260" s="6"/>
      <c r="CZ260" s="6"/>
      <c r="DA260" s="6"/>
      <c r="DB260" s="6"/>
      <c r="DC260" s="6"/>
      <c r="DD260" s="6"/>
      <c r="DE260" s="6"/>
      <c r="DF260" s="6"/>
      <c r="DG260" s="6"/>
      <c r="DH260" s="6"/>
      <c r="DI260" s="6"/>
      <c r="DJ260" s="6"/>
      <c r="DK260" s="6"/>
      <c r="DL260" s="6"/>
      <c r="DM260" s="6"/>
      <c r="DN260" s="6"/>
      <c r="DO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  <c r="HJ260" s="6"/>
      <c r="HK260" s="6"/>
      <c r="HL260" s="6"/>
      <c r="HM260" s="6"/>
      <c r="HN260" s="6"/>
      <c r="HO260" s="6"/>
      <c r="HP260" s="6"/>
      <c r="HQ260" s="6"/>
      <c r="HR260" s="6"/>
      <c r="HS260" s="6"/>
      <c r="HT260" s="6"/>
      <c r="HU260" s="6"/>
      <c r="HV260" s="6"/>
      <c r="HW260" s="6"/>
      <c r="HX260" s="6"/>
      <c r="HY260" s="6"/>
      <c r="HZ260" s="6"/>
      <c r="IA260" s="6"/>
      <c r="IB260" s="6"/>
      <c r="IC260" s="6"/>
      <c r="ID260" s="6"/>
      <c r="IE260" s="6"/>
      <c r="IF260" s="6"/>
    </row>
    <row r="261" spans="1:240" s="26" customFormat="1" ht="81" hidden="1" customHeight="1" x14ac:dyDescent="0.3">
      <c r="A261" s="25"/>
      <c r="B261" s="140"/>
      <c r="C261" s="140"/>
      <c r="D261" s="140"/>
      <c r="E261" s="140"/>
      <c r="F261" s="141"/>
      <c r="G261" s="32" t="s">
        <v>577</v>
      </c>
      <c r="H261" s="28" t="s">
        <v>574</v>
      </c>
      <c r="I261" s="113"/>
      <c r="J261" s="115">
        <f>J262</f>
        <v>0</v>
      </c>
      <c r="K261" s="115">
        <f>K262</f>
        <v>0</v>
      </c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  <c r="CW261" s="6"/>
      <c r="CX261" s="6"/>
      <c r="CY261" s="6"/>
      <c r="CZ261" s="6"/>
      <c r="DA261" s="6"/>
      <c r="DB261" s="6"/>
      <c r="DC261" s="6"/>
      <c r="DD261" s="6"/>
      <c r="DE261" s="6"/>
      <c r="DF261" s="6"/>
      <c r="DG261" s="6"/>
      <c r="DH261" s="6"/>
      <c r="DI261" s="6"/>
      <c r="DJ261" s="6"/>
      <c r="DK261" s="6"/>
      <c r="DL261" s="6"/>
      <c r="DM261" s="6"/>
      <c r="DN261" s="6"/>
      <c r="DO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  <c r="HJ261" s="6"/>
      <c r="HK261" s="6"/>
      <c r="HL261" s="6"/>
      <c r="HM261" s="6"/>
      <c r="HN261" s="6"/>
      <c r="HO261" s="6"/>
      <c r="HP261" s="6"/>
      <c r="HQ261" s="6"/>
      <c r="HR261" s="6"/>
      <c r="HS261" s="6"/>
      <c r="HT261" s="6"/>
      <c r="HU261" s="6"/>
      <c r="HV261" s="6"/>
      <c r="HW261" s="6"/>
      <c r="HX261" s="6"/>
      <c r="HY261" s="6"/>
      <c r="HZ261" s="6"/>
      <c r="IA261" s="6"/>
      <c r="IB261" s="6"/>
      <c r="IC261" s="6"/>
      <c r="ID261" s="6"/>
      <c r="IE261" s="6"/>
      <c r="IF261" s="6"/>
    </row>
    <row r="262" spans="1:240" s="26" customFormat="1" ht="49.5" hidden="1" customHeight="1" x14ac:dyDescent="0.3">
      <c r="A262" s="25"/>
      <c r="B262" s="140"/>
      <c r="C262" s="140"/>
      <c r="D262" s="140"/>
      <c r="E262" s="140"/>
      <c r="F262" s="141"/>
      <c r="G262" s="43" t="s">
        <v>614</v>
      </c>
      <c r="H262" s="44" t="s">
        <v>575</v>
      </c>
      <c r="I262" s="113"/>
      <c r="J262" s="115">
        <f>J263</f>
        <v>0</v>
      </c>
      <c r="K262" s="115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  <c r="CW262" s="6"/>
      <c r="CX262" s="6"/>
      <c r="CY262" s="6"/>
      <c r="CZ262" s="6"/>
      <c r="DA262" s="6"/>
      <c r="DB262" s="6"/>
      <c r="DC262" s="6"/>
      <c r="DD262" s="6"/>
      <c r="DE262" s="6"/>
      <c r="DF262" s="6"/>
      <c r="DG262" s="6"/>
      <c r="DH262" s="6"/>
      <c r="DI262" s="6"/>
      <c r="DJ262" s="6"/>
      <c r="DK262" s="6"/>
      <c r="DL262" s="6"/>
      <c r="DM262" s="6"/>
      <c r="DN262" s="6"/>
      <c r="DO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  <c r="HJ262" s="6"/>
      <c r="HK262" s="6"/>
      <c r="HL262" s="6"/>
      <c r="HM262" s="6"/>
      <c r="HN262" s="6"/>
      <c r="HO262" s="6"/>
      <c r="HP262" s="6"/>
      <c r="HQ262" s="6"/>
      <c r="HR262" s="6"/>
      <c r="HS262" s="6"/>
      <c r="HT262" s="6"/>
      <c r="HU262" s="6"/>
      <c r="HV262" s="6"/>
      <c r="HW262" s="6"/>
      <c r="HX262" s="6"/>
      <c r="HY262" s="6"/>
      <c r="HZ262" s="6"/>
      <c r="IA262" s="6"/>
      <c r="IB262" s="6"/>
      <c r="IC262" s="6"/>
      <c r="ID262" s="6"/>
      <c r="IE262" s="6"/>
      <c r="IF262" s="6"/>
    </row>
    <row r="263" spans="1:240" s="26" customFormat="1" ht="83.25" hidden="1" customHeight="1" x14ac:dyDescent="0.3">
      <c r="A263" s="25"/>
      <c r="B263" s="140"/>
      <c r="C263" s="140"/>
      <c r="D263" s="140"/>
      <c r="E263" s="140"/>
      <c r="F263" s="141"/>
      <c r="G263" s="32" t="s">
        <v>613</v>
      </c>
      <c r="H263" s="28" t="s">
        <v>576</v>
      </c>
      <c r="I263" s="113"/>
      <c r="J263" s="161">
        <f>J264+J265</f>
        <v>0</v>
      </c>
      <c r="K263" s="115">
        <f>K264+K265</f>
        <v>0</v>
      </c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  <c r="CW263" s="6"/>
      <c r="CX263" s="6"/>
      <c r="CY263" s="6"/>
      <c r="CZ263" s="6"/>
      <c r="DA263" s="6"/>
      <c r="DB263" s="6"/>
      <c r="DC263" s="6"/>
      <c r="DD263" s="6"/>
      <c r="DE263" s="6"/>
      <c r="DF263" s="6"/>
      <c r="DG263" s="6"/>
      <c r="DH263" s="6"/>
      <c r="DI263" s="6"/>
      <c r="DJ263" s="6"/>
      <c r="DK263" s="6"/>
      <c r="DL263" s="6"/>
      <c r="DM263" s="6"/>
      <c r="DN263" s="6"/>
      <c r="DO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  <c r="HJ263" s="6"/>
      <c r="HK263" s="6"/>
      <c r="HL263" s="6"/>
      <c r="HM263" s="6"/>
      <c r="HN263" s="6"/>
      <c r="HO263" s="6"/>
      <c r="HP263" s="6"/>
      <c r="HQ263" s="6"/>
      <c r="HR263" s="6"/>
      <c r="HS263" s="6"/>
      <c r="HT263" s="6"/>
      <c r="HU263" s="6"/>
      <c r="HV263" s="6"/>
      <c r="HW263" s="6"/>
      <c r="HX263" s="6"/>
      <c r="HY263" s="6"/>
      <c r="HZ263" s="6"/>
      <c r="IA263" s="6"/>
      <c r="IB263" s="6"/>
      <c r="IC263" s="6"/>
      <c r="ID263" s="6"/>
      <c r="IE263" s="6"/>
      <c r="IF263" s="6"/>
    </row>
    <row r="264" spans="1:240" s="26" customFormat="1" ht="32.450000000000003" hidden="1" customHeight="1" x14ac:dyDescent="0.3">
      <c r="A264" s="25"/>
      <c r="B264" s="140"/>
      <c r="C264" s="140"/>
      <c r="D264" s="140"/>
      <c r="E264" s="140"/>
      <c r="F264" s="141"/>
      <c r="G264" s="94" t="s">
        <v>2</v>
      </c>
      <c r="H264" s="95"/>
      <c r="I264" s="113">
        <v>200</v>
      </c>
      <c r="J264" s="115">
        <v>0</v>
      </c>
      <c r="K264" s="115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  <c r="CW264" s="6"/>
      <c r="CX264" s="6"/>
      <c r="CY264" s="6"/>
      <c r="CZ264" s="6"/>
      <c r="DA264" s="6"/>
      <c r="DB264" s="6"/>
      <c r="DC264" s="6"/>
      <c r="DD264" s="6"/>
      <c r="DE264" s="6"/>
      <c r="DF264" s="6"/>
      <c r="DG264" s="6"/>
      <c r="DH264" s="6"/>
      <c r="DI264" s="6"/>
      <c r="DJ264" s="6"/>
      <c r="DK264" s="6"/>
      <c r="DL264" s="6"/>
      <c r="DM264" s="6"/>
      <c r="DN264" s="6"/>
      <c r="DO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  <c r="HJ264" s="6"/>
      <c r="HK264" s="6"/>
      <c r="HL264" s="6"/>
      <c r="HM264" s="6"/>
      <c r="HN264" s="6"/>
      <c r="HO264" s="6"/>
      <c r="HP264" s="6"/>
      <c r="HQ264" s="6"/>
      <c r="HR264" s="6"/>
      <c r="HS264" s="6"/>
      <c r="HT264" s="6"/>
      <c r="HU264" s="6"/>
      <c r="HV264" s="6"/>
      <c r="HW264" s="6"/>
      <c r="HX264" s="6"/>
      <c r="HY264" s="6"/>
      <c r="HZ264" s="6"/>
      <c r="IA264" s="6"/>
      <c r="IB264" s="6"/>
      <c r="IC264" s="6"/>
      <c r="ID264" s="6"/>
      <c r="IE264" s="6"/>
      <c r="IF264" s="6"/>
    </row>
    <row r="265" spans="1:240" s="26" customFormat="1" ht="32.450000000000003" hidden="1" customHeight="1" x14ac:dyDescent="0.3">
      <c r="A265" s="25"/>
      <c r="B265" s="140"/>
      <c r="C265" s="140"/>
      <c r="D265" s="140"/>
      <c r="E265" s="140"/>
      <c r="F265" s="141"/>
      <c r="G265" s="94" t="s">
        <v>4</v>
      </c>
      <c r="H265" s="95"/>
      <c r="I265" s="113">
        <v>600</v>
      </c>
      <c r="J265" s="115">
        <v>0</v>
      </c>
      <c r="K265" s="115">
        <v>0</v>
      </c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  <c r="CW265" s="6"/>
      <c r="CX265" s="6"/>
      <c r="CY265" s="6"/>
      <c r="CZ265" s="6"/>
      <c r="DA265" s="6"/>
      <c r="DB265" s="6"/>
      <c r="DC265" s="6"/>
      <c r="DD265" s="6"/>
      <c r="DE265" s="6"/>
      <c r="DF265" s="6"/>
      <c r="DG265" s="6"/>
      <c r="DH265" s="6"/>
      <c r="DI265" s="6"/>
      <c r="DJ265" s="6"/>
      <c r="DK265" s="6"/>
      <c r="DL265" s="6"/>
      <c r="DM265" s="6"/>
      <c r="DN265" s="6"/>
      <c r="DO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/>
      <c r="HA265" s="6"/>
      <c r="HB265" s="6"/>
      <c r="HC265" s="6"/>
      <c r="HD265" s="6"/>
      <c r="HE265" s="6"/>
      <c r="HF265" s="6"/>
      <c r="HG265" s="6"/>
      <c r="HH265" s="6"/>
      <c r="HI265" s="6"/>
      <c r="HJ265" s="6"/>
      <c r="HK265" s="6"/>
      <c r="HL265" s="6"/>
      <c r="HM265" s="6"/>
      <c r="HN265" s="6"/>
      <c r="HO265" s="6"/>
      <c r="HP265" s="6"/>
      <c r="HQ265" s="6"/>
      <c r="HR265" s="6"/>
      <c r="HS265" s="6"/>
      <c r="HT265" s="6"/>
      <c r="HU265" s="6"/>
      <c r="HV265" s="6"/>
      <c r="HW265" s="6"/>
      <c r="HX265" s="6"/>
      <c r="HY265" s="6"/>
      <c r="HZ265" s="6"/>
      <c r="IA265" s="6"/>
      <c r="IB265" s="6"/>
      <c r="IC265" s="6"/>
      <c r="ID265" s="6"/>
      <c r="IE265" s="6"/>
      <c r="IF265" s="6"/>
    </row>
    <row r="266" spans="1:240" ht="46.9" hidden="1" x14ac:dyDescent="0.3">
      <c r="A266" s="4"/>
      <c r="B266" s="245" t="s">
        <v>50</v>
      </c>
      <c r="C266" s="245"/>
      <c r="D266" s="245"/>
      <c r="E266" s="245"/>
      <c r="F266" s="246"/>
      <c r="G266" s="42" t="s">
        <v>557</v>
      </c>
      <c r="H266" s="39" t="s">
        <v>368</v>
      </c>
      <c r="I266" s="60" t="s">
        <v>0</v>
      </c>
      <c r="J266" s="61">
        <f t="shared" ref="J266:K269" si="2">J267</f>
        <v>0</v>
      </c>
      <c r="K266" s="61">
        <f t="shared" si="2"/>
        <v>0</v>
      </c>
    </row>
    <row r="267" spans="1:240" ht="69.75" hidden="1" customHeight="1" x14ac:dyDescent="0.3">
      <c r="A267" s="4"/>
      <c r="B267" s="243" t="s">
        <v>49</v>
      </c>
      <c r="C267" s="243"/>
      <c r="D267" s="243"/>
      <c r="E267" s="243"/>
      <c r="F267" s="244"/>
      <c r="G267" s="32" t="s">
        <v>558</v>
      </c>
      <c r="H267" s="28" t="s">
        <v>369</v>
      </c>
      <c r="I267" s="29" t="s">
        <v>0</v>
      </c>
      <c r="J267" s="30">
        <f t="shared" si="2"/>
        <v>0</v>
      </c>
      <c r="K267" s="30">
        <f t="shared" si="2"/>
        <v>0</v>
      </c>
    </row>
    <row r="268" spans="1:240" ht="63" hidden="1" customHeight="1" x14ac:dyDescent="0.3">
      <c r="A268" s="4"/>
      <c r="B268" s="63"/>
      <c r="C268" s="63"/>
      <c r="D268" s="63"/>
      <c r="E268" s="63"/>
      <c r="F268" s="64"/>
      <c r="G268" s="155" t="s">
        <v>621</v>
      </c>
      <c r="H268" s="44" t="s">
        <v>370</v>
      </c>
      <c r="I268" s="29"/>
      <c r="J268" s="30">
        <f t="shared" si="2"/>
        <v>0</v>
      </c>
      <c r="K268" s="30">
        <f t="shared" si="2"/>
        <v>0</v>
      </c>
    </row>
    <row r="269" spans="1:240" ht="62.25" hidden="1" customHeight="1" x14ac:dyDescent="0.3">
      <c r="A269" s="4"/>
      <c r="B269" s="241" t="s">
        <v>48</v>
      </c>
      <c r="C269" s="241"/>
      <c r="D269" s="241"/>
      <c r="E269" s="241"/>
      <c r="F269" s="242"/>
      <c r="G269" s="32" t="s">
        <v>624</v>
      </c>
      <c r="H269" s="28" t="s">
        <v>371</v>
      </c>
      <c r="I269" s="29"/>
      <c r="J269" s="30">
        <f t="shared" si="2"/>
        <v>0</v>
      </c>
      <c r="K269" s="30">
        <f t="shared" si="2"/>
        <v>0</v>
      </c>
    </row>
    <row r="270" spans="1:240" ht="31.15" hidden="1" x14ac:dyDescent="0.3">
      <c r="A270" s="4"/>
      <c r="B270" s="241">
        <v>200</v>
      </c>
      <c r="C270" s="241"/>
      <c r="D270" s="241"/>
      <c r="E270" s="241"/>
      <c r="F270" s="242"/>
      <c r="G270" s="32" t="s">
        <v>2</v>
      </c>
      <c r="H270" s="28" t="s">
        <v>0</v>
      </c>
      <c r="I270" s="29">
        <v>200</v>
      </c>
      <c r="J270" s="30"/>
      <c r="K270" s="30">
        <v>0</v>
      </c>
    </row>
    <row r="271" spans="1:240" ht="18" hidden="1" customHeight="1" x14ac:dyDescent="0.3">
      <c r="A271" s="4"/>
      <c r="B271" s="149"/>
      <c r="C271" s="149"/>
      <c r="D271" s="149"/>
      <c r="E271" s="149"/>
      <c r="F271" s="150"/>
      <c r="G271" s="156" t="s">
        <v>622</v>
      </c>
      <c r="H271" s="154" t="s">
        <v>619</v>
      </c>
      <c r="I271" s="153"/>
      <c r="J271" s="142"/>
      <c r="K271" s="142"/>
    </row>
    <row r="272" spans="1:240" ht="31.15" hidden="1" x14ac:dyDescent="0.3">
      <c r="A272" s="4"/>
      <c r="B272" s="149"/>
      <c r="C272" s="149"/>
      <c r="D272" s="149"/>
      <c r="E272" s="149"/>
      <c r="F272" s="150"/>
      <c r="G272" s="32" t="s">
        <v>623</v>
      </c>
      <c r="H272" s="152" t="s">
        <v>620</v>
      </c>
      <c r="I272" s="153"/>
      <c r="J272" s="142"/>
      <c r="K272" s="142"/>
    </row>
    <row r="273" spans="1:11" ht="31.15" hidden="1" x14ac:dyDescent="0.3">
      <c r="A273" s="4"/>
      <c r="B273" s="149"/>
      <c r="C273" s="149"/>
      <c r="D273" s="149"/>
      <c r="E273" s="149"/>
      <c r="F273" s="150"/>
      <c r="G273" s="151" t="s">
        <v>2</v>
      </c>
      <c r="H273" s="152"/>
      <c r="I273" s="153">
        <v>200</v>
      </c>
      <c r="J273" s="142"/>
      <c r="K273" s="142"/>
    </row>
    <row r="274" spans="1:11" ht="31.5" x14ac:dyDescent="0.25">
      <c r="A274" s="4"/>
      <c r="B274" s="189"/>
      <c r="C274" s="189"/>
      <c r="D274" s="189"/>
      <c r="E274" s="189"/>
      <c r="F274" s="190"/>
      <c r="G274" s="221" t="s">
        <v>730</v>
      </c>
      <c r="H274" s="39" t="s">
        <v>352</v>
      </c>
      <c r="I274" s="29"/>
      <c r="J274" s="30">
        <f t="shared" ref="J274:K276" si="3">J275</f>
        <v>211000</v>
      </c>
      <c r="K274" s="30">
        <f t="shared" si="3"/>
        <v>0</v>
      </c>
    </row>
    <row r="275" spans="1:11" ht="47.25" x14ac:dyDescent="0.25">
      <c r="A275" s="4"/>
      <c r="B275" s="189"/>
      <c r="C275" s="189"/>
      <c r="D275" s="189"/>
      <c r="E275" s="189"/>
      <c r="F275" s="190"/>
      <c r="G275" s="222" t="s">
        <v>731</v>
      </c>
      <c r="H275" s="39" t="s">
        <v>353</v>
      </c>
      <c r="I275" s="60"/>
      <c r="J275" s="30">
        <f t="shared" si="3"/>
        <v>211000</v>
      </c>
      <c r="K275" s="30">
        <f t="shared" si="3"/>
        <v>0</v>
      </c>
    </row>
    <row r="276" spans="1:11" ht="47.25" x14ac:dyDescent="0.25">
      <c r="A276" s="4"/>
      <c r="B276" s="189"/>
      <c r="C276" s="189"/>
      <c r="D276" s="189"/>
      <c r="E276" s="189"/>
      <c r="F276" s="190"/>
      <c r="G276" s="193" t="s">
        <v>355</v>
      </c>
      <c r="H276" s="44" t="s">
        <v>354</v>
      </c>
      <c r="I276" s="29"/>
      <c r="J276" s="30">
        <f t="shared" si="3"/>
        <v>211000</v>
      </c>
      <c r="K276" s="30">
        <f t="shared" si="3"/>
        <v>0</v>
      </c>
    </row>
    <row r="277" spans="1:11" ht="55.5" customHeight="1" x14ac:dyDescent="0.25">
      <c r="A277" s="4"/>
      <c r="B277" s="189"/>
      <c r="C277" s="189"/>
      <c r="D277" s="189"/>
      <c r="E277" s="189"/>
      <c r="F277" s="190"/>
      <c r="G277" s="223" t="s">
        <v>732</v>
      </c>
      <c r="H277" s="28" t="s">
        <v>356</v>
      </c>
      <c r="I277" s="29"/>
      <c r="J277" s="30">
        <f>J278+J279</f>
        <v>211000</v>
      </c>
      <c r="K277" s="30">
        <f>K278+K279</f>
        <v>0</v>
      </c>
    </row>
    <row r="278" spans="1:11" ht="31.5" x14ac:dyDescent="0.25">
      <c r="A278" s="4"/>
      <c r="B278" s="189"/>
      <c r="C278" s="189"/>
      <c r="D278" s="189"/>
      <c r="E278" s="189"/>
      <c r="F278" s="190"/>
      <c r="G278" s="32" t="s">
        <v>2</v>
      </c>
      <c r="H278" s="28"/>
      <c r="I278" s="29">
        <v>200</v>
      </c>
      <c r="J278" s="30">
        <f>18000+30000+40000</f>
        <v>88000</v>
      </c>
      <c r="K278" s="30"/>
    </row>
    <row r="279" spans="1:11" ht="31.5" x14ac:dyDescent="0.25">
      <c r="A279" s="4"/>
      <c r="B279" s="189"/>
      <c r="C279" s="189"/>
      <c r="D279" s="189"/>
      <c r="E279" s="189"/>
      <c r="F279" s="190"/>
      <c r="G279" s="94" t="s">
        <v>4</v>
      </c>
      <c r="H279" s="28"/>
      <c r="I279" s="29">
        <v>600</v>
      </c>
      <c r="J279" s="30">
        <f>43000+80000</f>
        <v>123000</v>
      </c>
      <c r="K279" s="30"/>
    </row>
    <row r="280" spans="1:11" ht="78.75" x14ac:dyDescent="0.25">
      <c r="A280" s="4"/>
      <c r="B280" s="175"/>
      <c r="C280" s="175"/>
      <c r="D280" s="175"/>
      <c r="E280" s="175"/>
      <c r="F280" s="176"/>
      <c r="G280" s="215" t="s">
        <v>733</v>
      </c>
      <c r="H280" s="39" t="s">
        <v>358</v>
      </c>
      <c r="I280" s="29"/>
      <c r="J280" s="30">
        <f>J281+J286+J293+J297+J301</f>
        <v>0</v>
      </c>
      <c r="K280" s="30">
        <f>K281+K286+K293+K297+K301</f>
        <v>0</v>
      </c>
    </row>
    <row r="281" spans="1:11" ht="60.75" customHeight="1" x14ac:dyDescent="0.25">
      <c r="A281" s="4"/>
      <c r="B281" s="175"/>
      <c r="C281" s="175"/>
      <c r="D281" s="175"/>
      <c r="E281" s="175"/>
      <c r="F281" s="176"/>
      <c r="G281" s="2" t="s">
        <v>734</v>
      </c>
      <c r="H281" s="39" t="s">
        <v>359</v>
      </c>
      <c r="I281" s="29"/>
      <c r="J281" s="30">
        <f>J282</f>
        <v>0</v>
      </c>
      <c r="K281" s="30">
        <f>K282</f>
        <v>0</v>
      </c>
    </row>
    <row r="282" spans="1:11" ht="63" x14ac:dyDescent="0.25">
      <c r="A282" s="4"/>
      <c r="B282" s="175"/>
      <c r="C282" s="175"/>
      <c r="D282" s="175"/>
      <c r="E282" s="175"/>
      <c r="F282" s="176"/>
      <c r="G282" s="43" t="s">
        <v>694</v>
      </c>
      <c r="H282" s="44" t="s">
        <v>360</v>
      </c>
      <c r="I282" s="29"/>
      <c r="J282" s="30">
        <f>J283</f>
        <v>0</v>
      </c>
      <c r="K282" s="30">
        <f>K283</f>
        <v>0</v>
      </c>
    </row>
    <row r="283" spans="1:11" ht="60.75" customHeight="1" x14ac:dyDescent="0.25">
      <c r="A283" s="4"/>
      <c r="B283" s="175"/>
      <c r="C283" s="175"/>
      <c r="D283" s="175"/>
      <c r="E283" s="175"/>
      <c r="F283" s="176"/>
      <c r="G283" s="32" t="s">
        <v>462</v>
      </c>
      <c r="H283" s="28" t="s">
        <v>362</v>
      </c>
      <c r="I283" s="29"/>
      <c r="J283" s="30">
        <f>J284+J285</f>
        <v>0</v>
      </c>
      <c r="K283" s="30">
        <f>K284+K285</f>
        <v>0</v>
      </c>
    </row>
    <row r="284" spans="1:11" ht="31.5" x14ac:dyDescent="0.25">
      <c r="A284" s="4"/>
      <c r="B284" s="175"/>
      <c r="C284" s="175"/>
      <c r="D284" s="175"/>
      <c r="E284" s="175"/>
      <c r="F284" s="176"/>
      <c r="G284" s="32" t="s">
        <v>2</v>
      </c>
      <c r="H284" s="28"/>
      <c r="I284" s="29">
        <v>200</v>
      </c>
      <c r="J284" s="30"/>
      <c r="K284" s="30"/>
    </row>
    <row r="285" spans="1:11" ht="31.15" hidden="1" x14ac:dyDescent="0.3">
      <c r="A285" s="4"/>
      <c r="B285" s="175"/>
      <c r="C285" s="175"/>
      <c r="D285" s="175"/>
      <c r="E285" s="175"/>
      <c r="F285" s="176"/>
      <c r="G285" s="94" t="s">
        <v>4</v>
      </c>
      <c r="H285" s="28"/>
      <c r="I285" s="29">
        <v>600</v>
      </c>
      <c r="J285" s="30">
        <v>0</v>
      </c>
      <c r="K285" s="30"/>
    </row>
    <row r="286" spans="1:11" ht="63" x14ac:dyDescent="0.25">
      <c r="A286" s="4"/>
      <c r="B286" s="175"/>
      <c r="C286" s="175"/>
      <c r="D286" s="175"/>
      <c r="E286" s="175"/>
      <c r="F286" s="176"/>
      <c r="G286" s="2" t="s">
        <v>735</v>
      </c>
      <c r="H286" s="39" t="s">
        <v>458</v>
      </c>
      <c r="I286" s="29"/>
      <c r="J286" s="30">
        <f>J287</f>
        <v>0</v>
      </c>
      <c r="K286" s="30">
        <f>K287</f>
        <v>0</v>
      </c>
    </row>
    <row r="287" spans="1:11" ht="47.25" x14ac:dyDescent="0.25">
      <c r="A287" s="4"/>
      <c r="B287" s="175"/>
      <c r="C287" s="175"/>
      <c r="D287" s="175"/>
      <c r="E287" s="175"/>
      <c r="F287" s="176"/>
      <c r="G287" s="43" t="s">
        <v>361</v>
      </c>
      <c r="H287" s="44" t="s">
        <v>459</v>
      </c>
      <c r="I287" s="29"/>
      <c r="J287" s="30">
        <f>J288+J291</f>
        <v>0</v>
      </c>
      <c r="K287" s="30">
        <f>K288</f>
        <v>0</v>
      </c>
    </row>
    <row r="288" spans="1:11" ht="63" x14ac:dyDescent="0.25">
      <c r="A288" s="4"/>
      <c r="B288" s="175"/>
      <c r="C288" s="175"/>
      <c r="D288" s="175"/>
      <c r="E288" s="175"/>
      <c r="F288" s="176"/>
      <c r="G288" s="8" t="s">
        <v>736</v>
      </c>
      <c r="H288" s="28" t="s">
        <v>460</v>
      </c>
      <c r="I288" s="29"/>
      <c r="J288" s="30">
        <f>J289+J290</f>
        <v>0</v>
      </c>
      <c r="K288" s="30">
        <f>K289+K290</f>
        <v>0</v>
      </c>
    </row>
    <row r="289" spans="1:11" ht="31.5" x14ac:dyDescent="0.25">
      <c r="A289" s="4"/>
      <c r="B289" s="175"/>
      <c r="C289" s="175"/>
      <c r="D289" s="175"/>
      <c r="E289" s="175"/>
      <c r="F289" s="176"/>
      <c r="G289" s="32" t="s">
        <v>2</v>
      </c>
      <c r="H289" s="28"/>
      <c r="I289" s="29">
        <v>200</v>
      </c>
      <c r="J289" s="30"/>
      <c r="K289" s="30"/>
    </row>
    <row r="290" spans="1:11" ht="31.5" x14ac:dyDescent="0.25">
      <c r="A290" s="4"/>
      <c r="B290" s="204"/>
      <c r="C290" s="204"/>
      <c r="D290" s="204"/>
      <c r="E290" s="204"/>
      <c r="F290" s="205"/>
      <c r="G290" s="94" t="s">
        <v>4</v>
      </c>
      <c r="H290" s="28"/>
      <c r="I290" s="29">
        <v>600</v>
      </c>
      <c r="J290" s="30"/>
      <c r="K290" s="30"/>
    </row>
    <row r="291" spans="1:11" ht="47.25" x14ac:dyDescent="0.25">
      <c r="A291" s="4"/>
      <c r="B291" s="204"/>
      <c r="C291" s="204"/>
      <c r="D291" s="204"/>
      <c r="E291" s="204"/>
      <c r="F291" s="205"/>
      <c r="G291" s="32" t="s">
        <v>654</v>
      </c>
      <c r="H291" s="28" t="s">
        <v>695</v>
      </c>
      <c r="I291" s="29"/>
      <c r="J291" s="30">
        <f>J292</f>
        <v>0</v>
      </c>
      <c r="K291" s="30"/>
    </row>
    <row r="292" spans="1:11" ht="31.5" x14ac:dyDescent="0.25">
      <c r="A292" s="4"/>
      <c r="B292" s="204"/>
      <c r="C292" s="204"/>
      <c r="D292" s="204"/>
      <c r="E292" s="204"/>
      <c r="F292" s="205"/>
      <c r="G292" s="94" t="s">
        <v>4</v>
      </c>
      <c r="H292" s="28"/>
      <c r="I292" s="29">
        <v>600</v>
      </c>
      <c r="J292" s="30"/>
      <c r="K292" s="30"/>
    </row>
    <row r="293" spans="1:11" ht="47.25" x14ac:dyDescent="0.25">
      <c r="A293" s="4"/>
      <c r="B293" s="175"/>
      <c r="C293" s="175"/>
      <c r="D293" s="175"/>
      <c r="E293" s="175"/>
      <c r="F293" s="176"/>
      <c r="G293" s="2" t="s">
        <v>737</v>
      </c>
      <c r="H293" s="39" t="s">
        <v>363</v>
      </c>
      <c r="I293" s="29"/>
      <c r="J293" s="30">
        <f t="shared" ref="J293:K295" si="4">J294</f>
        <v>0</v>
      </c>
      <c r="K293" s="30">
        <f t="shared" si="4"/>
        <v>0</v>
      </c>
    </row>
    <row r="294" spans="1:11" ht="31.5" x14ac:dyDescent="0.25">
      <c r="A294" s="4"/>
      <c r="B294" s="175"/>
      <c r="C294" s="175"/>
      <c r="D294" s="175"/>
      <c r="E294" s="175"/>
      <c r="F294" s="176"/>
      <c r="G294" s="43" t="s">
        <v>696</v>
      </c>
      <c r="H294" s="44" t="s">
        <v>697</v>
      </c>
      <c r="I294" s="29"/>
      <c r="J294" s="30">
        <f t="shared" si="4"/>
        <v>0</v>
      </c>
      <c r="K294" s="30">
        <f t="shared" si="4"/>
        <v>0</v>
      </c>
    </row>
    <row r="295" spans="1:11" ht="47.25" x14ac:dyDescent="0.25">
      <c r="A295" s="4"/>
      <c r="B295" s="175"/>
      <c r="C295" s="175"/>
      <c r="D295" s="175"/>
      <c r="E295" s="175"/>
      <c r="F295" s="176"/>
      <c r="G295" s="32" t="s">
        <v>672</v>
      </c>
      <c r="H295" s="28" t="s">
        <v>698</v>
      </c>
      <c r="I295" s="29"/>
      <c r="J295" s="30">
        <f t="shared" si="4"/>
        <v>0</v>
      </c>
      <c r="K295" s="30">
        <f t="shared" si="4"/>
        <v>0</v>
      </c>
    </row>
    <row r="296" spans="1:11" ht="31.5" x14ac:dyDescent="0.25">
      <c r="A296" s="4"/>
      <c r="B296" s="175"/>
      <c r="C296" s="175"/>
      <c r="D296" s="175"/>
      <c r="E296" s="175"/>
      <c r="F296" s="176"/>
      <c r="G296" s="94" t="s">
        <v>4</v>
      </c>
      <c r="H296" s="28"/>
      <c r="I296" s="29">
        <v>600</v>
      </c>
      <c r="J296" s="30"/>
      <c r="K296" s="30"/>
    </row>
    <row r="297" spans="1:11" ht="51" customHeight="1" x14ac:dyDescent="0.25">
      <c r="A297" s="4"/>
      <c r="B297" s="175"/>
      <c r="C297" s="175"/>
      <c r="D297" s="175"/>
      <c r="E297" s="175"/>
      <c r="F297" s="176"/>
      <c r="G297" s="2" t="s">
        <v>738</v>
      </c>
      <c r="H297" s="39" t="s">
        <v>648</v>
      </c>
      <c r="I297" s="29"/>
      <c r="J297" s="30">
        <f t="shared" ref="J297:K299" si="5">J298</f>
        <v>0</v>
      </c>
      <c r="K297" s="30">
        <f t="shared" si="5"/>
        <v>0</v>
      </c>
    </row>
    <row r="298" spans="1:11" ht="47.25" x14ac:dyDescent="0.25">
      <c r="A298" s="4"/>
      <c r="B298" s="175"/>
      <c r="C298" s="175"/>
      <c r="D298" s="175"/>
      <c r="E298" s="175"/>
      <c r="F298" s="176"/>
      <c r="G298" s="43" t="s">
        <v>699</v>
      </c>
      <c r="H298" s="44" t="s">
        <v>649</v>
      </c>
      <c r="I298" s="29"/>
      <c r="J298" s="30">
        <f t="shared" si="5"/>
        <v>0</v>
      </c>
      <c r="K298" s="30">
        <f t="shared" si="5"/>
        <v>0</v>
      </c>
    </row>
    <row r="299" spans="1:11" ht="47.25" x14ac:dyDescent="0.25">
      <c r="A299" s="4"/>
      <c r="B299" s="175"/>
      <c r="C299" s="175"/>
      <c r="D299" s="175"/>
      <c r="E299" s="175"/>
      <c r="F299" s="176"/>
      <c r="G299" s="32" t="s">
        <v>674</v>
      </c>
      <c r="H299" s="28" t="s">
        <v>700</v>
      </c>
      <c r="I299" s="29"/>
      <c r="J299" s="30">
        <f t="shared" si="5"/>
        <v>0</v>
      </c>
      <c r="K299" s="30">
        <f t="shared" si="5"/>
        <v>0</v>
      </c>
    </row>
    <row r="300" spans="1:11" ht="31.5" x14ac:dyDescent="0.25">
      <c r="A300" s="4"/>
      <c r="B300" s="175"/>
      <c r="C300" s="175"/>
      <c r="D300" s="175"/>
      <c r="E300" s="175"/>
      <c r="F300" s="176"/>
      <c r="G300" s="32" t="s">
        <v>2</v>
      </c>
      <c r="H300" s="28"/>
      <c r="I300" s="29">
        <v>200</v>
      </c>
      <c r="J300" s="30"/>
      <c r="K300" s="30"/>
    </row>
    <row r="301" spans="1:11" ht="50.25" hidden="1" customHeight="1" x14ac:dyDescent="0.3">
      <c r="A301" s="4"/>
      <c r="B301" s="175"/>
      <c r="C301" s="175"/>
      <c r="D301" s="175"/>
      <c r="E301" s="175"/>
      <c r="F301" s="176"/>
      <c r="G301" s="42" t="s">
        <v>653</v>
      </c>
      <c r="H301" s="39" t="s">
        <v>650</v>
      </c>
      <c r="I301" s="29"/>
      <c r="J301" s="30">
        <f t="shared" ref="J301:K303" si="6">J302</f>
        <v>0</v>
      </c>
      <c r="K301" s="30">
        <f t="shared" si="6"/>
        <v>0</v>
      </c>
    </row>
    <row r="302" spans="1:11" ht="31.15" hidden="1" x14ac:dyDescent="0.3">
      <c r="A302" s="4"/>
      <c r="B302" s="175"/>
      <c r="C302" s="175"/>
      <c r="D302" s="175"/>
      <c r="E302" s="175"/>
      <c r="F302" s="176"/>
      <c r="G302" s="43" t="s">
        <v>673</v>
      </c>
      <c r="H302" s="44" t="s">
        <v>651</v>
      </c>
      <c r="I302" s="29"/>
      <c r="J302" s="30">
        <f t="shared" si="6"/>
        <v>0</v>
      </c>
      <c r="K302" s="30">
        <f t="shared" si="6"/>
        <v>0</v>
      </c>
    </row>
    <row r="303" spans="1:11" ht="46.9" hidden="1" x14ac:dyDescent="0.3">
      <c r="A303" s="4"/>
      <c r="B303" s="175"/>
      <c r="C303" s="175"/>
      <c r="D303" s="175"/>
      <c r="E303" s="175"/>
      <c r="F303" s="176"/>
      <c r="G303" s="32" t="s">
        <v>674</v>
      </c>
      <c r="H303" s="28" t="s">
        <v>652</v>
      </c>
      <c r="I303" s="29"/>
      <c r="J303" s="30">
        <f t="shared" si="6"/>
        <v>0</v>
      </c>
      <c r="K303" s="30">
        <f t="shared" si="6"/>
        <v>0</v>
      </c>
    </row>
    <row r="304" spans="1:11" ht="31.15" hidden="1" x14ac:dyDescent="0.3">
      <c r="A304" s="4"/>
      <c r="B304" s="175"/>
      <c r="C304" s="175"/>
      <c r="D304" s="175"/>
      <c r="E304" s="175"/>
      <c r="F304" s="176"/>
      <c r="G304" s="32" t="s">
        <v>2</v>
      </c>
      <c r="H304" s="28"/>
      <c r="I304" s="29">
        <v>200</v>
      </c>
      <c r="J304" s="30">
        <v>0</v>
      </c>
      <c r="K304" s="30"/>
    </row>
    <row r="305" spans="1:11" ht="73.5" customHeight="1" x14ac:dyDescent="0.25">
      <c r="A305" s="4"/>
      <c r="B305" s="189"/>
      <c r="C305" s="189"/>
      <c r="D305" s="189"/>
      <c r="E305" s="189"/>
      <c r="F305" s="190"/>
      <c r="G305" s="2" t="s">
        <v>739</v>
      </c>
      <c r="H305" s="39" t="s">
        <v>573</v>
      </c>
      <c r="I305" s="60"/>
      <c r="J305" s="61">
        <f>J306</f>
        <v>116000</v>
      </c>
      <c r="K305" s="61">
        <f t="shared" ref="J305:K307" si="7">K306</f>
        <v>0</v>
      </c>
    </row>
    <row r="306" spans="1:11" ht="84" customHeight="1" x14ac:dyDescent="0.25">
      <c r="A306" s="4"/>
      <c r="B306" s="189"/>
      <c r="C306" s="189"/>
      <c r="D306" s="189"/>
      <c r="E306" s="189"/>
      <c r="F306" s="190"/>
      <c r="G306" s="8" t="s">
        <v>740</v>
      </c>
      <c r="H306" s="28" t="s">
        <v>574</v>
      </c>
      <c r="I306" s="29"/>
      <c r="J306" s="30">
        <f t="shared" si="7"/>
        <v>116000</v>
      </c>
      <c r="K306" s="30">
        <f t="shared" si="7"/>
        <v>0</v>
      </c>
    </row>
    <row r="307" spans="1:11" ht="52.5" customHeight="1" x14ac:dyDescent="0.25">
      <c r="A307" s="4"/>
      <c r="B307" s="189"/>
      <c r="C307" s="189"/>
      <c r="D307" s="189"/>
      <c r="E307" s="189"/>
      <c r="F307" s="190"/>
      <c r="G307" s="43" t="s">
        <v>614</v>
      </c>
      <c r="H307" s="44" t="s">
        <v>575</v>
      </c>
      <c r="I307" s="29"/>
      <c r="J307" s="30">
        <f t="shared" si="7"/>
        <v>116000</v>
      </c>
      <c r="K307" s="30">
        <f t="shared" si="7"/>
        <v>0</v>
      </c>
    </row>
    <row r="308" spans="1:11" ht="97.5" customHeight="1" x14ac:dyDescent="0.25">
      <c r="A308" s="4"/>
      <c r="B308" s="189"/>
      <c r="C308" s="189"/>
      <c r="D308" s="189"/>
      <c r="E308" s="189"/>
      <c r="F308" s="190"/>
      <c r="G308" s="8" t="s">
        <v>741</v>
      </c>
      <c r="H308" s="28" t="s">
        <v>576</v>
      </c>
      <c r="I308" s="29"/>
      <c r="J308" s="30">
        <f>J309+J310</f>
        <v>116000</v>
      </c>
      <c r="K308" s="30">
        <f>K309+K310</f>
        <v>0</v>
      </c>
    </row>
    <row r="309" spans="1:11" ht="31.5" x14ac:dyDescent="0.25">
      <c r="A309" s="4"/>
      <c r="B309" s="189"/>
      <c r="C309" s="189"/>
      <c r="D309" s="189"/>
      <c r="E309" s="189"/>
      <c r="F309" s="190"/>
      <c r="G309" s="32" t="s">
        <v>2</v>
      </c>
      <c r="H309" s="28"/>
      <c r="I309" s="29">
        <v>200</v>
      </c>
      <c r="J309" s="30">
        <v>55000</v>
      </c>
      <c r="K309" s="30"/>
    </row>
    <row r="310" spans="1:11" ht="31.5" x14ac:dyDescent="0.25">
      <c r="A310" s="4"/>
      <c r="B310" s="189"/>
      <c r="C310" s="189"/>
      <c r="D310" s="189"/>
      <c r="E310" s="189"/>
      <c r="F310" s="190"/>
      <c r="G310" s="94" t="s">
        <v>4</v>
      </c>
      <c r="H310" s="28"/>
      <c r="I310" s="29">
        <v>600</v>
      </c>
      <c r="J310" s="30">
        <f>51000+10000</f>
        <v>61000</v>
      </c>
      <c r="K310" s="30"/>
    </row>
    <row r="311" spans="1:11" ht="84.75" customHeight="1" x14ac:dyDescent="0.25">
      <c r="A311" s="4"/>
      <c r="B311" s="189"/>
      <c r="C311" s="189"/>
      <c r="D311" s="189"/>
      <c r="E311" s="189"/>
      <c r="F311" s="190"/>
      <c r="G311" s="2" t="s">
        <v>742</v>
      </c>
      <c r="H311" s="39" t="s">
        <v>368</v>
      </c>
      <c r="I311" s="60"/>
      <c r="J311" s="61">
        <f t="shared" ref="J311:K314" si="8">J312</f>
        <v>190000</v>
      </c>
      <c r="K311" s="61">
        <f t="shared" si="8"/>
        <v>0</v>
      </c>
    </row>
    <row r="312" spans="1:11" ht="94.5" x14ac:dyDescent="0.25">
      <c r="A312" s="4"/>
      <c r="B312" s="189"/>
      <c r="C312" s="189"/>
      <c r="D312" s="189"/>
      <c r="E312" s="189"/>
      <c r="F312" s="190"/>
      <c r="G312" s="8" t="s">
        <v>743</v>
      </c>
      <c r="H312" s="28" t="s">
        <v>369</v>
      </c>
      <c r="I312" s="29"/>
      <c r="J312" s="30">
        <f t="shared" si="8"/>
        <v>190000</v>
      </c>
      <c r="K312" s="30">
        <f t="shared" si="8"/>
        <v>0</v>
      </c>
    </row>
    <row r="313" spans="1:11" ht="111" customHeight="1" x14ac:dyDescent="0.25">
      <c r="A313" s="4"/>
      <c r="B313" s="189"/>
      <c r="C313" s="189"/>
      <c r="D313" s="189"/>
      <c r="E313" s="189"/>
      <c r="F313" s="190"/>
      <c r="G313" s="206" t="s">
        <v>701</v>
      </c>
      <c r="H313" s="44" t="s">
        <v>681</v>
      </c>
      <c r="I313" s="29"/>
      <c r="J313" s="30">
        <f t="shared" si="8"/>
        <v>190000</v>
      </c>
      <c r="K313" s="30">
        <f t="shared" si="8"/>
        <v>0</v>
      </c>
    </row>
    <row r="314" spans="1:11" ht="50.25" customHeight="1" x14ac:dyDescent="0.25">
      <c r="A314" s="4"/>
      <c r="B314" s="189"/>
      <c r="C314" s="189"/>
      <c r="D314" s="189"/>
      <c r="E314" s="189"/>
      <c r="F314" s="190"/>
      <c r="G314" s="32" t="s">
        <v>683</v>
      </c>
      <c r="H314" s="28" t="s">
        <v>682</v>
      </c>
      <c r="I314" s="29"/>
      <c r="J314" s="30">
        <f t="shared" si="8"/>
        <v>190000</v>
      </c>
      <c r="K314" s="30">
        <f t="shared" si="8"/>
        <v>0</v>
      </c>
    </row>
    <row r="315" spans="1:11" ht="31.5" x14ac:dyDescent="0.25">
      <c r="A315" s="4"/>
      <c r="B315" s="189"/>
      <c r="C315" s="189"/>
      <c r="D315" s="189"/>
      <c r="E315" s="189"/>
      <c r="F315" s="190"/>
      <c r="G315" s="32" t="s">
        <v>2</v>
      </c>
      <c r="H315" s="28"/>
      <c r="I315" s="29">
        <v>200</v>
      </c>
      <c r="J315" s="30">
        <v>190000</v>
      </c>
      <c r="K315" s="30"/>
    </row>
    <row r="316" spans="1:11" ht="47.25" x14ac:dyDescent="0.25">
      <c r="A316" s="4"/>
      <c r="B316" s="245" t="s">
        <v>47</v>
      </c>
      <c r="C316" s="245"/>
      <c r="D316" s="245"/>
      <c r="E316" s="245"/>
      <c r="F316" s="246"/>
      <c r="G316" s="2" t="s">
        <v>744</v>
      </c>
      <c r="H316" s="39" t="s">
        <v>372</v>
      </c>
      <c r="I316" s="60" t="s">
        <v>0</v>
      </c>
      <c r="J316" s="61">
        <f>J317+J348+J353</f>
        <v>43570039</v>
      </c>
      <c r="K316" s="61">
        <f>K317+K348+K353</f>
        <v>22375674</v>
      </c>
    </row>
    <row r="317" spans="1:11" ht="55.5" customHeight="1" x14ac:dyDescent="0.25">
      <c r="A317" s="4"/>
      <c r="B317" s="104"/>
      <c r="C317" s="104"/>
      <c r="D317" s="104"/>
      <c r="E317" s="104"/>
      <c r="F317" s="105"/>
      <c r="G317" s="2" t="s">
        <v>745</v>
      </c>
      <c r="H317" s="39" t="s">
        <v>373</v>
      </c>
      <c r="I317" s="29" t="s">
        <v>0</v>
      </c>
      <c r="J317" s="30">
        <f>J320</f>
        <v>43570039</v>
      </c>
      <c r="K317" s="30">
        <f>K320</f>
        <v>22375674</v>
      </c>
    </row>
    <row r="318" spans="1:11" ht="31.15" hidden="1" x14ac:dyDescent="0.3">
      <c r="A318" s="4"/>
      <c r="B318" s="104"/>
      <c r="C318" s="104"/>
      <c r="D318" s="104"/>
      <c r="E318" s="104"/>
      <c r="F318" s="105"/>
      <c r="G318" s="32" t="s">
        <v>304</v>
      </c>
      <c r="H318" s="35" t="s">
        <v>303</v>
      </c>
      <c r="I318" s="29"/>
      <c r="J318" s="75"/>
      <c r="K318" s="30">
        <f>K319</f>
        <v>0</v>
      </c>
    </row>
    <row r="319" spans="1:11" ht="28.5" hidden="1" customHeight="1" x14ac:dyDescent="0.3">
      <c r="A319" s="4"/>
      <c r="B319" s="104"/>
      <c r="C319" s="104"/>
      <c r="D319" s="104"/>
      <c r="E319" s="104"/>
      <c r="F319" s="105"/>
      <c r="G319" s="32" t="s">
        <v>4</v>
      </c>
      <c r="H319" s="28"/>
      <c r="I319" s="29">
        <v>600</v>
      </c>
      <c r="J319" s="75"/>
      <c r="K319" s="30"/>
    </row>
    <row r="320" spans="1:11" ht="49.5" customHeight="1" x14ac:dyDescent="0.25">
      <c r="A320" s="4"/>
      <c r="B320" s="104"/>
      <c r="C320" s="104"/>
      <c r="D320" s="104"/>
      <c r="E320" s="104"/>
      <c r="F320" s="105"/>
      <c r="G320" s="43" t="s">
        <v>380</v>
      </c>
      <c r="H320" s="44" t="s">
        <v>374</v>
      </c>
      <c r="I320" s="29"/>
      <c r="J320" s="30">
        <f>J321+J323+J325+J329+J331+J338+J361+J369</f>
        <v>43570039</v>
      </c>
      <c r="K320" s="30">
        <f>K321+K323+K325+K329+K331+K338+K361+K369</f>
        <v>22375674</v>
      </c>
    </row>
    <row r="321" spans="1:11" ht="47.25" x14ac:dyDescent="0.25">
      <c r="A321" s="4"/>
      <c r="B321" s="241" t="s">
        <v>46</v>
      </c>
      <c r="C321" s="241"/>
      <c r="D321" s="241"/>
      <c r="E321" s="241"/>
      <c r="F321" s="242"/>
      <c r="G321" s="32" t="s">
        <v>89</v>
      </c>
      <c r="H321" s="28" t="s">
        <v>375</v>
      </c>
      <c r="I321" s="29" t="s">
        <v>0</v>
      </c>
      <c r="J321" s="30">
        <f>J322</f>
        <v>3867350</v>
      </c>
      <c r="K321" s="30">
        <f>K322</f>
        <v>1240000</v>
      </c>
    </row>
    <row r="322" spans="1:11" ht="31.35" customHeight="1" x14ac:dyDescent="0.25">
      <c r="A322" s="4"/>
      <c r="B322" s="241">
        <v>600</v>
      </c>
      <c r="C322" s="241"/>
      <c r="D322" s="241"/>
      <c r="E322" s="241"/>
      <c r="F322" s="242"/>
      <c r="G322" s="32" t="s">
        <v>4</v>
      </c>
      <c r="H322" s="35"/>
      <c r="I322" s="29">
        <v>600</v>
      </c>
      <c r="J322" s="197">
        <v>3867350</v>
      </c>
      <c r="K322" s="197">
        <v>1240000</v>
      </c>
    </row>
    <row r="323" spans="1:11" ht="47.25" x14ac:dyDescent="0.25">
      <c r="A323" s="4"/>
      <c r="B323" s="237">
        <v>800</v>
      </c>
      <c r="C323" s="237"/>
      <c r="D323" s="237"/>
      <c r="E323" s="237"/>
      <c r="F323" s="238"/>
      <c r="G323" s="32" t="s">
        <v>90</v>
      </c>
      <c r="H323" s="28" t="s">
        <v>376</v>
      </c>
      <c r="I323" s="29"/>
      <c r="J323" s="30">
        <f>J324</f>
        <v>1808000</v>
      </c>
      <c r="K323" s="30">
        <f>K324</f>
        <v>655000</v>
      </c>
    </row>
    <row r="324" spans="1:11" ht="36" customHeight="1" x14ac:dyDescent="0.25">
      <c r="A324" s="4"/>
      <c r="B324" s="239" t="s">
        <v>44</v>
      </c>
      <c r="C324" s="239"/>
      <c r="D324" s="239"/>
      <c r="E324" s="239"/>
      <c r="F324" s="240"/>
      <c r="G324" s="32" t="s">
        <v>4</v>
      </c>
      <c r="H324" s="35"/>
      <c r="I324" s="29">
        <v>600</v>
      </c>
      <c r="J324" s="197">
        <v>1808000</v>
      </c>
      <c r="K324" s="197">
        <v>655000</v>
      </c>
    </row>
    <row r="325" spans="1:11" ht="31.5" x14ac:dyDescent="0.25">
      <c r="A325" s="4"/>
      <c r="B325" s="237">
        <v>300</v>
      </c>
      <c r="C325" s="237"/>
      <c r="D325" s="237"/>
      <c r="E325" s="237"/>
      <c r="F325" s="238"/>
      <c r="G325" s="32" t="s">
        <v>45</v>
      </c>
      <c r="H325" s="28" t="s">
        <v>377</v>
      </c>
      <c r="I325" s="29"/>
      <c r="J325" s="30">
        <f>J326+J328</f>
        <v>13517600</v>
      </c>
      <c r="K325" s="30">
        <f>K326+K328</f>
        <v>4330000</v>
      </c>
    </row>
    <row r="326" spans="1:11" ht="32.450000000000003" customHeight="1" x14ac:dyDescent="0.25">
      <c r="A326" s="4"/>
      <c r="B326" s="239" t="s">
        <v>43</v>
      </c>
      <c r="C326" s="239"/>
      <c r="D326" s="239"/>
      <c r="E326" s="239"/>
      <c r="F326" s="240"/>
      <c r="G326" s="32" t="s">
        <v>4</v>
      </c>
      <c r="H326" s="28"/>
      <c r="I326" s="29">
        <v>600</v>
      </c>
      <c r="J326" s="30">
        <v>13517600</v>
      </c>
      <c r="K326" s="30">
        <v>4330000</v>
      </c>
    </row>
    <row r="327" spans="1:11" ht="15.6" hidden="1" x14ac:dyDescent="0.3">
      <c r="A327" s="4"/>
      <c r="B327" s="33"/>
      <c r="C327" s="33"/>
      <c r="D327" s="33"/>
      <c r="E327" s="33"/>
      <c r="F327" s="34"/>
      <c r="G327" s="32" t="s">
        <v>1</v>
      </c>
      <c r="H327" s="28"/>
      <c r="I327" s="29">
        <v>800</v>
      </c>
      <c r="J327" s="30"/>
      <c r="K327" s="30">
        <v>1193899</v>
      </c>
    </row>
    <row r="328" spans="1:11" ht="15.6" hidden="1" x14ac:dyDescent="0.3">
      <c r="A328" s="4"/>
      <c r="B328" s="33"/>
      <c r="C328" s="33"/>
      <c r="D328" s="33"/>
      <c r="E328" s="33"/>
      <c r="F328" s="34"/>
      <c r="G328" s="32" t="s">
        <v>1</v>
      </c>
      <c r="H328" s="28"/>
      <c r="I328" s="29">
        <v>800</v>
      </c>
      <c r="J328" s="30"/>
      <c r="K328" s="30">
        <v>0</v>
      </c>
    </row>
    <row r="329" spans="1:11" ht="31.5" x14ac:dyDescent="0.25">
      <c r="A329" s="4"/>
      <c r="B329" s="237">
        <v>800</v>
      </c>
      <c r="C329" s="237"/>
      <c r="D329" s="237"/>
      <c r="E329" s="237"/>
      <c r="F329" s="238"/>
      <c r="G329" s="32" t="s">
        <v>91</v>
      </c>
      <c r="H329" s="28" t="s">
        <v>508</v>
      </c>
      <c r="I329" s="29"/>
      <c r="J329" s="30">
        <f>J330</f>
        <v>5520236</v>
      </c>
      <c r="K329" s="30">
        <f>K330</f>
        <v>1763513</v>
      </c>
    </row>
    <row r="330" spans="1:11" ht="35.450000000000003" customHeight="1" x14ac:dyDescent="0.25">
      <c r="A330" s="4"/>
      <c r="B330" s="239" t="s">
        <v>42</v>
      </c>
      <c r="C330" s="239"/>
      <c r="D330" s="239"/>
      <c r="E330" s="239"/>
      <c r="F330" s="240"/>
      <c r="G330" s="32" t="s">
        <v>4</v>
      </c>
      <c r="H330" s="35"/>
      <c r="I330" s="29">
        <v>600</v>
      </c>
      <c r="J330" s="197">
        <v>5520236</v>
      </c>
      <c r="K330" s="197">
        <f>1768363-4850</f>
        <v>1763513</v>
      </c>
    </row>
    <row r="331" spans="1:11" ht="15.75" x14ac:dyDescent="0.25">
      <c r="A331" s="4"/>
      <c r="B331" s="241">
        <v>200</v>
      </c>
      <c r="C331" s="241"/>
      <c r="D331" s="241"/>
      <c r="E331" s="241"/>
      <c r="F331" s="242"/>
      <c r="G331" s="32" t="s">
        <v>92</v>
      </c>
      <c r="H331" s="28" t="s">
        <v>378</v>
      </c>
      <c r="I331" s="29"/>
      <c r="J331" s="30">
        <f>J332+J333+J334</f>
        <v>6571000</v>
      </c>
      <c r="K331" s="30">
        <f>K332+K333+K334</f>
        <v>2100000</v>
      </c>
    </row>
    <row r="332" spans="1:11" ht="80.45" customHeight="1" x14ac:dyDescent="0.25">
      <c r="A332" s="4"/>
      <c r="B332" s="237">
        <v>300</v>
      </c>
      <c r="C332" s="237"/>
      <c r="D332" s="237"/>
      <c r="E332" s="237"/>
      <c r="F332" s="238"/>
      <c r="G332" s="32" t="s">
        <v>3</v>
      </c>
      <c r="H332" s="28" t="s">
        <v>0</v>
      </c>
      <c r="I332" s="29">
        <v>100</v>
      </c>
      <c r="J332" s="197">
        <v>6571000</v>
      </c>
      <c r="K332" s="197">
        <v>2100000</v>
      </c>
    </row>
    <row r="333" spans="1:11" ht="30.6" customHeight="1" x14ac:dyDescent="0.25">
      <c r="A333" s="4"/>
      <c r="B333" s="239" t="s">
        <v>41</v>
      </c>
      <c r="C333" s="239"/>
      <c r="D333" s="239"/>
      <c r="E333" s="239"/>
      <c r="F333" s="240"/>
      <c r="G333" s="32" t="s">
        <v>2</v>
      </c>
      <c r="H333" s="28"/>
      <c r="I333" s="29">
        <v>200</v>
      </c>
      <c r="J333" s="197">
        <v>0</v>
      </c>
      <c r="K333" s="197">
        <v>0</v>
      </c>
    </row>
    <row r="334" spans="1:11" ht="14.25" customHeight="1" x14ac:dyDescent="0.25">
      <c r="A334" s="4"/>
      <c r="B334" s="237">
        <v>300</v>
      </c>
      <c r="C334" s="237"/>
      <c r="D334" s="237"/>
      <c r="E334" s="237"/>
      <c r="F334" s="238"/>
      <c r="G334" s="32" t="s">
        <v>1</v>
      </c>
      <c r="H334" s="28" t="s">
        <v>0</v>
      </c>
      <c r="I334" s="29">
        <v>800</v>
      </c>
      <c r="J334" s="30">
        <v>0</v>
      </c>
      <c r="K334" s="30">
        <v>0</v>
      </c>
    </row>
    <row r="335" spans="1:11" ht="46.35" hidden="1" customHeight="1" x14ac:dyDescent="0.3">
      <c r="A335" s="4"/>
      <c r="B335" s="33"/>
      <c r="C335" s="33"/>
      <c r="D335" s="33"/>
      <c r="E335" s="33"/>
      <c r="F335" s="34"/>
      <c r="G335" s="32"/>
      <c r="H335" s="35"/>
      <c r="I335" s="29"/>
      <c r="J335" s="75"/>
      <c r="K335" s="30"/>
    </row>
    <row r="336" spans="1:11" ht="35.450000000000003" hidden="1" customHeight="1" x14ac:dyDescent="0.3">
      <c r="A336" s="4"/>
      <c r="B336" s="33"/>
      <c r="C336" s="33"/>
      <c r="D336" s="33"/>
      <c r="E336" s="33"/>
      <c r="F336" s="34"/>
      <c r="G336" s="32"/>
      <c r="H336" s="82"/>
      <c r="I336" s="29"/>
      <c r="J336" s="75"/>
      <c r="K336" s="30"/>
    </row>
    <row r="337" spans="1:11" ht="0.6" hidden="1" customHeight="1" x14ac:dyDescent="0.3">
      <c r="A337" s="4"/>
      <c r="B337" s="33"/>
      <c r="C337" s="33"/>
      <c r="D337" s="33"/>
      <c r="E337" s="33"/>
      <c r="F337" s="34"/>
      <c r="G337" s="32"/>
      <c r="H337" s="28"/>
      <c r="I337" s="29"/>
      <c r="J337" s="75"/>
      <c r="K337" s="30"/>
    </row>
    <row r="338" spans="1:11" ht="46.9" hidden="1" x14ac:dyDescent="0.3">
      <c r="A338" s="4"/>
      <c r="B338" s="33"/>
      <c r="C338" s="33"/>
      <c r="D338" s="33"/>
      <c r="E338" s="33"/>
      <c r="F338" s="34"/>
      <c r="G338" s="32" t="s">
        <v>137</v>
      </c>
      <c r="H338" s="28" t="s">
        <v>379</v>
      </c>
      <c r="I338" s="60"/>
      <c r="J338" s="30">
        <f>J339</f>
        <v>0</v>
      </c>
      <c r="K338" s="30">
        <f>K339</f>
        <v>0</v>
      </c>
    </row>
    <row r="339" spans="1:11" ht="31.15" hidden="1" x14ac:dyDescent="0.3">
      <c r="A339" s="4"/>
      <c r="B339" s="33"/>
      <c r="C339" s="33"/>
      <c r="D339" s="33"/>
      <c r="E339" s="33"/>
      <c r="F339" s="34"/>
      <c r="G339" s="32" t="s">
        <v>4</v>
      </c>
      <c r="H339" s="35"/>
      <c r="I339" s="29">
        <v>600</v>
      </c>
      <c r="J339" s="30">
        <v>0</v>
      </c>
      <c r="K339" s="30">
        <v>0</v>
      </c>
    </row>
    <row r="340" spans="1:11" ht="31.15" hidden="1" x14ac:dyDescent="0.3">
      <c r="A340" s="4"/>
      <c r="B340" s="33"/>
      <c r="C340" s="33"/>
      <c r="D340" s="33"/>
      <c r="E340" s="33"/>
      <c r="F340" s="34"/>
      <c r="G340" s="32" t="s">
        <v>248</v>
      </c>
      <c r="H340" s="35" t="s">
        <v>246</v>
      </c>
      <c r="I340" s="60"/>
      <c r="J340" s="61"/>
      <c r="K340" s="30">
        <f>K341</f>
        <v>0</v>
      </c>
    </row>
    <row r="341" spans="1:11" ht="34.35" hidden="1" customHeight="1" x14ac:dyDescent="0.3">
      <c r="A341" s="4"/>
      <c r="B341" s="33"/>
      <c r="C341" s="33"/>
      <c r="D341" s="33"/>
      <c r="E341" s="33"/>
      <c r="F341" s="34"/>
      <c r="G341" s="106" t="s">
        <v>4</v>
      </c>
      <c r="H341" s="107"/>
      <c r="I341" s="107">
        <v>600</v>
      </c>
      <c r="J341" s="108"/>
      <c r="K341" s="109"/>
    </row>
    <row r="342" spans="1:11" ht="15.6" hidden="1" customHeight="1" x14ac:dyDescent="0.3">
      <c r="A342" s="4"/>
      <c r="B342" s="33"/>
      <c r="C342" s="33"/>
      <c r="D342" s="33"/>
      <c r="E342" s="33"/>
      <c r="F342" s="34"/>
      <c r="G342" s="106" t="s">
        <v>250</v>
      </c>
      <c r="H342" s="83" t="s">
        <v>249</v>
      </c>
      <c r="I342" s="107"/>
      <c r="J342" s="108"/>
      <c r="K342" s="30">
        <f>K343</f>
        <v>0</v>
      </c>
    </row>
    <row r="343" spans="1:11" ht="34.35" hidden="1" customHeight="1" x14ac:dyDescent="0.3">
      <c r="A343" s="4"/>
      <c r="B343" s="33"/>
      <c r="C343" s="33"/>
      <c r="D343" s="33"/>
      <c r="E343" s="33"/>
      <c r="F343" s="34"/>
      <c r="G343" s="106" t="s">
        <v>4</v>
      </c>
      <c r="H343" s="107"/>
      <c r="I343" s="107">
        <v>600</v>
      </c>
      <c r="J343" s="108"/>
      <c r="K343" s="109"/>
    </row>
    <row r="344" spans="1:11" ht="50.25" hidden="1" customHeight="1" x14ac:dyDescent="0.3">
      <c r="A344" s="4"/>
      <c r="B344" s="239" t="s">
        <v>40</v>
      </c>
      <c r="C344" s="239"/>
      <c r="D344" s="239"/>
      <c r="E344" s="239"/>
      <c r="F344" s="240"/>
      <c r="G344" s="42" t="s">
        <v>301</v>
      </c>
      <c r="H344" s="35" t="s">
        <v>93</v>
      </c>
      <c r="I344" s="29"/>
      <c r="J344" s="30"/>
      <c r="K344" s="30">
        <f>K345</f>
        <v>0</v>
      </c>
    </row>
    <row r="345" spans="1:11" ht="46.9" hidden="1" x14ac:dyDescent="0.3">
      <c r="A345" s="4"/>
      <c r="B345" s="237">
        <v>500</v>
      </c>
      <c r="C345" s="237"/>
      <c r="D345" s="237"/>
      <c r="E345" s="237"/>
      <c r="F345" s="238"/>
      <c r="G345" s="32" t="s">
        <v>302</v>
      </c>
      <c r="H345" s="35" t="s">
        <v>94</v>
      </c>
      <c r="I345" s="29"/>
      <c r="J345" s="30"/>
      <c r="K345" s="30">
        <f>K347+K346</f>
        <v>0</v>
      </c>
    </row>
    <row r="346" spans="1:11" ht="31.15" hidden="1" x14ac:dyDescent="0.3">
      <c r="A346" s="4"/>
      <c r="B346" s="33"/>
      <c r="C346" s="33"/>
      <c r="D346" s="33"/>
      <c r="E346" s="33"/>
      <c r="F346" s="34"/>
      <c r="G346" s="32" t="s">
        <v>2</v>
      </c>
      <c r="H346" s="35"/>
      <c r="I346" s="29">
        <v>200</v>
      </c>
      <c r="J346" s="30"/>
      <c r="K346" s="30">
        <v>0</v>
      </c>
    </row>
    <row r="347" spans="1:11" ht="39.6" hidden="1" customHeight="1" x14ac:dyDescent="0.3">
      <c r="A347" s="4"/>
      <c r="B347" s="33"/>
      <c r="C347" s="33"/>
      <c r="D347" s="33"/>
      <c r="E347" s="33"/>
      <c r="F347" s="34"/>
      <c r="G347" s="32" t="s">
        <v>4</v>
      </c>
      <c r="H347" s="35"/>
      <c r="I347" s="29">
        <v>600</v>
      </c>
      <c r="J347" s="30"/>
      <c r="K347" s="30">
        <v>0</v>
      </c>
    </row>
    <row r="348" spans="1:11" ht="62.45" hidden="1" x14ac:dyDescent="0.3">
      <c r="A348" s="4"/>
      <c r="B348" s="239" t="s">
        <v>39</v>
      </c>
      <c r="C348" s="239"/>
      <c r="D348" s="239"/>
      <c r="E348" s="239"/>
      <c r="F348" s="240"/>
      <c r="G348" s="42" t="s">
        <v>517</v>
      </c>
      <c r="H348" s="39" t="s">
        <v>385</v>
      </c>
      <c r="I348" s="29" t="s">
        <v>0</v>
      </c>
      <c r="J348" s="30">
        <f>J349</f>
        <v>0</v>
      </c>
      <c r="K348" s="30">
        <f>K349</f>
        <v>0</v>
      </c>
    </row>
    <row r="349" spans="1:11" ht="54" hidden="1" customHeight="1" x14ac:dyDescent="0.3">
      <c r="A349" s="4"/>
      <c r="B349" s="33"/>
      <c r="C349" s="33"/>
      <c r="D349" s="33"/>
      <c r="E349" s="33"/>
      <c r="F349" s="34"/>
      <c r="G349" s="43" t="s">
        <v>388</v>
      </c>
      <c r="H349" s="44" t="s">
        <v>386</v>
      </c>
      <c r="I349" s="29"/>
      <c r="J349" s="30">
        <f>J350</f>
        <v>0</v>
      </c>
      <c r="K349" s="30">
        <f>K350</f>
        <v>0</v>
      </c>
    </row>
    <row r="350" spans="1:11" ht="65.45" hidden="1" customHeight="1" x14ac:dyDescent="0.3">
      <c r="A350" s="4"/>
      <c r="B350" s="33"/>
      <c r="C350" s="33"/>
      <c r="D350" s="33"/>
      <c r="E350" s="33"/>
      <c r="F350" s="34"/>
      <c r="G350" s="32" t="s">
        <v>518</v>
      </c>
      <c r="H350" s="44" t="s">
        <v>387</v>
      </c>
      <c r="I350" s="29"/>
      <c r="J350" s="30">
        <f>J352+J351</f>
        <v>0</v>
      </c>
      <c r="K350" s="30">
        <f>K352+K351</f>
        <v>0</v>
      </c>
    </row>
    <row r="351" spans="1:11" ht="34.5" hidden="1" customHeight="1" x14ac:dyDescent="0.3">
      <c r="A351" s="4"/>
      <c r="B351" s="33"/>
      <c r="C351" s="33"/>
      <c r="D351" s="33"/>
      <c r="E351" s="33"/>
      <c r="F351" s="34"/>
      <c r="G351" s="32" t="s">
        <v>2</v>
      </c>
      <c r="H351" s="35"/>
      <c r="I351" s="29">
        <v>200</v>
      </c>
      <c r="J351" s="30"/>
      <c r="K351" s="30">
        <v>0</v>
      </c>
    </row>
    <row r="352" spans="1:11" ht="35.1" hidden="1" customHeight="1" x14ac:dyDescent="0.3">
      <c r="A352" s="4"/>
      <c r="B352" s="237">
        <v>600</v>
      </c>
      <c r="C352" s="237"/>
      <c r="D352" s="237"/>
      <c r="E352" s="237"/>
      <c r="F352" s="238"/>
      <c r="G352" s="32" t="s">
        <v>4</v>
      </c>
      <c r="H352" s="35" t="s">
        <v>0</v>
      </c>
      <c r="I352" s="29">
        <v>600</v>
      </c>
      <c r="J352" s="30"/>
      <c r="K352" s="30">
        <v>0</v>
      </c>
    </row>
    <row r="353" spans="1:11" ht="21" hidden="1" customHeight="1" x14ac:dyDescent="0.3">
      <c r="A353" s="4"/>
      <c r="B353" s="239" t="s">
        <v>38</v>
      </c>
      <c r="C353" s="239"/>
      <c r="D353" s="239"/>
      <c r="E353" s="239"/>
      <c r="F353" s="240"/>
      <c r="G353" s="42" t="s">
        <v>519</v>
      </c>
      <c r="H353" s="39" t="s">
        <v>389</v>
      </c>
      <c r="I353" s="60" t="s">
        <v>0</v>
      </c>
      <c r="J353" s="61">
        <f>J354</f>
        <v>0</v>
      </c>
      <c r="K353" s="30">
        <f>K354</f>
        <v>0</v>
      </c>
    </row>
    <row r="354" spans="1:11" ht="46.5" hidden="1" customHeight="1" x14ac:dyDescent="0.3">
      <c r="A354" s="4"/>
      <c r="B354" s="33"/>
      <c r="C354" s="33"/>
      <c r="D354" s="33"/>
      <c r="E354" s="33"/>
      <c r="F354" s="34"/>
      <c r="G354" s="43" t="s">
        <v>391</v>
      </c>
      <c r="H354" s="44" t="s">
        <v>390</v>
      </c>
      <c r="I354" s="60"/>
      <c r="J354" s="30">
        <f>J355</f>
        <v>0</v>
      </c>
      <c r="K354" s="30">
        <f>K355</f>
        <v>0</v>
      </c>
    </row>
    <row r="355" spans="1:11" ht="31.15" hidden="1" x14ac:dyDescent="0.3">
      <c r="A355" s="4"/>
      <c r="B355" s="237">
        <v>800</v>
      </c>
      <c r="C355" s="237"/>
      <c r="D355" s="237"/>
      <c r="E355" s="237"/>
      <c r="F355" s="238"/>
      <c r="G355" s="32" t="s">
        <v>520</v>
      </c>
      <c r="H355" s="44" t="s">
        <v>392</v>
      </c>
      <c r="I355" s="29"/>
      <c r="J355" s="30">
        <f>J356+J357+J358</f>
        <v>0</v>
      </c>
      <c r="K355" s="30">
        <f>K356+K357+K358</f>
        <v>0</v>
      </c>
    </row>
    <row r="356" spans="1:11" ht="31.15" hidden="1" x14ac:dyDescent="0.3">
      <c r="A356" s="4"/>
      <c r="B356" s="33"/>
      <c r="C356" s="33"/>
      <c r="D356" s="33"/>
      <c r="E356" s="33"/>
      <c r="F356" s="34"/>
      <c r="G356" s="32" t="s">
        <v>2</v>
      </c>
      <c r="H356" s="35"/>
      <c r="I356" s="29">
        <v>200</v>
      </c>
      <c r="J356" s="30"/>
      <c r="K356" s="30">
        <v>0</v>
      </c>
    </row>
    <row r="357" spans="1:11" ht="0.6" customHeight="1" x14ac:dyDescent="0.3">
      <c r="A357" s="4"/>
      <c r="B357" s="33"/>
      <c r="C357" s="33"/>
      <c r="D357" s="33"/>
      <c r="E357" s="33"/>
      <c r="F357" s="34"/>
      <c r="G357" s="32"/>
      <c r="H357" s="35"/>
      <c r="I357" s="29"/>
      <c r="J357" s="30"/>
      <c r="K357" s="30"/>
    </row>
    <row r="358" spans="1:11" ht="35.450000000000003" hidden="1" customHeight="1" x14ac:dyDescent="0.3">
      <c r="A358" s="4"/>
      <c r="B358" s="33"/>
      <c r="C358" s="33"/>
      <c r="D358" s="33"/>
      <c r="E358" s="33"/>
      <c r="F358" s="34"/>
      <c r="G358" s="32" t="s">
        <v>4</v>
      </c>
      <c r="H358" s="35"/>
      <c r="I358" s="29">
        <v>600</v>
      </c>
      <c r="J358" s="30"/>
      <c r="K358" s="30">
        <v>0</v>
      </c>
    </row>
    <row r="359" spans="1:11" ht="31.15" hidden="1" x14ac:dyDescent="0.3">
      <c r="A359" s="4"/>
      <c r="B359" s="247" t="s">
        <v>37</v>
      </c>
      <c r="C359" s="248"/>
      <c r="D359" s="248"/>
      <c r="E359" s="248"/>
      <c r="F359" s="249"/>
      <c r="G359" s="32" t="s">
        <v>112</v>
      </c>
      <c r="H359" s="35" t="s">
        <v>95</v>
      </c>
      <c r="I359" s="29" t="s">
        <v>0</v>
      </c>
      <c r="J359" s="75"/>
      <c r="K359" s="66"/>
    </row>
    <row r="360" spans="1:11" ht="0.6" customHeight="1" x14ac:dyDescent="0.3">
      <c r="A360" s="4"/>
      <c r="B360" s="69"/>
      <c r="C360" s="69"/>
      <c r="D360" s="69"/>
      <c r="E360" s="69"/>
      <c r="F360" s="70"/>
      <c r="G360" s="32" t="s">
        <v>4</v>
      </c>
      <c r="H360" s="35"/>
      <c r="I360" s="29">
        <v>600</v>
      </c>
      <c r="J360" s="75"/>
      <c r="K360" s="66"/>
    </row>
    <row r="361" spans="1:11" ht="39.75" customHeight="1" x14ac:dyDescent="0.25">
      <c r="A361" s="4"/>
      <c r="B361" s="140"/>
      <c r="C361" s="140"/>
      <c r="D361" s="140"/>
      <c r="E361" s="140"/>
      <c r="F361" s="141"/>
      <c r="G361" s="32" t="s">
        <v>580</v>
      </c>
      <c r="H361" s="145" t="s">
        <v>579</v>
      </c>
      <c r="I361" s="29"/>
      <c r="J361" s="30">
        <f>J362</f>
        <v>12190469</v>
      </c>
      <c r="K361" s="30">
        <f>K362</f>
        <v>12190469</v>
      </c>
    </row>
    <row r="362" spans="1:11" ht="36.75" customHeight="1" x14ac:dyDescent="0.25">
      <c r="A362" s="4"/>
      <c r="B362" s="140"/>
      <c r="C362" s="140"/>
      <c r="D362" s="140"/>
      <c r="E362" s="140"/>
      <c r="F362" s="141"/>
      <c r="G362" s="32" t="s">
        <v>4</v>
      </c>
      <c r="H362" s="35"/>
      <c r="I362" s="29">
        <v>600</v>
      </c>
      <c r="J362" s="30">
        <v>12190469</v>
      </c>
      <c r="K362" s="30">
        <v>12190469</v>
      </c>
    </row>
    <row r="363" spans="1:11" ht="34.5" hidden="1" customHeight="1" x14ac:dyDescent="0.3">
      <c r="A363" s="4"/>
      <c r="B363" s="140"/>
      <c r="C363" s="140"/>
      <c r="D363" s="140"/>
      <c r="E363" s="140"/>
      <c r="F363" s="141"/>
      <c r="G363" s="42" t="s">
        <v>585</v>
      </c>
      <c r="H363" s="39" t="s">
        <v>581</v>
      </c>
      <c r="I363" s="29"/>
      <c r="J363" s="61">
        <f>J364</f>
        <v>0</v>
      </c>
      <c r="K363" s="61">
        <f>K364</f>
        <v>0</v>
      </c>
    </row>
    <row r="364" spans="1:11" ht="34.5" hidden="1" customHeight="1" x14ac:dyDescent="0.3">
      <c r="A364" s="4"/>
      <c r="B364" s="140"/>
      <c r="C364" s="140"/>
      <c r="D364" s="140"/>
      <c r="E364" s="140"/>
      <c r="F364" s="141"/>
      <c r="G364" s="32" t="s">
        <v>586</v>
      </c>
      <c r="H364" s="28" t="s">
        <v>582</v>
      </c>
      <c r="I364" s="29"/>
      <c r="J364" s="30">
        <f>J365</f>
        <v>0</v>
      </c>
      <c r="K364" s="30">
        <f>K365</f>
        <v>0</v>
      </c>
    </row>
    <row r="365" spans="1:11" ht="49.5" hidden="1" customHeight="1" x14ac:dyDescent="0.3">
      <c r="A365" s="4"/>
      <c r="B365" s="140"/>
      <c r="C365" s="140"/>
      <c r="D365" s="140"/>
      <c r="E365" s="140"/>
      <c r="F365" s="141"/>
      <c r="G365" s="43" t="s">
        <v>391</v>
      </c>
      <c r="H365" s="44" t="s">
        <v>583</v>
      </c>
      <c r="I365" s="29"/>
      <c r="J365" s="30">
        <f>J366</f>
        <v>0</v>
      </c>
      <c r="K365" s="30"/>
    </row>
    <row r="366" spans="1:11" ht="34.5" hidden="1" customHeight="1" x14ac:dyDescent="0.3">
      <c r="A366" s="4"/>
      <c r="B366" s="140"/>
      <c r="C366" s="140"/>
      <c r="D366" s="140"/>
      <c r="E366" s="140"/>
      <c r="F366" s="141"/>
      <c r="G366" s="32" t="s">
        <v>605</v>
      </c>
      <c r="H366" s="28" t="s">
        <v>584</v>
      </c>
      <c r="I366" s="29"/>
      <c r="J366" s="160">
        <f>J367+J368</f>
        <v>0</v>
      </c>
      <c r="K366" s="30">
        <f>K367+K368</f>
        <v>0</v>
      </c>
    </row>
    <row r="367" spans="1:11" ht="34.5" hidden="1" customHeight="1" x14ac:dyDescent="0.3">
      <c r="A367" s="4"/>
      <c r="B367" s="140"/>
      <c r="C367" s="140"/>
      <c r="D367" s="140"/>
      <c r="E367" s="140"/>
      <c r="F367" s="141"/>
      <c r="G367" s="32" t="s">
        <v>2</v>
      </c>
      <c r="H367" s="35"/>
      <c r="I367" s="29">
        <v>200</v>
      </c>
      <c r="J367" s="30"/>
      <c r="K367" s="30"/>
    </row>
    <row r="368" spans="1:11" ht="34.5" hidden="1" customHeight="1" x14ac:dyDescent="0.3">
      <c r="A368" s="4"/>
      <c r="B368" s="140"/>
      <c r="C368" s="140"/>
      <c r="D368" s="140"/>
      <c r="E368" s="140"/>
      <c r="F368" s="141"/>
      <c r="G368" s="32" t="s">
        <v>4</v>
      </c>
      <c r="H368" s="35"/>
      <c r="I368" s="29">
        <v>600</v>
      </c>
      <c r="J368" s="30"/>
      <c r="K368" s="30"/>
    </row>
    <row r="369" spans="1:11" ht="34.5" customHeight="1" x14ac:dyDescent="0.25">
      <c r="A369" s="4"/>
      <c r="B369" s="198"/>
      <c r="C369" s="198"/>
      <c r="D369" s="198"/>
      <c r="E369" s="198"/>
      <c r="F369" s="199"/>
      <c r="G369" s="32" t="s">
        <v>691</v>
      </c>
      <c r="H369" s="200" t="s">
        <v>712</v>
      </c>
      <c r="I369" s="29"/>
      <c r="J369" s="30">
        <f>J370</f>
        <v>95384</v>
      </c>
      <c r="K369" s="30">
        <f>K370</f>
        <v>96692</v>
      </c>
    </row>
    <row r="370" spans="1:11" ht="34.5" customHeight="1" x14ac:dyDescent="0.25">
      <c r="A370" s="4"/>
      <c r="B370" s="198"/>
      <c r="C370" s="198"/>
      <c r="D370" s="198"/>
      <c r="E370" s="198"/>
      <c r="F370" s="199"/>
      <c r="G370" s="32" t="s">
        <v>4</v>
      </c>
      <c r="H370" s="35"/>
      <c r="I370" s="29">
        <v>600</v>
      </c>
      <c r="J370" s="197">
        <f>4447+90584+353</f>
        <v>95384</v>
      </c>
      <c r="K370" s="197">
        <v>96692</v>
      </c>
    </row>
    <row r="371" spans="1:11" ht="34.5" customHeight="1" x14ac:dyDescent="0.25">
      <c r="A371" s="4"/>
      <c r="B371" s="191"/>
      <c r="C371" s="191"/>
      <c r="D371" s="191"/>
      <c r="E371" s="191"/>
      <c r="F371" s="192"/>
      <c r="G371" s="2" t="s">
        <v>746</v>
      </c>
      <c r="H371" s="194" t="s">
        <v>581</v>
      </c>
      <c r="I371" s="60"/>
      <c r="J371" s="61">
        <f t="shared" ref="J371:K373" si="9">J372</f>
        <v>235000</v>
      </c>
      <c r="K371" s="61">
        <f t="shared" si="9"/>
        <v>0</v>
      </c>
    </row>
    <row r="372" spans="1:11" ht="46.5" customHeight="1" x14ac:dyDescent="0.25">
      <c r="A372" s="4"/>
      <c r="B372" s="191"/>
      <c r="C372" s="191"/>
      <c r="D372" s="191"/>
      <c r="E372" s="191"/>
      <c r="F372" s="192"/>
      <c r="G372" s="2" t="s">
        <v>747</v>
      </c>
      <c r="H372" s="194" t="s">
        <v>582</v>
      </c>
      <c r="I372" s="60"/>
      <c r="J372" s="61">
        <f t="shared" si="9"/>
        <v>235000</v>
      </c>
      <c r="K372" s="61">
        <f t="shared" si="9"/>
        <v>0</v>
      </c>
    </row>
    <row r="373" spans="1:11" ht="53.25" customHeight="1" x14ac:dyDescent="0.25">
      <c r="A373" s="4"/>
      <c r="B373" s="191"/>
      <c r="C373" s="191"/>
      <c r="D373" s="191"/>
      <c r="E373" s="191"/>
      <c r="F373" s="192"/>
      <c r="G373" s="43" t="s">
        <v>391</v>
      </c>
      <c r="H373" s="80" t="s">
        <v>583</v>
      </c>
      <c r="I373" s="62"/>
      <c r="J373" s="66">
        <f t="shared" si="9"/>
        <v>235000</v>
      </c>
      <c r="K373" s="66">
        <f t="shared" si="9"/>
        <v>0</v>
      </c>
    </row>
    <row r="374" spans="1:11" ht="58.5" customHeight="1" x14ac:dyDescent="0.25">
      <c r="A374" s="4"/>
      <c r="B374" s="191"/>
      <c r="C374" s="191"/>
      <c r="D374" s="191"/>
      <c r="E374" s="191"/>
      <c r="F374" s="192"/>
      <c r="G374" s="8" t="s">
        <v>748</v>
      </c>
      <c r="H374" s="35" t="s">
        <v>584</v>
      </c>
      <c r="I374" s="29"/>
      <c r="J374" s="30">
        <f>J375+J376</f>
        <v>235000</v>
      </c>
      <c r="K374" s="30">
        <f>K375+K376</f>
        <v>0</v>
      </c>
    </row>
    <row r="375" spans="1:11" ht="34.5" customHeight="1" x14ac:dyDescent="0.25">
      <c r="A375" s="4"/>
      <c r="B375" s="191"/>
      <c r="C375" s="191"/>
      <c r="D375" s="191"/>
      <c r="E375" s="191"/>
      <c r="F375" s="192"/>
      <c r="G375" s="32" t="s">
        <v>2</v>
      </c>
      <c r="H375" s="35"/>
      <c r="I375" s="29">
        <v>200</v>
      </c>
      <c r="J375" s="30">
        <v>91000</v>
      </c>
      <c r="K375" s="30"/>
    </row>
    <row r="376" spans="1:11" ht="34.5" customHeight="1" x14ac:dyDescent="0.25">
      <c r="A376" s="4"/>
      <c r="B376" s="191"/>
      <c r="C376" s="191"/>
      <c r="D376" s="191"/>
      <c r="E376" s="191"/>
      <c r="F376" s="192"/>
      <c r="G376" s="32" t="s">
        <v>4</v>
      </c>
      <c r="H376" s="35"/>
      <c r="I376" s="29">
        <v>600</v>
      </c>
      <c r="J376" s="30">
        <f>34000+110000</f>
        <v>144000</v>
      </c>
      <c r="K376" s="30"/>
    </row>
    <row r="377" spans="1:11" ht="44.25" hidden="1" customHeight="1" x14ac:dyDescent="0.3">
      <c r="A377" s="4"/>
      <c r="B377" s="191"/>
      <c r="C377" s="191"/>
      <c r="D377" s="191"/>
      <c r="E377" s="191"/>
      <c r="F377" s="192"/>
      <c r="G377" s="43" t="s">
        <v>687</v>
      </c>
      <c r="H377" s="80" t="s">
        <v>684</v>
      </c>
      <c r="I377" s="62"/>
      <c r="J377" s="66"/>
      <c r="K377" s="66"/>
    </row>
    <row r="378" spans="1:11" ht="60.75" hidden="1" customHeight="1" x14ac:dyDescent="0.3">
      <c r="A378" s="4"/>
      <c r="B378" s="191"/>
      <c r="C378" s="191"/>
      <c r="D378" s="191"/>
      <c r="E378" s="191"/>
      <c r="F378" s="192"/>
      <c r="G378" s="32" t="s">
        <v>688</v>
      </c>
      <c r="H378" s="35" t="s">
        <v>685</v>
      </c>
      <c r="I378" s="29"/>
      <c r="J378" s="30"/>
      <c r="K378" s="30"/>
    </row>
    <row r="379" spans="1:11" ht="34.5" hidden="1" customHeight="1" x14ac:dyDescent="0.3">
      <c r="A379" s="4"/>
      <c r="B379" s="191"/>
      <c r="C379" s="191"/>
      <c r="D379" s="191"/>
      <c r="E379" s="191"/>
      <c r="F379" s="192"/>
      <c r="G379" s="32" t="s">
        <v>4</v>
      </c>
      <c r="H379" s="35"/>
      <c r="I379" s="29">
        <v>600</v>
      </c>
      <c r="J379" s="30"/>
      <c r="K379" s="30"/>
    </row>
    <row r="380" spans="1:11" ht="59.25" hidden="1" customHeight="1" x14ac:dyDescent="0.3">
      <c r="A380" s="4"/>
      <c r="B380" s="191"/>
      <c r="C380" s="191"/>
      <c r="D380" s="191"/>
      <c r="E380" s="191"/>
      <c r="F380" s="192"/>
      <c r="G380" s="32" t="s">
        <v>689</v>
      </c>
      <c r="H380" s="35" t="s">
        <v>686</v>
      </c>
      <c r="I380" s="29"/>
      <c r="J380" s="30"/>
      <c r="K380" s="30"/>
    </row>
    <row r="381" spans="1:11" ht="34.5" hidden="1" customHeight="1" x14ac:dyDescent="0.3">
      <c r="A381" s="4"/>
      <c r="B381" s="191"/>
      <c r="C381" s="191"/>
      <c r="D381" s="191"/>
      <c r="E381" s="191"/>
      <c r="F381" s="192"/>
      <c r="G381" s="32" t="s">
        <v>4</v>
      </c>
      <c r="H381" s="35"/>
      <c r="I381" s="29">
        <v>600</v>
      </c>
      <c r="J381" s="30"/>
      <c r="K381" s="30"/>
    </row>
    <row r="382" spans="1:11" ht="47.25" x14ac:dyDescent="0.25">
      <c r="A382" s="4"/>
      <c r="B382" s="245" t="s">
        <v>36</v>
      </c>
      <c r="C382" s="245"/>
      <c r="D382" s="245"/>
      <c r="E382" s="245"/>
      <c r="F382" s="246"/>
      <c r="G382" s="2" t="s">
        <v>749</v>
      </c>
      <c r="H382" s="39" t="s">
        <v>393</v>
      </c>
      <c r="I382" s="60" t="s">
        <v>0</v>
      </c>
      <c r="J382" s="61">
        <f>J393+J389</f>
        <v>8957626</v>
      </c>
      <c r="K382" s="61">
        <f>K393+K389</f>
        <v>2889630</v>
      </c>
    </row>
    <row r="383" spans="1:11" ht="34.5" hidden="1" customHeight="1" x14ac:dyDescent="0.3">
      <c r="A383" s="4"/>
      <c r="B383" s="63"/>
      <c r="C383" s="63"/>
      <c r="D383" s="63"/>
      <c r="E383" s="63"/>
      <c r="F383" s="64"/>
      <c r="G383" s="32" t="s">
        <v>4</v>
      </c>
      <c r="H383" s="35"/>
      <c r="I383" s="29">
        <v>600</v>
      </c>
      <c r="J383" s="30"/>
      <c r="K383" s="30"/>
    </row>
    <row r="384" spans="1:11" ht="46.9" hidden="1" x14ac:dyDescent="0.3">
      <c r="A384" s="4"/>
      <c r="B384" s="241" t="s">
        <v>35</v>
      </c>
      <c r="C384" s="241"/>
      <c r="D384" s="241"/>
      <c r="E384" s="241"/>
      <c r="F384" s="242"/>
      <c r="G384" s="32" t="s">
        <v>18</v>
      </c>
      <c r="H384" s="35"/>
      <c r="I384" s="29">
        <v>400</v>
      </c>
      <c r="J384" s="30"/>
      <c r="K384" s="30">
        <v>0</v>
      </c>
    </row>
    <row r="385" spans="1:11" ht="45" hidden="1" customHeight="1" x14ac:dyDescent="0.3">
      <c r="A385" s="4"/>
      <c r="B385" s="241" t="s">
        <v>34</v>
      </c>
      <c r="C385" s="241"/>
      <c r="D385" s="241"/>
      <c r="E385" s="241"/>
      <c r="F385" s="242"/>
      <c r="G385" s="32" t="s">
        <v>133</v>
      </c>
      <c r="H385" s="35" t="s">
        <v>239</v>
      </c>
      <c r="I385" s="29" t="s">
        <v>0</v>
      </c>
      <c r="J385" s="30"/>
      <c r="K385" s="30">
        <f>K386</f>
        <v>18002800</v>
      </c>
    </row>
    <row r="386" spans="1:11" ht="46.9" hidden="1" x14ac:dyDescent="0.3">
      <c r="A386" s="4"/>
      <c r="B386" s="237">
        <v>500</v>
      </c>
      <c r="C386" s="237"/>
      <c r="D386" s="237"/>
      <c r="E386" s="237"/>
      <c r="F386" s="238"/>
      <c r="G386" s="32" t="s">
        <v>18</v>
      </c>
      <c r="H386" s="28" t="s">
        <v>0</v>
      </c>
      <c r="I386" s="29">
        <v>400</v>
      </c>
      <c r="J386" s="30"/>
      <c r="K386" s="30">
        <v>18002800</v>
      </c>
    </row>
    <row r="387" spans="1:11" ht="46.9" hidden="1" x14ac:dyDescent="0.3">
      <c r="A387" s="4"/>
      <c r="B387" s="33"/>
      <c r="C387" s="33"/>
      <c r="D387" s="33"/>
      <c r="E387" s="33"/>
      <c r="F387" s="34"/>
      <c r="G387" s="32" t="s">
        <v>252</v>
      </c>
      <c r="H387" s="35" t="s">
        <v>251</v>
      </c>
      <c r="I387" s="29"/>
      <c r="J387" s="30"/>
      <c r="K387" s="30">
        <f>K388</f>
        <v>0</v>
      </c>
    </row>
    <row r="388" spans="1:11" ht="36.950000000000003" hidden="1" customHeight="1" x14ac:dyDescent="0.3">
      <c r="A388" s="4"/>
      <c r="B388" s="33"/>
      <c r="C388" s="33"/>
      <c r="D388" s="33"/>
      <c r="E388" s="33"/>
      <c r="F388" s="34"/>
      <c r="G388" s="32" t="s">
        <v>18</v>
      </c>
      <c r="H388" s="28"/>
      <c r="I388" s="29">
        <v>400</v>
      </c>
      <c r="J388" s="30"/>
      <c r="K388" s="30">
        <v>0</v>
      </c>
    </row>
    <row r="389" spans="1:11" ht="48" hidden="1" customHeight="1" x14ac:dyDescent="0.3">
      <c r="A389" s="4"/>
      <c r="B389" s="33"/>
      <c r="C389" s="33"/>
      <c r="D389" s="33"/>
      <c r="E389" s="33"/>
      <c r="F389" s="34"/>
      <c r="G389" s="42" t="s">
        <v>559</v>
      </c>
      <c r="H389" s="39" t="str">
        <f>'[1]Приложение №4 Табл.№1'!H300</f>
        <v>13.1.00.00000</v>
      </c>
      <c r="I389" s="60" t="str">
        <f>'[1]Приложение №4 Табл.№1'!I300</f>
        <v/>
      </c>
      <c r="J389" s="61">
        <f>J390</f>
        <v>0</v>
      </c>
      <c r="K389" s="61">
        <v>0</v>
      </c>
    </row>
    <row r="390" spans="1:11" ht="49.5" hidden="1" customHeight="1" x14ac:dyDescent="0.3">
      <c r="A390" s="4"/>
      <c r="B390" s="33"/>
      <c r="C390" s="33"/>
      <c r="D390" s="33"/>
      <c r="E390" s="33"/>
      <c r="F390" s="34"/>
      <c r="G390" s="43" t="str">
        <f>'[1]Приложение №4 Табл.№1'!G301</f>
        <v>Развитие спортивной инфраструктуры, популяризации физической культуры и массового спорта в Первомайском муниципальном районе</v>
      </c>
      <c r="H390" s="44" t="str">
        <f>'[1]Приложение №4 Табл.№1'!H301</f>
        <v>13.1.01.00000</v>
      </c>
      <c r="I390" s="62"/>
      <c r="J390" s="66">
        <f>J391</f>
        <v>0</v>
      </c>
      <c r="K390" s="66">
        <v>0</v>
      </c>
    </row>
    <row r="391" spans="1:11" ht="69" hidden="1" customHeight="1" x14ac:dyDescent="0.3">
      <c r="A391" s="4"/>
      <c r="B391" s="33"/>
      <c r="C391" s="33"/>
      <c r="D391" s="33"/>
      <c r="E391" s="33"/>
      <c r="F391" s="34"/>
      <c r="G391" s="32" t="s">
        <v>560</v>
      </c>
      <c r="H391" s="28" t="str">
        <f>'[1]Приложение №4 Табл.№1'!H302</f>
        <v>13.1.01.61450</v>
      </c>
      <c r="I391" s="29"/>
      <c r="J391" s="30">
        <f>J392</f>
        <v>0</v>
      </c>
      <c r="K391" s="30">
        <v>0</v>
      </c>
    </row>
    <row r="392" spans="1:11" ht="36.950000000000003" hidden="1" customHeight="1" x14ac:dyDescent="0.3">
      <c r="A392" s="4"/>
      <c r="B392" s="33"/>
      <c r="C392" s="33"/>
      <c r="D392" s="33"/>
      <c r="E392" s="33"/>
      <c r="F392" s="34"/>
      <c r="G392" s="32" t="str">
        <f>'[1]Приложение №4 Табл.№1'!G303</f>
        <v>Предоставление субсидий бюджетным, автономным учреждениям и иным некоммерческим организациям</v>
      </c>
      <c r="H392" s="28"/>
      <c r="I392" s="29">
        <f>'[1]Приложение №4 Табл.№1'!I303</f>
        <v>600</v>
      </c>
      <c r="J392" s="30"/>
      <c r="K392" s="30">
        <v>0</v>
      </c>
    </row>
    <row r="393" spans="1:11" ht="65.099999999999994" customHeight="1" x14ac:dyDescent="0.25">
      <c r="A393" s="4"/>
      <c r="B393" s="33"/>
      <c r="C393" s="33"/>
      <c r="D393" s="33"/>
      <c r="E393" s="33"/>
      <c r="F393" s="34"/>
      <c r="G393" s="2" t="s">
        <v>750</v>
      </c>
      <c r="H393" s="39" t="s">
        <v>702</v>
      </c>
      <c r="I393" s="29"/>
      <c r="J393" s="61">
        <f t="shared" ref="J393:K395" si="10">J394</f>
        <v>8957626</v>
      </c>
      <c r="K393" s="61">
        <f t="shared" si="10"/>
        <v>2889630</v>
      </c>
    </row>
    <row r="394" spans="1:11" ht="59.25" customHeight="1" x14ac:dyDescent="0.25">
      <c r="A394" s="4"/>
      <c r="B394" s="33"/>
      <c r="C394" s="33"/>
      <c r="D394" s="33"/>
      <c r="E394" s="33"/>
      <c r="F394" s="34"/>
      <c r="G394" s="43" t="s">
        <v>502</v>
      </c>
      <c r="H394" s="44" t="s">
        <v>703</v>
      </c>
      <c r="I394" s="29"/>
      <c r="J394" s="30">
        <f t="shared" si="10"/>
        <v>8957626</v>
      </c>
      <c r="K394" s="30">
        <f t="shared" si="10"/>
        <v>2889630</v>
      </c>
    </row>
    <row r="395" spans="1:11" ht="83.25" customHeight="1" x14ac:dyDescent="0.25">
      <c r="A395" s="4"/>
      <c r="B395" s="33"/>
      <c r="C395" s="33"/>
      <c r="D395" s="33"/>
      <c r="E395" s="33"/>
      <c r="F395" s="34"/>
      <c r="G395" s="8" t="s">
        <v>751</v>
      </c>
      <c r="H395" s="28" t="s">
        <v>704</v>
      </c>
      <c r="I395" s="29"/>
      <c r="J395" s="30">
        <f t="shared" si="10"/>
        <v>8957626</v>
      </c>
      <c r="K395" s="30">
        <f t="shared" si="10"/>
        <v>2889630</v>
      </c>
    </row>
    <row r="396" spans="1:11" ht="34.5" customHeight="1" x14ac:dyDescent="0.25">
      <c r="A396" s="4"/>
      <c r="B396" s="33"/>
      <c r="C396" s="33"/>
      <c r="D396" s="33"/>
      <c r="E396" s="33"/>
      <c r="F396" s="34"/>
      <c r="G396" s="32" t="s">
        <v>4</v>
      </c>
      <c r="H396" s="35"/>
      <c r="I396" s="29">
        <v>600</v>
      </c>
      <c r="J396" s="30">
        <v>8957626</v>
      </c>
      <c r="K396" s="30">
        <v>2889630</v>
      </c>
    </row>
    <row r="397" spans="1:11" ht="93.6" hidden="1" x14ac:dyDescent="0.3">
      <c r="A397" s="4"/>
      <c r="B397" s="69"/>
      <c r="C397" s="69"/>
      <c r="D397" s="69"/>
      <c r="E397" s="69"/>
      <c r="F397" s="70"/>
      <c r="G397" s="32" t="s">
        <v>277</v>
      </c>
      <c r="H397" s="35" t="s">
        <v>278</v>
      </c>
      <c r="I397" s="29"/>
      <c r="J397" s="75"/>
      <c r="K397" s="30">
        <v>3958000</v>
      </c>
    </row>
    <row r="398" spans="1:11" ht="46.9" hidden="1" x14ac:dyDescent="0.3">
      <c r="A398" s="4"/>
      <c r="B398" s="69"/>
      <c r="C398" s="69"/>
      <c r="D398" s="69"/>
      <c r="E398" s="69"/>
      <c r="F398" s="70"/>
      <c r="G398" s="32" t="s">
        <v>18</v>
      </c>
      <c r="H398" s="28"/>
      <c r="I398" s="29">
        <v>400</v>
      </c>
      <c r="J398" s="75"/>
      <c r="K398" s="30">
        <v>3958000</v>
      </c>
    </row>
    <row r="399" spans="1:11" ht="30.6" hidden="1" customHeight="1" x14ac:dyDescent="0.3">
      <c r="A399" s="4"/>
      <c r="B399" s="69"/>
      <c r="C399" s="69"/>
      <c r="D399" s="69"/>
      <c r="E399" s="69"/>
      <c r="F399" s="70"/>
      <c r="G399" s="32" t="s">
        <v>274</v>
      </c>
      <c r="H399" s="28" t="s">
        <v>140</v>
      </c>
      <c r="I399" s="29"/>
      <c r="J399" s="75"/>
      <c r="K399" s="30">
        <f>K400+K402</f>
        <v>2985000</v>
      </c>
    </row>
    <row r="400" spans="1:11" ht="31.15" hidden="1" x14ac:dyDescent="0.3">
      <c r="A400" s="4"/>
      <c r="B400" s="69"/>
      <c r="C400" s="69"/>
      <c r="D400" s="69"/>
      <c r="E400" s="69"/>
      <c r="F400" s="70"/>
      <c r="G400" s="32" t="s">
        <v>275</v>
      </c>
      <c r="H400" s="35" t="s">
        <v>141</v>
      </c>
      <c r="I400" s="29"/>
      <c r="J400" s="75"/>
      <c r="K400" s="30">
        <f>K401</f>
        <v>575000</v>
      </c>
    </row>
    <row r="401" spans="1:240" ht="46.9" hidden="1" x14ac:dyDescent="0.3">
      <c r="A401" s="4"/>
      <c r="B401" s="69"/>
      <c r="C401" s="69"/>
      <c r="D401" s="69"/>
      <c r="E401" s="69"/>
      <c r="F401" s="70"/>
      <c r="G401" s="32" t="s">
        <v>18</v>
      </c>
      <c r="H401" s="82"/>
      <c r="I401" s="29">
        <v>400</v>
      </c>
      <c r="J401" s="75"/>
      <c r="K401" s="30">
        <v>575000</v>
      </c>
    </row>
    <row r="402" spans="1:240" ht="32.450000000000003" hidden="1" customHeight="1" x14ac:dyDescent="0.3">
      <c r="A402" s="4"/>
      <c r="B402" s="69"/>
      <c r="C402" s="69"/>
      <c r="D402" s="69"/>
      <c r="E402" s="69"/>
      <c r="F402" s="70"/>
      <c r="G402" s="32" t="s">
        <v>142</v>
      </c>
      <c r="H402" s="35" t="s">
        <v>240</v>
      </c>
      <c r="I402" s="29"/>
      <c r="J402" s="75"/>
      <c r="K402" s="30">
        <f>K403</f>
        <v>2410000</v>
      </c>
    </row>
    <row r="403" spans="1:240" ht="46.9" hidden="1" x14ac:dyDescent="0.3">
      <c r="A403" s="4"/>
      <c r="B403" s="69"/>
      <c r="C403" s="69"/>
      <c r="D403" s="69"/>
      <c r="E403" s="69"/>
      <c r="F403" s="70"/>
      <c r="G403" s="32" t="s">
        <v>18</v>
      </c>
      <c r="H403" s="28"/>
      <c r="I403" s="29">
        <v>400</v>
      </c>
      <c r="J403" s="75"/>
      <c r="K403" s="30">
        <v>2410000</v>
      </c>
    </row>
    <row r="404" spans="1:240" ht="15.6" hidden="1" x14ac:dyDescent="0.3">
      <c r="A404" s="4"/>
      <c r="B404" s="69"/>
      <c r="C404" s="69"/>
      <c r="D404" s="69"/>
      <c r="E404" s="69"/>
      <c r="F404" s="70"/>
      <c r="G404" s="32"/>
      <c r="H404" s="28"/>
      <c r="I404" s="29"/>
      <c r="J404" s="75"/>
      <c r="K404" s="30"/>
    </row>
    <row r="405" spans="1:240" ht="15.6" hidden="1" x14ac:dyDescent="0.3">
      <c r="A405" s="4"/>
      <c r="B405" s="69"/>
      <c r="C405" s="69"/>
      <c r="D405" s="69"/>
      <c r="E405" s="69"/>
      <c r="F405" s="70"/>
      <c r="G405" s="32"/>
      <c r="H405" s="35"/>
      <c r="I405" s="29"/>
      <c r="J405" s="75"/>
      <c r="K405" s="30"/>
    </row>
    <row r="406" spans="1:240" ht="15.6" hidden="1" x14ac:dyDescent="0.3">
      <c r="A406" s="4"/>
      <c r="B406" s="69"/>
      <c r="C406" s="69"/>
      <c r="D406" s="69"/>
      <c r="E406" s="69"/>
      <c r="F406" s="70"/>
      <c r="G406" s="32"/>
      <c r="H406" s="28"/>
      <c r="I406" s="29"/>
      <c r="J406" s="75"/>
      <c r="K406" s="30"/>
    </row>
    <row r="407" spans="1:240" ht="63.75" hidden="1" customHeight="1" x14ac:dyDescent="0.3">
      <c r="A407" s="4"/>
      <c r="B407" s="69"/>
      <c r="C407" s="69"/>
      <c r="D407" s="69"/>
      <c r="E407" s="69"/>
      <c r="F407" s="70"/>
      <c r="G407" s="42" t="s">
        <v>521</v>
      </c>
      <c r="H407" s="39" t="s">
        <v>522</v>
      </c>
      <c r="I407" s="60" t="s">
        <v>0</v>
      </c>
      <c r="J407" s="61">
        <f>J408</f>
        <v>0</v>
      </c>
      <c r="K407" s="61">
        <f>K408</f>
        <v>0</v>
      </c>
    </row>
    <row r="408" spans="1:240" ht="66" hidden="1" customHeight="1" x14ac:dyDescent="0.3">
      <c r="A408" s="4"/>
      <c r="B408" s="69"/>
      <c r="C408" s="69"/>
      <c r="D408" s="69"/>
      <c r="E408" s="69"/>
      <c r="F408" s="70"/>
      <c r="G408" s="32" t="s">
        <v>523</v>
      </c>
      <c r="H408" s="28" t="s">
        <v>524</v>
      </c>
      <c r="I408" s="29" t="s">
        <v>0</v>
      </c>
      <c r="J408" s="30">
        <f>SUM(J409+J414)</f>
        <v>0</v>
      </c>
      <c r="K408" s="30">
        <f>SUM(K409+K414)</f>
        <v>0</v>
      </c>
    </row>
    <row r="409" spans="1:240" ht="46.9" hidden="1" x14ac:dyDescent="0.3">
      <c r="A409" s="4"/>
      <c r="B409" s="69"/>
      <c r="C409" s="69"/>
      <c r="D409" s="69"/>
      <c r="E409" s="69"/>
      <c r="F409" s="70"/>
      <c r="G409" s="43" t="s">
        <v>525</v>
      </c>
      <c r="H409" s="44" t="s">
        <v>526</v>
      </c>
      <c r="I409" s="29"/>
      <c r="J409" s="30">
        <f>J410+J421</f>
        <v>0</v>
      </c>
      <c r="K409" s="30">
        <f>K410+K412</f>
        <v>0</v>
      </c>
    </row>
    <row r="410" spans="1:240" ht="62.45" hidden="1" x14ac:dyDescent="0.3">
      <c r="A410" s="4"/>
      <c r="B410" s="69"/>
      <c r="C410" s="69"/>
      <c r="D410" s="69"/>
      <c r="E410" s="69"/>
      <c r="F410" s="70"/>
      <c r="G410" s="32" t="s">
        <v>527</v>
      </c>
      <c r="H410" s="28" t="s">
        <v>528</v>
      </c>
      <c r="I410" s="29"/>
      <c r="J410" s="30">
        <f>J411</f>
        <v>0</v>
      </c>
      <c r="K410" s="30">
        <f>K411</f>
        <v>0</v>
      </c>
    </row>
    <row r="411" spans="1:240" ht="36.950000000000003" hidden="1" customHeight="1" x14ac:dyDescent="0.3">
      <c r="A411" s="4"/>
      <c r="B411" s="69"/>
      <c r="C411" s="69"/>
      <c r="D411" s="69"/>
      <c r="E411" s="69"/>
      <c r="F411" s="70"/>
      <c r="G411" s="32" t="s">
        <v>18</v>
      </c>
      <c r="H411" s="28"/>
      <c r="I411" s="29">
        <v>400</v>
      </c>
      <c r="J411" s="30">
        <v>0</v>
      </c>
      <c r="K411" s="30"/>
    </row>
    <row r="412" spans="1:240" ht="31.15" hidden="1" x14ac:dyDescent="0.3">
      <c r="A412" s="4"/>
      <c r="B412" s="69"/>
      <c r="C412" s="69"/>
      <c r="D412" s="69"/>
      <c r="E412" s="69"/>
      <c r="F412" s="70"/>
      <c r="G412" s="32" t="s">
        <v>529</v>
      </c>
      <c r="H412" s="28" t="s">
        <v>530</v>
      </c>
      <c r="I412" s="29"/>
      <c r="J412" s="30">
        <f>SUM(J413)</f>
        <v>0</v>
      </c>
      <c r="K412" s="30">
        <f>SUM(K413)</f>
        <v>0</v>
      </c>
    </row>
    <row r="413" spans="1:240" ht="46.9" hidden="1" x14ac:dyDescent="0.3">
      <c r="A413" s="4"/>
      <c r="B413" s="69"/>
      <c r="C413" s="69"/>
      <c r="D413" s="69"/>
      <c r="E413" s="69"/>
      <c r="F413" s="70"/>
      <c r="G413" s="32" t="s">
        <v>18</v>
      </c>
      <c r="H413" s="28"/>
      <c r="I413" s="29">
        <v>400</v>
      </c>
      <c r="J413" s="30">
        <v>0</v>
      </c>
      <c r="K413" s="30"/>
    </row>
    <row r="414" spans="1:240" s="55" customFormat="1" ht="42" hidden="1" customHeight="1" x14ac:dyDescent="0.3">
      <c r="A414" s="54"/>
      <c r="B414" s="69"/>
      <c r="C414" s="69"/>
      <c r="D414" s="69"/>
      <c r="E414" s="69"/>
      <c r="F414" s="70"/>
      <c r="G414" s="43" t="s">
        <v>531</v>
      </c>
      <c r="H414" s="28" t="s">
        <v>532</v>
      </c>
      <c r="I414" s="29"/>
      <c r="J414" s="30">
        <f>SUM(J415+J417)</f>
        <v>0</v>
      </c>
      <c r="K414" s="30">
        <f>SUM(K415+K417)</f>
        <v>0</v>
      </c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  <c r="CW414" s="6"/>
      <c r="CX414" s="6"/>
      <c r="CY414" s="6"/>
      <c r="CZ414" s="6"/>
      <c r="DA414" s="6"/>
      <c r="DB414" s="6"/>
      <c r="DC414" s="6"/>
      <c r="DD414" s="6"/>
      <c r="DE414" s="6"/>
      <c r="DF414" s="6"/>
      <c r="DG414" s="6"/>
      <c r="DH414" s="6"/>
      <c r="DI414" s="6"/>
      <c r="DJ414" s="6"/>
      <c r="DK414" s="6"/>
      <c r="DL414" s="6"/>
      <c r="DM414" s="6"/>
      <c r="DN414" s="6"/>
      <c r="DO414" s="6"/>
      <c r="DP414" s="6"/>
      <c r="DQ414" s="6"/>
      <c r="DR414" s="6"/>
      <c r="DS414" s="6"/>
      <c r="DT414" s="6"/>
      <c r="DU414" s="6"/>
      <c r="DV414" s="6"/>
      <c r="DW414" s="6"/>
      <c r="DX414" s="6"/>
      <c r="DY414" s="6"/>
      <c r="DZ414" s="6"/>
      <c r="EA414" s="6"/>
      <c r="EB414" s="6"/>
      <c r="EC414" s="6"/>
      <c r="ED414" s="6"/>
      <c r="EE414" s="6"/>
      <c r="EF414" s="6"/>
      <c r="EG414" s="6"/>
      <c r="EH414" s="6"/>
      <c r="EI414" s="6"/>
      <c r="EJ414" s="6"/>
      <c r="EK414" s="6"/>
      <c r="EL414" s="6"/>
      <c r="EM414" s="6"/>
      <c r="EN414" s="6"/>
      <c r="EO414" s="6"/>
      <c r="EP414" s="6"/>
      <c r="EQ414" s="6"/>
      <c r="ER414" s="6"/>
      <c r="ES414" s="6"/>
      <c r="ET414" s="6"/>
      <c r="EU414" s="6"/>
      <c r="EV414" s="6"/>
      <c r="EW414" s="6"/>
      <c r="EX414" s="6"/>
      <c r="EY414" s="6"/>
      <c r="EZ414" s="6"/>
      <c r="FA414" s="6"/>
      <c r="FB414" s="6"/>
      <c r="FC414" s="6"/>
      <c r="FD414" s="6"/>
      <c r="FE414" s="6"/>
      <c r="FF414" s="6"/>
      <c r="FG414" s="6"/>
      <c r="FH414" s="6"/>
      <c r="FI414" s="6"/>
      <c r="FJ414" s="6"/>
      <c r="FK414" s="6"/>
      <c r="FL414" s="6"/>
      <c r="FM414" s="6"/>
      <c r="FN414" s="6"/>
      <c r="FO414" s="6"/>
      <c r="FP414" s="6"/>
      <c r="FQ414" s="6"/>
      <c r="FR414" s="6"/>
      <c r="FS414" s="6"/>
      <c r="FT414" s="6"/>
      <c r="FU414" s="6"/>
      <c r="FV414" s="6"/>
      <c r="FW414" s="6"/>
      <c r="FX414" s="6"/>
      <c r="FY414" s="6"/>
      <c r="FZ414" s="6"/>
      <c r="GA414" s="6"/>
      <c r="GB414" s="6"/>
      <c r="GC414" s="6"/>
      <c r="GD414" s="6"/>
      <c r="GE414" s="6"/>
      <c r="GF414" s="6"/>
      <c r="GG414" s="6"/>
      <c r="GH414" s="6"/>
      <c r="GI414" s="6"/>
      <c r="GJ414" s="6"/>
      <c r="GK414" s="6"/>
      <c r="GL414" s="6"/>
      <c r="GM414" s="6"/>
      <c r="GN414" s="6"/>
      <c r="GO414" s="6"/>
      <c r="GP414" s="6"/>
      <c r="GQ414" s="6"/>
      <c r="GR414" s="6"/>
      <c r="GS414" s="6"/>
      <c r="GT414" s="6"/>
      <c r="GU414" s="6"/>
      <c r="GV414" s="6"/>
      <c r="GW414" s="6"/>
      <c r="GX414" s="6"/>
      <c r="GY414" s="6"/>
      <c r="GZ414" s="6"/>
      <c r="HA414" s="6"/>
      <c r="HB414" s="6"/>
      <c r="HC414" s="6"/>
      <c r="HD414" s="6"/>
      <c r="HE414" s="6"/>
      <c r="HF414" s="6"/>
      <c r="HG414" s="6"/>
      <c r="HH414" s="6"/>
      <c r="HI414" s="6"/>
      <c r="HJ414" s="6"/>
      <c r="HK414" s="6"/>
      <c r="HL414" s="6"/>
      <c r="HM414" s="6"/>
      <c r="HN414" s="6"/>
      <c r="HO414" s="6"/>
      <c r="HP414" s="6"/>
      <c r="HQ414" s="6"/>
      <c r="HR414" s="6"/>
      <c r="HS414" s="6"/>
      <c r="HT414" s="6"/>
      <c r="HU414" s="6"/>
      <c r="HV414" s="6"/>
      <c r="HW414" s="6"/>
      <c r="HX414" s="6"/>
      <c r="HY414" s="6"/>
      <c r="HZ414" s="6"/>
      <c r="IA414" s="6"/>
      <c r="IB414" s="6"/>
      <c r="IC414" s="6"/>
      <c r="ID414" s="6"/>
      <c r="IE414" s="6"/>
      <c r="IF414" s="6"/>
    </row>
    <row r="415" spans="1:240" s="55" customFormat="1" ht="36.75" hidden="1" customHeight="1" x14ac:dyDescent="0.3">
      <c r="A415" s="54"/>
      <c r="B415" s="69"/>
      <c r="C415" s="69"/>
      <c r="D415" s="69"/>
      <c r="E415" s="69"/>
      <c r="F415" s="70"/>
      <c r="G415" s="32" t="s">
        <v>533</v>
      </c>
      <c r="H415" s="28" t="s">
        <v>534</v>
      </c>
      <c r="I415" s="29"/>
      <c r="J415" s="30"/>
      <c r="K415" s="30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  <c r="CW415" s="6"/>
      <c r="CX415" s="6"/>
      <c r="CY415" s="6"/>
      <c r="CZ415" s="6"/>
      <c r="DA415" s="6"/>
      <c r="DB415" s="6"/>
      <c r="DC415" s="6"/>
      <c r="DD415" s="6"/>
      <c r="DE415" s="6"/>
      <c r="DF415" s="6"/>
      <c r="DG415" s="6"/>
      <c r="DH415" s="6"/>
      <c r="DI415" s="6"/>
      <c r="DJ415" s="6"/>
      <c r="DK415" s="6"/>
      <c r="DL415" s="6"/>
      <c r="DM415" s="6"/>
      <c r="DN415" s="6"/>
      <c r="DO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/>
      <c r="DZ415" s="6"/>
      <c r="EA415" s="6"/>
      <c r="EB415" s="6"/>
      <c r="EC415" s="6"/>
      <c r="ED415" s="6"/>
      <c r="EE415" s="6"/>
      <c r="EF415" s="6"/>
      <c r="EG415" s="6"/>
      <c r="EH415" s="6"/>
      <c r="EI415" s="6"/>
      <c r="EJ415" s="6"/>
      <c r="EK415" s="6"/>
      <c r="EL415" s="6"/>
      <c r="EM415" s="6"/>
      <c r="EN415" s="6"/>
      <c r="EO415" s="6"/>
      <c r="EP415" s="6"/>
      <c r="EQ415" s="6"/>
      <c r="ER415" s="6"/>
      <c r="ES415" s="6"/>
      <c r="ET415" s="6"/>
      <c r="EU415" s="6"/>
      <c r="EV415" s="6"/>
      <c r="EW415" s="6"/>
      <c r="EX415" s="6"/>
      <c r="EY415" s="6"/>
      <c r="EZ415" s="6"/>
      <c r="FA415" s="6"/>
      <c r="FB415" s="6"/>
      <c r="FC415" s="6"/>
      <c r="FD415" s="6"/>
      <c r="FE415" s="6"/>
      <c r="FF415" s="6"/>
      <c r="FG415" s="6"/>
      <c r="FH415" s="6"/>
      <c r="FI415" s="6"/>
      <c r="FJ415" s="6"/>
      <c r="FK415" s="6"/>
      <c r="FL415" s="6"/>
      <c r="FM415" s="6"/>
      <c r="FN415" s="6"/>
      <c r="FO415" s="6"/>
      <c r="FP415" s="6"/>
      <c r="FQ415" s="6"/>
      <c r="FR415" s="6"/>
      <c r="FS415" s="6"/>
      <c r="FT415" s="6"/>
      <c r="FU415" s="6"/>
      <c r="FV415" s="6"/>
      <c r="FW415" s="6"/>
      <c r="FX415" s="6"/>
      <c r="FY415" s="6"/>
      <c r="FZ415" s="6"/>
      <c r="GA415" s="6"/>
      <c r="GB415" s="6"/>
      <c r="GC415" s="6"/>
      <c r="GD415" s="6"/>
      <c r="GE415" s="6"/>
      <c r="GF415" s="6"/>
      <c r="GG415" s="6"/>
      <c r="GH415" s="6"/>
      <c r="GI415" s="6"/>
      <c r="GJ415" s="6"/>
      <c r="GK415" s="6"/>
      <c r="GL415" s="6"/>
      <c r="GM415" s="6"/>
      <c r="GN415" s="6"/>
      <c r="GO415" s="6"/>
      <c r="GP415" s="6"/>
      <c r="GQ415" s="6"/>
      <c r="GR415" s="6"/>
      <c r="GS415" s="6"/>
      <c r="GT415" s="6"/>
      <c r="GU415" s="6"/>
      <c r="GV415" s="6"/>
      <c r="GW415" s="6"/>
      <c r="GX415" s="6"/>
      <c r="GY415" s="6"/>
      <c r="GZ415" s="6"/>
      <c r="HA415" s="6"/>
      <c r="HB415" s="6"/>
      <c r="HC415" s="6"/>
      <c r="HD415" s="6"/>
      <c r="HE415" s="6"/>
      <c r="HF415" s="6"/>
      <c r="HG415" s="6"/>
      <c r="HH415" s="6"/>
      <c r="HI415" s="6"/>
      <c r="HJ415" s="6"/>
      <c r="HK415" s="6"/>
      <c r="HL415" s="6"/>
      <c r="HM415" s="6"/>
      <c r="HN415" s="6"/>
      <c r="HO415" s="6"/>
      <c r="HP415" s="6"/>
      <c r="HQ415" s="6"/>
      <c r="HR415" s="6"/>
      <c r="HS415" s="6"/>
      <c r="HT415" s="6"/>
      <c r="HU415" s="6"/>
      <c r="HV415" s="6"/>
      <c r="HW415" s="6"/>
      <c r="HX415" s="6"/>
      <c r="HY415" s="6"/>
      <c r="HZ415" s="6"/>
      <c r="IA415" s="6"/>
      <c r="IB415" s="6"/>
      <c r="IC415" s="6"/>
      <c r="ID415" s="6"/>
      <c r="IE415" s="6"/>
      <c r="IF415" s="6"/>
    </row>
    <row r="416" spans="1:240" s="55" customFormat="1" ht="29.25" hidden="1" customHeight="1" x14ac:dyDescent="0.3">
      <c r="A416" s="54"/>
      <c r="B416" s="69"/>
      <c r="C416" s="69"/>
      <c r="D416" s="69"/>
      <c r="E416" s="69"/>
      <c r="F416" s="70"/>
      <c r="G416" s="32" t="s">
        <v>18</v>
      </c>
      <c r="H416" s="28"/>
      <c r="I416" s="29">
        <v>400</v>
      </c>
      <c r="J416" s="30">
        <v>0</v>
      </c>
      <c r="K416" s="30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  <c r="CW416" s="6"/>
      <c r="CX416" s="6"/>
      <c r="CY416" s="6"/>
      <c r="CZ416" s="6"/>
      <c r="DA416" s="6"/>
      <c r="DB416" s="6"/>
      <c r="DC416" s="6"/>
      <c r="DD416" s="6"/>
      <c r="DE416" s="6"/>
      <c r="DF416" s="6"/>
      <c r="DG416" s="6"/>
      <c r="DH416" s="6"/>
      <c r="DI416" s="6"/>
      <c r="DJ416" s="6"/>
      <c r="DK416" s="6"/>
      <c r="DL416" s="6"/>
      <c r="DM416" s="6"/>
      <c r="DN416" s="6"/>
      <c r="DO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/>
      <c r="DZ416" s="6"/>
      <c r="EA416" s="6"/>
      <c r="EB416" s="6"/>
      <c r="EC416" s="6"/>
      <c r="ED416" s="6"/>
      <c r="EE416" s="6"/>
      <c r="EF416" s="6"/>
      <c r="EG416" s="6"/>
      <c r="EH416" s="6"/>
      <c r="EI416" s="6"/>
      <c r="EJ416" s="6"/>
      <c r="EK416" s="6"/>
      <c r="EL416" s="6"/>
      <c r="EM416" s="6"/>
      <c r="EN416" s="6"/>
      <c r="EO416" s="6"/>
      <c r="EP416" s="6"/>
      <c r="EQ416" s="6"/>
      <c r="ER416" s="6"/>
      <c r="ES416" s="6"/>
      <c r="ET416" s="6"/>
      <c r="EU416" s="6"/>
      <c r="EV416" s="6"/>
      <c r="EW416" s="6"/>
      <c r="EX416" s="6"/>
      <c r="EY416" s="6"/>
      <c r="EZ416" s="6"/>
      <c r="FA416" s="6"/>
      <c r="FB416" s="6"/>
      <c r="FC416" s="6"/>
      <c r="FD416" s="6"/>
      <c r="FE416" s="6"/>
      <c r="FF416" s="6"/>
      <c r="FG416" s="6"/>
      <c r="FH416" s="6"/>
      <c r="FI416" s="6"/>
      <c r="FJ416" s="6"/>
      <c r="FK416" s="6"/>
      <c r="FL416" s="6"/>
      <c r="FM416" s="6"/>
      <c r="FN416" s="6"/>
      <c r="FO416" s="6"/>
      <c r="FP416" s="6"/>
      <c r="FQ416" s="6"/>
      <c r="FR416" s="6"/>
      <c r="FS416" s="6"/>
      <c r="FT416" s="6"/>
      <c r="FU416" s="6"/>
      <c r="FV416" s="6"/>
      <c r="FW416" s="6"/>
      <c r="FX416" s="6"/>
      <c r="FY416" s="6"/>
      <c r="FZ416" s="6"/>
      <c r="GA416" s="6"/>
      <c r="GB416" s="6"/>
      <c r="GC416" s="6"/>
      <c r="GD416" s="6"/>
      <c r="GE416" s="6"/>
      <c r="GF416" s="6"/>
      <c r="GG416" s="6"/>
      <c r="GH416" s="6"/>
      <c r="GI416" s="6"/>
      <c r="GJ416" s="6"/>
      <c r="GK416" s="6"/>
      <c r="GL416" s="6"/>
      <c r="GM416" s="6"/>
      <c r="GN416" s="6"/>
      <c r="GO416" s="6"/>
      <c r="GP416" s="6"/>
      <c r="GQ416" s="6"/>
      <c r="GR416" s="6"/>
      <c r="GS416" s="6"/>
      <c r="GT416" s="6"/>
      <c r="GU416" s="6"/>
      <c r="GV416" s="6"/>
      <c r="GW416" s="6"/>
      <c r="GX416" s="6"/>
      <c r="GY416" s="6"/>
      <c r="GZ416" s="6"/>
      <c r="HA416" s="6"/>
      <c r="HB416" s="6"/>
      <c r="HC416" s="6"/>
      <c r="HD416" s="6"/>
      <c r="HE416" s="6"/>
      <c r="HF416" s="6"/>
      <c r="HG416" s="6"/>
      <c r="HH416" s="6"/>
      <c r="HI416" s="6"/>
      <c r="HJ416" s="6"/>
      <c r="HK416" s="6"/>
      <c r="HL416" s="6"/>
      <c r="HM416" s="6"/>
      <c r="HN416" s="6"/>
      <c r="HO416" s="6"/>
      <c r="HP416" s="6"/>
      <c r="HQ416" s="6"/>
      <c r="HR416" s="6"/>
      <c r="HS416" s="6"/>
      <c r="HT416" s="6"/>
      <c r="HU416" s="6"/>
      <c r="HV416" s="6"/>
      <c r="HW416" s="6"/>
      <c r="HX416" s="6"/>
      <c r="HY416" s="6"/>
      <c r="HZ416" s="6"/>
      <c r="IA416" s="6"/>
      <c r="IB416" s="6"/>
      <c r="IC416" s="6"/>
      <c r="ID416" s="6"/>
      <c r="IE416" s="6"/>
      <c r="IF416" s="6"/>
    </row>
    <row r="417" spans="1:240" s="55" customFormat="1" ht="39.75" hidden="1" customHeight="1" x14ac:dyDescent="0.3">
      <c r="A417" s="54"/>
      <c r="B417" s="69"/>
      <c r="C417" s="69"/>
      <c r="D417" s="69"/>
      <c r="E417" s="69"/>
      <c r="F417" s="70"/>
      <c r="G417" s="32" t="s">
        <v>535</v>
      </c>
      <c r="H417" s="28" t="s">
        <v>536</v>
      </c>
      <c r="I417" s="29"/>
      <c r="J417" s="30">
        <f>SUM(J418)</f>
        <v>0</v>
      </c>
      <c r="K417" s="30">
        <f>SUM(K418)</f>
        <v>0</v>
      </c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/>
      <c r="DZ417" s="6"/>
      <c r="EA417" s="6"/>
      <c r="EB417" s="6"/>
      <c r="EC417" s="6"/>
      <c r="ED417" s="6"/>
      <c r="EE417" s="6"/>
      <c r="EF417" s="6"/>
      <c r="EG417" s="6"/>
      <c r="EH417" s="6"/>
      <c r="EI417" s="6"/>
      <c r="EJ417" s="6"/>
      <c r="EK417" s="6"/>
      <c r="EL417" s="6"/>
      <c r="EM417" s="6"/>
      <c r="EN417" s="6"/>
      <c r="EO417" s="6"/>
      <c r="EP417" s="6"/>
      <c r="EQ417" s="6"/>
      <c r="ER417" s="6"/>
      <c r="ES417" s="6"/>
      <c r="ET417" s="6"/>
      <c r="EU417" s="6"/>
      <c r="EV417" s="6"/>
      <c r="EW417" s="6"/>
      <c r="EX417" s="6"/>
      <c r="EY417" s="6"/>
      <c r="EZ417" s="6"/>
      <c r="FA417" s="6"/>
      <c r="FB417" s="6"/>
      <c r="FC417" s="6"/>
      <c r="FD417" s="6"/>
      <c r="FE417" s="6"/>
      <c r="FF417" s="6"/>
      <c r="FG417" s="6"/>
      <c r="FH417" s="6"/>
      <c r="FI417" s="6"/>
      <c r="FJ417" s="6"/>
      <c r="FK417" s="6"/>
      <c r="FL417" s="6"/>
      <c r="FM417" s="6"/>
      <c r="FN417" s="6"/>
      <c r="FO417" s="6"/>
      <c r="FP417" s="6"/>
      <c r="FQ417" s="6"/>
      <c r="FR417" s="6"/>
      <c r="FS417" s="6"/>
      <c r="FT417" s="6"/>
      <c r="FU417" s="6"/>
      <c r="FV417" s="6"/>
      <c r="FW417" s="6"/>
      <c r="FX417" s="6"/>
      <c r="FY417" s="6"/>
      <c r="FZ417" s="6"/>
      <c r="GA417" s="6"/>
      <c r="GB417" s="6"/>
      <c r="GC417" s="6"/>
      <c r="GD417" s="6"/>
      <c r="GE417" s="6"/>
      <c r="GF417" s="6"/>
      <c r="GG417" s="6"/>
      <c r="GH417" s="6"/>
      <c r="GI417" s="6"/>
      <c r="GJ417" s="6"/>
      <c r="GK417" s="6"/>
      <c r="GL417" s="6"/>
      <c r="GM417" s="6"/>
      <c r="GN417" s="6"/>
      <c r="GO417" s="6"/>
      <c r="GP417" s="6"/>
      <c r="GQ417" s="6"/>
      <c r="GR417" s="6"/>
      <c r="GS417" s="6"/>
      <c r="GT417" s="6"/>
      <c r="GU417" s="6"/>
      <c r="GV417" s="6"/>
      <c r="GW417" s="6"/>
      <c r="GX417" s="6"/>
      <c r="GY417" s="6"/>
      <c r="GZ417" s="6"/>
      <c r="HA417" s="6"/>
      <c r="HB417" s="6"/>
      <c r="HC417" s="6"/>
      <c r="HD417" s="6"/>
      <c r="HE417" s="6"/>
      <c r="HF417" s="6"/>
      <c r="HG417" s="6"/>
      <c r="HH417" s="6"/>
      <c r="HI417" s="6"/>
      <c r="HJ417" s="6"/>
      <c r="HK417" s="6"/>
      <c r="HL417" s="6"/>
      <c r="HM417" s="6"/>
      <c r="HN417" s="6"/>
      <c r="HO417" s="6"/>
      <c r="HP417" s="6"/>
      <c r="HQ417" s="6"/>
      <c r="HR417" s="6"/>
      <c r="HS417" s="6"/>
      <c r="HT417" s="6"/>
      <c r="HU417" s="6"/>
      <c r="HV417" s="6"/>
      <c r="HW417" s="6"/>
      <c r="HX417" s="6"/>
      <c r="HY417" s="6"/>
      <c r="HZ417" s="6"/>
      <c r="IA417" s="6"/>
      <c r="IB417" s="6"/>
      <c r="IC417" s="6"/>
      <c r="ID417" s="6"/>
      <c r="IE417" s="6"/>
      <c r="IF417" s="6"/>
    </row>
    <row r="418" spans="1:240" s="55" customFormat="1" ht="54" hidden="1" customHeight="1" x14ac:dyDescent="0.3">
      <c r="A418" s="54"/>
      <c r="B418" s="69"/>
      <c r="C418" s="69"/>
      <c r="D418" s="69"/>
      <c r="E418" s="69"/>
      <c r="F418" s="70"/>
      <c r="G418" s="32" t="s">
        <v>18</v>
      </c>
      <c r="H418" s="28"/>
      <c r="I418" s="29">
        <v>400</v>
      </c>
      <c r="J418" s="30"/>
      <c r="K418" s="30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  <c r="CW418" s="6"/>
      <c r="CX418" s="6"/>
      <c r="CY418" s="6"/>
      <c r="CZ418" s="6"/>
      <c r="DA418" s="6"/>
      <c r="DB418" s="6"/>
      <c r="DC418" s="6"/>
      <c r="DD418" s="6"/>
      <c r="DE418" s="6"/>
      <c r="DF418" s="6"/>
      <c r="DG418" s="6"/>
      <c r="DH418" s="6"/>
      <c r="DI418" s="6"/>
      <c r="DJ418" s="6"/>
      <c r="DK418" s="6"/>
      <c r="DL418" s="6"/>
      <c r="DM418" s="6"/>
      <c r="DN418" s="6"/>
      <c r="DO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6"/>
      <c r="EK418" s="6"/>
      <c r="EL418" s="6"/>
      <c r="EM418" s="6"/>
      <c r="EN418" s="6"/>
      <c r="EO418" s="6"/>
      <c r="EP418" s="6"/>
      <c r="EQ418" s="6"/>
      <c r="ER418" s="6"/>
      <c r="ES418" s="6"/>
      <c r="ET418" s="6"/>
      <c r="EU418" s="6"/>
      <c r="EV418" s="6"/>
      <c r="EW418" s="6"/>
      <c r="EX418" s="6"/>
      <c r="EY418" s="6"/>
      <c r="EZ418" s="6"/>
      <c r="FA418" s="6"/>
      <c r="FB418" s="6"/>
      <c r="FC418" s="6"/>
      <c r="FD418" s="6"/>
      <c r="FE418" s="6"/>
      <c r="FF418" s="6"/>
      <c r="FG418" s="6"/>
      <c r="FH418" s="6"/>
      <c r="FI418" s="6"/>
      <c r="FJ418" s="6"/>
      <c r="FK418" s="6"/>
      <c r="FL418" s="6"/>
      <c r="FM418" s="6"/>
      <c r="FN418" s="6"/>
      <c r="FO418" s="6"/>
      <c r="FP418" s="6"/>
      <c r="FQ418" s="6"/>
      <c r="FR418" s="6"/>
      <c r="FS418" s="6"/>
      <c r="FT418" s="6"/>
      <c r="FU418" s="6"/>
      <c r="FV418" s="6"/>
      <c r="FW418" s="6"/>
      <c r="FX418" s="6"/>
      <c r="FY418" s="6"/>
      <c r="FZ418" s="6"/>
      <c r="GA418" s="6"/>
      <c r="GB418" s="6"/>
      <c r="GC418" s="6"/>
      <c r="GD418" s="6"/>
      <c r="GE418" s="6"/>
      <c r="GF418" s="6"/>
      <c r="GG418" s="6"/>
      <c r="GH418" s="6"/>
      <c r="GI418" s="6"/>
      <c r="GJ418" s="6"/>
      <c r="GK418" s="6"/>
      <c r="GL418" s="6"/>
      <c r="GM418" s="6"/>
      <c r="GN418" s="6"/>
      <c r="GO418" s="6"/>
      <c r="GP418" s="6"/>
      <c r="GQ418" s="6"/>
      <c r="GR418" s="6"/>
      <c r="GS418" s="6"/>
      <c r="GT418" s="6"/>
      <c r="GU418" s="6"/>
      <c r="GV418" s="6"/>
      <c r="GW418" s="6"/>
      <c r="GX418" s="6"/>
      <c r="GY418" s="6"/>
      <c r="GZ418" s="6"/>
      <c r="HA418" s="6"/>
      <c r="HB418" s="6"/>
      <c r="HC418" s="6"/>
      <c r="HD418" s="6"/>
      <c r="HE418" s="6"/>
      <c r="HF418" s="6"/>
      <c r="HG418" s="6"/>
      <c r="HH418" s="6"/>
      <c r="HI418" s="6"/>
      <c r="HJ418" s="6"/>
      <c r="HK418" s="6"/>
      <c r="HL418" s="6"/>
      <c r="HM418" s="6"/>
      <c r="HN418" s="6"/>
      <c r="HO418" s="6"/>
      <c r="HP418" s="6"/>
      <c r="HQ418" s="6"/>
      <c r="HR418" s="6"/>
      <c r="HS418" s="6"/>
      <c r="HT418" s="6"/>
      <c r="HU418" s="6"/>
      <c r="HV418" s="6"/>
      <c r="HW418" s="6"/>
      <c r="HX418" s="6"/>
      <c r="HY418" s="6"/>
      <c r="HZ418" s="6"/>
      <c r="IA418" s="6"/>
      <c r="IB418" s="6"/>
      <c r="IC418" s="6"/>
      <c r="ID418" s="6"/>
      <c r="IE418" s="6"/>
      <c r="IF418" s="6"/>
    </row>
    <row r="419" spans="1:240" ht="62.45" hidden="1" x14ac:dyDescent="0.3">
      <c r="A419" s="4"/>
      <c r="B419" s="245" t="s">
        <v>33</v>
      </c>
      <c r="C419" s="245"/>
      <c r="D419" s="245"/>
      <c r="E419" s="245"/>
      <c r="F419" s="246"/>
      <c r="G419" s="42" t="s">
        <v>561</v>
      </c>
      <c r="H419" s="39" t="s">
        <v>394</v>
      </c>
      <c r="I419" s="60" t="s">
        <v>276</v>
      </c>
      <c r="J419" s="162">
        <f t="shared" ref="J419:K421" si="11">J420</f>
        <v>0</v>
      </c>
      <c r="K419" s="162">
        <f t="shared" si="11"/>
        <v>0</v>
      </c>
    </row>
    <row r="420" spans="1:240" ht="64.5" hidden="1" customHeight="1" x14ac:dyDescent="0.3">
      <c r="A420" s="4"/>
      <c r="B420" s="243" t="s">
        <v>32</v>
      </c>
      <c r="C420" s="243"/>
      <c r="D420" s="243"/>
      <c r="E420" s="243"/>
      <c r="F420" s="244"/>
      <c r="G420" s="32" t="s">
        <v>562</v>
      </c>
      <c r="H420" s="28" t="s">
        <v>395</v>
      </c>
      <c r="I420" s="29" t="s">
        <v>0</v>
      </c>
      <c r="J420" s="30">
        <f>J421+J425</f>
        <v>0</v>
      </c>
      <c r="K420" s="30">
        <f>K421+K425</f>
        <v>0</v>
      </c>
    </row>
    <row r="421" spans="1:240" ht="56.25" hidden="1" customHeight="1" x14ac:dyDescent="0.3">
      <c r="A421" s="4"/>
      <c r="B421" s="63"/>
      <c r="C421" s="63"/>
      <c r="D421" s="63"/>
      <c r="E421" s="63"/>
      <c r="F421" s="64"/>
      <c r="G421" s="43" t="s">
        <v>615</v>
      </c>
      <c r="H421" s="44" t="s">
        <v>396</v>
      </c>
      <c r="I421" s="29"/>
      <c r="J421" s="30">
        <f t="shared" si="11"/>
        <v>0</v>
      </c>
      <c r="K421" s="30">
        <f t="shared" si="11"/>
        <v>0</v>
      </c>
    </row>
    <row r="422" spans="1:240" ht="66" hidden="1" customHeight="1" x14ac:dyDescent="0.3">
      <c r="A422" s="4"/>
      <c r="B422" s="63"/>
      <c r="C422" s="63"/>
      <c r="D422" s="63"/>
      <c r="E422" s="63"/>
      <c r="F422" s="64"/>
      <c r="G422" s="32" t="s">
        <v>563</v>
      </c>
      <c r="H422" s="28" t="s">
        <v>397</v>
      </c>
      <c r="I422" s="29"/>
      <c r="J422" s="30">
        <f>J423+J424</f>
        <v>0</v>
      </c>
      <c r="K422" s="30">
        <f>K423+K428</f>
        <v>0</v>
      </c>
    </row>
    <row r="423" spans="1:240" ht="31.15" hidden="1" x14ac:dyDescent="0.3">
      <c r="A423" s="4"/>
      <c r="B423" s="241" t="s">
        <v>31</v>
      </c>
      <c r="C423" s="241"/>
      <c r="D423" s="241"/>
      <c r="E423" s="241"/>
      <c r="F423" s="242"/>
      <c r="G423" s="85" t="s">
        <v>2</v>
      </c>
      <c r="H423" s="90"/>
      <c r="I423" s="87">
        <v>200</v>
      </c>
      <c r="J423" s="89">
        <v>0</v>
      </c>
      <c r="K423" s="89">
        <v>0</v>
      </c>
    </row>
    <row r="424" spans="1:240" ht="15.6" hidden="1" x14ac:dyDescent="0.3">
      <c r="A424" s="4"/>
      <c r="B424" s="33"/>
      <c r="C424" s="33"/>
      <c r="D424" s="33"/>
      <c r="E424" s="33"/>
      <c r="F424" s="34"/>
      <c r="G424" s="94" t="s">
        <v>1</v>
      </c>
      <c r="H424" s="95"/>
      <c r="I424" s="95">
        <v>800</v>
      </c>
      <c r="J424" s="89">
        <v>0</v>
      </c>
      <c r="K424" s="89"/>
    </row>
    <row r="425" spans="1:240" ht="31.15" hidden="1" x14ac:dyDescent="0.3">
      <c r="A425" s="4"/>
      <c r="B425" s="33"/>
      <c r="C425" s="33"/>
      <c r="D425" s="33"/>
      <c r="E425" s="33"/>
      <c r="F425" s="34"/>
      <c r="G425" s="110" t="s">
        <v>465</v>
      </c>
      <c r="H425" s="44" t="s">
        <v>463</v>
      </c>
      <c r="I425" s="87"/>
      <c r="J425" s="89">
        <f>J426</f>
        <v>0</v>
      </c>
      <c r="K425" s="89">
        <f>K426</f>
        <v>0</v>
      </c>
    </row>
    <row r="426" spans="1:240" ht="31.15" hidden="1" x14ac:dyDescent="0.3">
      <c r="A426" s="4"/>
      <c r="B426" s="33"/>
      <c r="C426" s="33"/>
      <c r="D426" s="33"/>
      <c r="E426" s="33"/>
      <c r="F426" s="34"/>
      <c r="G426" s="85" t="s">
        <v>466</v>
      </c>
      <c r="H426" s="28" t="s">
        <v>464</v>
      </c>
      <c r="I426" s="87"/>
      <c r="J426" s="89">
        <f>J427</f>
        <v>0</v>
      </c>
      <c r="K426" s="89">
        <f>K427</f>
        <v>0</v>
      </c>
    </row>
    <row r="427" spans="1:240" ht="31.15" hidden="1" x14ac:dyDescent="0.3">
      <c r="A427" s="4"/>
      <c r="B427" s="33"/>
      <c r="C427" s="33"/>
      <c r="D427" s="33"/>
      <c r="E427" s="33"/>
      <c r="F427" s="34"/>
      <c r="G427" s="85" t="s">
        <v>2</v>
      </c>
      <c r="H427" s="90"/>
      <c r="I427" s="87">
        <v>200</v>
      </c>
      <c r="J427" s="89">
        <f>10000-10000</f>
        <v>0</v>
      </c>
      <c r="K427" s="89">
        <v>0</v>
      </c>
    </row>
    <row r="428" spans="1:240" ht="15.6" hidden="1" x14ac:dyDescent="0.3">
      <c r="A428" s="4"/>
      <c r="B428" s="33"/>
      <c r="C428" s="33"/>
      <c r="D428" s="33"/>
      <c r="E428" s="33"/>
      <c r="F428" s="34"/>
      <c r="G428" s="85" t="s">
        <v>1</v>
      </c>
      <c r="H428" s="90"/>
      <c r="I428" s="87">
        <v>800</v>
      </c>
      <c r="J428" s="88"/>
      <c r="K428" s="89">
        <v>0</v>
      </c>
    </row>
    <row r="429" spans="1:240" s="37" customFormat="1" ht="33" hidden="1" customHeight="1" x14ac:dyDescent="0.3">
      <c r="A429" s="36"/>
      <c r="B429" s="33"/>
      <c r="C429" s="33"/>
      <c r="D429" s="33"/>
      <c r="E429" s="33"/>
      <c r="F429" s="34"/>
      <c r="G429" s="91" t="s">
        <v>642</v>
      </c>
      <c r="H429" s="39" t="s">
        <v>450</v>
      </c>
      <c r="I429" s="92"/>
      <c r="J429" s="93">
        <f t="shared" ref="J429:K432" si="12">J430</f>
        <v>0</v>
      </c>
      <c r="K429" s="93">
        <f t="shared" si="12"/>
        <v>0</v>
      </c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  <c r="CW429" s="6"/>
      <c r="CX429" s="6"/>
      <c r="CY429" s="6"/>
      <c r="CZ429" s="6"/>
      <c r="DA429" s="6"/>
      <c r="DB429" s="6"/>
      <c r="DC429" s="6"/>
      <c r="DD429" s="6"/>
      <c r="DE429" s="6"/>
      <c r="DF429" s="6"/>
      <c r="DG429" s="6"/>
      <c r="DH429" s="6"/>
      <c r="DI429" s="6"/>
      <c r="DJ429" s="6"/>
      <c r="DK429" s="6"/>
      <c r="DL429" s="6"/>
      <c r="DM429" s="6"/>
      <c r="DN429" s="6"/>
      <c r="DO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  <c r="EI429" s="6"/>
      <c r="EJ429" s="6"/>
      <c r="EK429" s="6"/>
      <c r="EL429" s="6"/>
      <c r="EM429" s="6"/>
      <c r="EN429" s="6"/>
      <c r="EO429" s="6"/>
      <c r="EP429" s="6"/>
      <c r="EQ429" s="6"/>
      <c r="ER429" s="6"/>
      <c r="ES429" s="6"/>
      <c r="ET429" s="6"/>
      <c r="EU429" s="6"/>
      <c r="EV429" s="6"/>
      <c r="EW429" s="6"/>
      <c r="EX429" s="6"/>
      <c r="EY429" s="6"/>
      <c r="EZ429" s="6"/>
      <c r="FA429" s="6"/>
      <c r="FB429" s="6"/>
      <c r="FC429" s="6"/>
      <c r="FD429" s="6"/>
      <c r="FE429" s="6"/>
      <c r="FF429" s="6"/>
      <c r="FG429" s="6"/>
      <c r="FH429" s="6"/>
      <c r="FI429" s="6"/>
      <c r="FJ429" s="6"/>
      <c r="FK429" s="6"/>
      <c r="FL429" s="6"/>
      <c r="FM429" s="6"/>
      <c r="FN429" s="6"/>
      <c r="FO429" s="6"/>
      <c r="FP429" s="6"/>
      <c r="FQ429" s="6"/>
      <c r="FR429" s="6"/>
      <c r="FS429" s="6"/>
      <c r="FT429" s="6"/>
      <c r="FU429" s="6"/>
      <c r="FV429" s="6"/>
      <c r="FW429" s="6"/>
      <c r="FX429" s="6"/>
      <c r="FY429" s="6"/>
      <c r="FZ429" s="6"/>
      <c r="GA429" s="6"/>
      <c r="GB429" s="6"/>
      <c r="GC429" s="6"/>
      <c r="GD429" s="6"/>
      <c r="GE429" s="6"/>
      <c r="GF429" s="6"/>
      <c r="GG429" s="6"/>
      <c r="GH429" s="6"/>
      <c r="GI429" s="6"/>
      <c r="GJ429" s="6"/>
      <c r="GK429" s="6"/>
      <c r="GL429" s="6"/>
      <c r="GM429" s="6"/>
      <c r="GN429" s="6"/>
      <c r="GO429" s="6"/>
      <c r="GP429" s="6"/>
      <c r="GQ429" s="6"/>
      <c r="GR429" s="6"/>
      <c r="GS429" s="6"/>
      <c r="GT429" s="6"/>
      <c r="GU429" s="6"/>
      <c r="GV429" s="6"/>
      <c r="GW429" s="6"/>
      <c r="GX429" s="6"/>
      <c r="GY429" s="6"/>
      <c r="GZ429" s="6"/>
      <c r="HA429" s="6"/>
      <c r="HB429" s="6"/>
      <c r="HC429" s="6"/>
      <c r="HD429" s="6"/>
      <c r="HE429" s="6"/>
      <c r="HF429" s="6"/>
      <c r="HG429" s="6"/>
      <c r="HH429" s="6"/>
      <c r="HI429" s="6"/>
      <c r="HJ429" s="6"/>
      <c r="HK429" s="6"/>
      <c r="HL429" s="6"/>
      <c r="HM429" s="6"/>
      <c r="HN429" s="6"/>
      <c r="HO429" s="6"/>
      <c r="HP429" s="6"/>
      <c r="HQ429" s="6"/>
      <c r="HR429" s="6"/>
      <c r="HS429" s="6"/>
      <c r="HT429" s="6"/>
      <c r="HU429" s="6"/>
      <c r="HV429" s="6"/>
      <c r="HW429" s="6"/>
      <c r="HX429" s="6"/>
      <c r="HY429" s="6"/>
      <c r="HZ429" s="6"/>
      <c r="IA429" s="6"/>
      <c r="IB429" s="6"/>
      <c r="IC429" s="6"/>
      <c r="ID429" s="6"/>
      <c r="IE429" s="6"/>
      <c r="IF429" s="6"/>
    </row>
    <row r="430" spans="1:240" s="37" customFormat="1" ht="54" hidden="1" customHeight="1" x14ac:dyDescent="0.3">
      <c r="A430" s="36"/>
      <c r="B430" s="33"/>
      <c r="C430" s="33"/>
      <c r="D430" s="33"/>
      <c r="E430" s="33"/>
      <c r="F430" s="34"/>
      <c r="G430" s="94" t="s">
        <v>643</v>
      </c>
      <c r="H430" s="39" t="s">
        <v>451</v>
      </c>
      <c r="I430" s="95"/>
      <c r="J430" s="96">
        <f t="shared" si="12"/>
        <v>0</v>
      </c>
      <c r="K430" s="96">
        <f t="shared" si="12"/>
        <v>0</v>
      </c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  <c r="CW430" s="6"/>
      <c r="CX430" s="6"/>
      <c r="CY430" s="6"/>
      <c r="CZ430" s="6"/>
      <c r="DA430" s="6"/>
      <c r="DB430" s="6"/>
      <c r="DC430" s="6"/>
      <c r="DD430" s="6"/>
      <c r="DE430" s="6"/>
      <c r="DF430" s="6"/>
      <c r="DG430" s="6"/>
      <c r="DH430" s="6"/>
      <c r="DI430" s="6"/>
      <c r="DJ430" s="6"/>
      <c r="DK430" s="6"/>
      <c r="DL430" s="6"/>
      <c r="DM430" s="6"/>
      <c r="DN430" s="6"/>
      <c r="DO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  <c r="EI430" s="6"/>
      <c r="EJ430" s="6"/>
      <c r="EK430" s="6"/>
      <c r="EL430" s="6"/>
      <c r="EM430" s="6"/>
      <c r="EN430" s="6"/>
      <c r="EO430" s="6"/>
      <c r="EP430" s="6"/>
      <c r="EQ430" s="6"/>
      <c r="ER430" s="6"/>
      <c r="ES430" s="6"/>
      <c r="ET430" s="6"/>
      <c r="EU430" s="6"/>
      <c r="EV430" s="6"/>
      <c r="EW430" s="6"/>
      <c r="EX430" s="6"/>
      <c r="EY430" s="6"/>
      <c r="EZ430" s="6"/>
      <c r="FA430" s="6"/>
      <c r="FB430" s="6"/>
      <c r="FC430" s="6"/>
      <c r="FD430" s="6"/>
      <c r="FE430" s="6"/>
      <c r="FF430" s="6"/>
      <c r="FG430" s="6"/>
      <c r="FH430" s="6"/>
      <c r="FI430" s="6"/>
      <c r="FJ430" s="6"/>
      <c r="FK430" s="6"/>
      <c r="FL430" s="6"/>
      <c r="FM430" s="6"/>
      <c r="FN430" s="6"/>
      <c r="FO430" s="6"/>
      <c r="FP430" s="6"/>
      <c r="FQ430" s="6"/>
      <c r="FR430" s="6"/>
      <c r="FS430" s="6"/>
      <c r="FT430" s="6"/>
      <c r="FU430" s="6"/>
      <c r="FV430" s="6"/>
      <c r="FW430" s="6"/>
      <c r="FX430" s="6"/>
      <c r="FY430" s="6"/>
      <c r="FZ430" s="6"/>
      <c r="GA430" s="6"/>
      <c r="GB430" s="6"/>
      <c r="GC430" s="6"/>
      <c r="GD430" s="6"/>
      <c r="GE430" s="6"/>
      <c r="GF430" s="6"/>
      <c r="GG430" s="6"/>
      <c r="GH430" s="6"/>
      <c r="GI430" s="6"/>
      <c r="GJ430" s="6"/>
      <c r="GK430" s="6"/>
      <c r="GL430" s="6"/>
      <c r="GM430" s="6"/>
      <c r="GN430" s="6"/>
      <c r="GO430" s="6"/>
      <c r="GP430" s="6"/>
      <c r="GQ430" s="6"/>
      <c r="GR430" s="6"/>
      <c r="GS430" s="6"/>
      <c r="GT430" s="6"/>
      <c r="GU430" s="6"/>
      <c r="GV430" s="6"/>
      <c r="GW430" s="6"/>
      <c r="GX430" s="6"/>
      <c r="GY430" s="6"/>
      <c r="GZ430" s="6"/>
      <c r="HA430" s="6"/>
      <c r="HB430" s="6"/>
      <c r="HC430" s="6"/>
      <c r="HD430" s="6"/>
      <c r="HE430" s="6"/>
      <c r="HF430" s="6"/>
      <c r="HG430" s="6"/>
      <c r="HH430" s="6"/>
      <c r="HI430" s="6"/>
      <c r="HJ430" s="6"/>
      <c r="HK430" s="6"/>
      <c r="HL430" s="6"/>
      <c r="HM430" s="6"/>
      <c r="HN430" s="6"/>
      <c r="HO430" s="6"/>
      <c r="HP430" s="6"/>
      <c r="HQ430" s="6"/>
      <c r="HR430" s="6"/>
      <c r="HS430" s="6"/>
      <c r="HT430" s="6"/>
      <c r="HU430" s="6"/>
      <c r="HV430" s="6"/>
      <c r="HW430" s="6"/>
      <c r="HX430" s="6"/>
      <c r="HY430" s="6"/>
      <c r="HZ430" s="6"/>
      <c r="IA430" s="6"/>
      <c r="IB430" s="6"/>
      <c r="IC430" s="6"/>
      <c r="ID430" s="6"/>
      <c r="IE430" s="6"/>
      <c r="IF430" s="6"/>
    </row>
    <row r="431" spans="1:240" s="37" customFormat="1" ht="49.5" hidden="1" customHeight="1" x14ac:dyDescent="0.3">
      <c r="A431" s="36"/>
      <c r="B431" s="33"/>
      <c r="C431" s="33"/>
      <c r="D431" s="33"/>
      <c r="E431" s="33"/>
      <c r="F431" s="34"/>
      <c r="G431" s="99" t="s">
        <v>616</v>
      </c>
      <c r="H431" s="44" t="s">
        <v>452</v>
      </c>
      <c r="I431" s="95"/>
      <c r="J431" s="96">
        <f>J432+J438</f>
        <v>0</v>
      </c>
      <c r="K431" s="96">
        <f>K432+K438</f>
        <v>0</v>
      </c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  <c r="CW431" s="6"/>
      <c r="CX431" s="6"/>
      <c r="CY431" s="6"/>
      <c r="CZ431" s="6"/>
      <c r="DA431" s="6"/>
      <c r="DB431" s="6"/>
      <c r="DC431" s="6"/>
      <c r="DD431" s="6"/>
      <c r="DE431" s="6"/>
      <c r="DF431" s="6"/>
      <c r="DG431" s="6"/>
      <c r="DH431" s="6"/>
      <c r="DI431" s="6"/>
      <c r="DJ431" s="6"/>
      <c r="DK431" s="6"/>
      <c r="DL431" s="6"/>
      <c r="DM431" s="6"/>
      <c r="DN431" s="6"/>
      <c r="DO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  <c r="EE431" s="6"/>
      <c r="EF431" s="6"/>
      <c r="EG431" s="6"/>
      <c r="EH431" s="6"/>
      <c r="EI431" s="6"/>
      <c r="EJ431" s="6"/>
      <c r="EK431" s="6"/>
      <c r="EL431" s="6"/>
      <c r="EM431" s="6"/>
      <c r="EN431" s="6"/>
      <c r="EO431" s="6"/>
      <c r="EP431" s="6"/>
      <c r="EQ431" s="6"/>
      <c r="ER431" s="6"/>
      <c r="ES431" s="6"/>
      <c r="ET431" s="6"/>
      <c r="EU431" s="6"/>
      <c r="EV431" s="6"/>
      <c r="EW431" s="6"/>
      <c r="EX431" s="6"/>
      <c r="EY431" s="6"/>
      <c r="EZ431" s="6"/>
      <c r="FA431" s="6"/>
      <c r="FB431" s="6"/>
      <c r="FC431" s="6"/>
      <c r="FD431" s="6"/>
      <c r="FE431" s="6"/>
      <c r="FF431" s="6"/>
      <c r="FG431" s="6"/>
      <c r="FH431" s="6"/>
      <c r="FI431" s="6"/>
      <c r="FJ431" s="6"/>
      <c r="FK431" s="6"/>
      <c r="FL431" s="6"/>
      <c r="FM431" s="6"/>
      <c r="FN431" s="6"/>
      <c r="FO431" s="6"/>
      <c r="FP431" s="6"/>
      <c r="FQ431" s="6"/>
      <c r="FR431" s="6"/>
      <c r="FS431" s="6"/>
      <c r="FT431" s="6"/>
      <c r="FU431" s="6"/>
      <c r="FV431" s="6"/>
      <c r="FW431" s="6"/>
      <c r="FX431" s="6"/>
      <c r="FY431" s="6"/>
      <c r="FZ431" s="6"/>
      <c r="GA431" s="6"/>
      <c r="GB431" s="6"/>
      <c r="GC431" s="6"/>
      <c r="GD431" s="6"/>
      <c r="GE431" s="6"/>
      <c r="GF431" s="6"/>
      <c r="GG431" s="6"/>
      <c r="GH431" s="6"/>
      <c r="GI431" s="6"/>
      <c r="GJ431" s="6"/>
      <c r="GK431" s="6"/>
      <c r="GL431" s="6"/>
      <c r="GM431" s="6"/>
      <c r="GN431" s="6"/>
      <c r="GO431" s="6"/>
      <c r="GP431" s="6"/>
      <c r="GQ431" s="6"/>
      <c r="GR431" s="6"/>
      <c r="GS431" s="6"/>
      <c r="GT431" s="6"/>
      <c r="GU431" s="6"/>
      <c r="GV431" s="6"/>
      <c r="GW431" s="6"/>
      <c r="GX431" s="6"/>
      <c r="GY431" s="6"/>
      <c r="GZ431" s="6"/>
      <c r="HA431" s="6"/>
      <c r="HB431" s="6"/>
      <c r="HC431" s="6"/>
      <c r="HD431" s="6"/>
      <c r="HE431" s="6"/>
      <c r="HF431" s="6"/>
      <c r="HG431" s="6"/>
      <c r="HH431" s="6"/>
      <c r="HI431" s="6"/>
      <c r="HJ431" s="6"/>
      <c r="HK431" s="6"/>
      <c r="HL431" s="6"/>
      <c r="HM431" s="6"/>
      <c r="HN431" s="6"/>
      <c r="HO431" s="6"/>
      <c r="HP431" s="6"/>
      <c r="HQ431" s="6"/>
      <c r="HR431" s="6"/>
      <c r="HS431" s="6"/>
      <c r="HT431" s="6"/>
      <c r="HU431" s="6"/>
      <c r="HV431" s="6"/>
      <c r="HW431" s="6"/>
      <c r="HX431" s="6"/>
      <c r="HY431" s="6"/>
      <c r="HZ431" s="6"/>
      <c r="IA431" s="6"/>
      <c r="IB431" s="6"/>
      <c r="IC431" s="6"/>
      <c r="ID431" s="6"/>
      <c r="IE431" s="6"/>
      <c r="IF431" s="6"/>
    </row>
    <row r="432" spans="1:240" s="37" customFormat="1" ht="52.5" hidden="1" customHeight="1" x14ac:dyDescent="0.3">
      <c r="A432" s="36"/>
      <c r="B432" s="33"/>
      <c r="C432" s="33"/>
      <c r="D432" s="33"/>
      <c r="E432" s="33"/>
      <c r="F432" s="34"/>
      <c r="G432" s="94" t="s">
        <v>644</v>
      </c>
      <c r="H432" s="28" t="s">
        <v>453</v>
      </c>
      <c r="I432" s="95"/>
      <c r="J432" s="96">
        <f t="shared" si="12"/>
        <v>0</v>
      </c>
      <c r="K432" s="96">
        <f t="shared" si="12"/>
        <v>0</v>
      </c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  <c r="CW432" s="6"/>
      <c r="CX432" s="6"/>
      <c r="CY432" s="6"/>
      <c r="CZ432" s="6"/>
      <c r="DA432" s="6"/>
      <c r="DB432" s="6"/>
      <c r="DC432" s="6"/>
      <c r="DD432" s="6"/>
      <c r="DE432" s="6"/>
      <c r="DF432" s="6"/>
      <c r="DG432" s="6"/>
      <c r="DH432" s="6"/>
      <c r="DI432" s="6"/>
      <c r="DJ432" s="6"/>
      <c r="DK432" s="6"/>
      <c r="DL432" s="6"/>
      <c r="DM432" s="6"/>
      <c r="DN432" s="6"/>
      <c r="DO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6"/>
      <c r="EK432" s="6"/>
      <c r="EL432" s="6"/>
      <c r="EM432" s="6"/>
      <c r="EN432" s="6"/>
      <c r="EO432" s="6"/>
      <c r="EP432" s="6"/>
      <c r="EQ432" s="6"/>
      <c r="ER432" s="6"/>
      <c r="ES432" s="6"/>
      <c r="ET432" s="6"/>
      <c r="EU432" s="6"/>
      <c r="EV432" s="6"/>
      <c r="EW432" s="6"/>
      <c r="EX432" s="6"/>
      <c r="EY432" s="6"/>
      <c r="EZ432" s="6"/>
      <c r="FA432" s="6"/>
      <c r="FB432" s="6"/>
      <c r="FC432" s="6"/>
      <c r="FD432" s="6"/>
      <c r="FE432" s="6"/>
      <c r="FF432" s="6"/>
      <c r="FG432" s="6"/>
      <c r="FH432" s="6"/>
      <c r="FI432" s="6"/>
      <c r="FJ432" s="6"/>
      <c r="FK432" s="6"/>
      <c r="FL432" s="6"/>
      <c r="FM432" s="6"/>
      <c r="FN432" s="6"/>
      <c r="FO432" s="6"/>
      <c r="FP432" s="6"/>
      <c r="FQ432" s="6"/>
      <c r="FR432" s="6"/>
      <c r="FS432" s="6"/>
      <c r="FT432" s="6"/>
      <c r="FU432" s="6"/>
      <c r="FV432" s="6"/>
      <c r="FW432" s="6"/>
      <c r="FX432" s="6"/>
      <c r="FY432" s="6"/>
      <c r="FZ432" s="6"/>
      <c r="GA432" s="6"/>
      <c r="GB432" s="6"/>
      <c r="GC432" s="6"/>
      <c r="GD432" s="6"/>
      <c r="GE432" s="6"/>
      <c r="GF432" s="6"/>
      <c r="GG432" s="6"/>
      <c r="GH432" s="6"/>
      <c r="GI432" s="6"/>
      <c r="GJ432" s="6"/>
      <c r="GK432" s="6"/>
      <c r="GL432" s="6"/>
      <c r="GM432" s="6"/>
      <c r="GN432" s="6"/>
      <c r="GO432" s="6"/>
      <c r="GP432" s="6"/>
      <c r="GQ432" s="6"/>
      <c r="GR432" s="6"/>
      <c r="GS432" s="6"/>
      <c r="GT432" s="6"/>
      <c r="GU432" s="6"/>
      <c r="GV432" s="6"/>
      <c r="GW432" s="6"/>
      <c r="GX432" s="6"/>
      <c r="GY432" s="6"/>
      <c r="GZ432" s="6"/>
      <c r="HA432" s="6"/>
      <c r="HB432" s="6"/>
      <c r="HC432" s="6"/>
      <c r="HD432" s="6"/>
      <c r="HE432" s="6"/>
      <c r="HF432" s="6"/>
      <c r="HG432" s="6"/>
      <c r="HH432" s="6"/>
      <c r="HI432" s="6"/>
      <c r="HJ432" s="6"/>
      <c r="HK432" s="6"/>
      <c r="HL432" s="6"/>
      <c r="HM432" s="6"/>
      <c r="HN432" s="6"/>
      <c r="HO432" s="6"/>
      <c r="HP432" s="6"/>
      <c r="HQ432" s="6"/>
      <c r="HR432" s="6"/>
      <c r="HS432" s="6"/>
      <c r="HT432" s="6"/>
      <c r="HU432" s="6"/>
      <c r="HV432" s="6"/>
      <c r="HW432" s="6"/>
      <c r="HX432" s="6"/>
      <c r="HY432" s="6"/>
      <c r="HZ432" s="6"/>
      <c r="IA432" s="6"/>
      <c r="IB432" s="6"/>
      <c r="IC432" s="6"/>
      <c r="ID432" s="6"/>
      <c r="IE432" s="6"/>
      <c r="IF432" s="6"/>
    </row>
    <row r="433" spans="1:240" s="37" customFormat="1" ht="15.6" hidden="1" x14ac:dyDescent="0.3">
      <c r="A433" s="36"/>
      <c r="B433" s="33"/>
      <c r="C433" s="33"/>
      <c r="D433" s="33"/>
      <c r="E433" s="33"/>
      <c r="F433" s="34"/>
      <c r="G433" s="94" t="s">
        <v>1</v>
      </c>
      <c r="H433" s="95"/>
      <c r="I433" s="95">
        <v>800</v>
      </c>
      <c r="J433" s="96"/>
      <c r="K433" s="9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  <c r="CW433" s="6"/>
      <c r="CX433" s="6"/>
      <c r="CY433" s="6"/>
      <c r="CZ433" s="6"/>
      <c r="DA433" s="6"/>
      <c r="DB433" s="6"/>
      <c r="DC433" s="6"/>
      <c r="DD433" s="6"/>
      <c r="DE433" s="6"/>
      <c r="DF433" s="6"/>
      <c r="DG433" s="6"/>
      <c r="DH433" s="6"/>
      <c r="DI433" s="6"/>
      <c r="DJ433" s="6"/>
      <c r="DK433" s="6"/>
      <c r="DL433" s="6"/>
      <c r="DM433" s="6"/>
      <c r="DN433" s="6"/>
      <c r="DO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/>
      <c r="DZ433" s="6"/>
      <c r="EA433" s="6"/>
      <c r="EB433" s="6"/>
      <c r="EC433" s="6"/>
      <c r="ED433" s="6"/>
      <c r="EE433" s="6"/>
      <c r="EF433" s="6"/>
      <c r="EG433" s="6"/>
      <c r="EH433" s="6"/>
      <c r="EI433" s="6"/>
      <c r="EJ433" s="6"/>
      <c r="EK433" s="6"/>
      <c r="EL433" s="6"/>
      <c r="EM433" s="6"/>
      <c r="EN433" s="6"/>
      <c r="EO433" s="6"/>
      <c r="EP433" s="6"/>
      <c r="EQ433" s="6"/>
      <c r="ER433" s="6"/>
      <c r="ES433" s="6"/>
      <c r="ET433" s="6"/>
      <c r="EU433" s="6"/>
      <c r="EV433" s="6"/>
      <c r="EW433" s="6"/>
      <c r="EX433" s="6"/>
      <c r="EY433" s="6"/>
      <c r="EZ433" s="6"/>
      <c r="FA433" s="6"/>
      <c r="FB433" s="6"/>
      <c r="FC433" s="6"/>
      <c r="FD433" s="6"/>
      <c r="FE433" s="6"/>
      <c r="FF433" s="6"/>
      <c r="FG433" s="6"/>
      <c r="FH433" s="6"/>
      <c r="FI433" s="6"/>
      <c r="FJ433" s="6"/>
      <c r="FK433" s="6"/>
      <c r="FL433" s="6"/>
      <c r="FM433" s="6"/>
      <c r="FN433" s="6"/>
      <c r="FO433" s="6"/>
      <c r="FP433" s="6"/>
      <c r="FQ433" s="6"/>
      <c r="FR433" s="6"/>
      <c r="FS433" s="6"/>
      <c r="FT433" s="6"/>
      <c r="FU433" s="6"/>
      <c r="FV433" s="6"/>
      <c r="FW433" s="6"/>
      <c r="FX433" s="6"/>
      <c r="FY433" s="6"/>
      <c r="FZ433" s="6"/>
      <c r="GA433" s="6"/>
      <c r="GB433" s="6"/>
      <c r="GC433" s="6"/>
      <c r="GD433" s="6"/>
      <c r="GE433" s="6"/>
      <c r="GF433" s="6"/>
      <c r="GG433" s="6"/>
      <c r="GH433" s="6"/>
      <c r="GI433" s="6"/>
      <c r="GJ433" s="6"/>
      <c r="GK433" s="6"/>
      <c r="GL433" s="6"/>
      <c r="GM433" s="6"/>
      <c r="GN433" s="6"/>
      <c r="GO433" s="6"/>
      <c r="GP433" s="6"/>
      <c r="GQ433" s="6"/>
      <c r="GR433" s="6"/>
      <c r="GS433" s="6"/>
      <c r="GT433" s="6"/>
      <c r="GU433" s="6"/>
      <c r="GV433" s="6"/>
      <c r="GW433" s="6"/>
      <c r="GX433" s="6"/>
      <c r="GY433" s="6"/>
      <c r="GZ433" s="6"/>
      <c r="HA433" s="6"/>
      <c r="HB433" s="6"/>
      <c r="HC433" s="6"/>
      <c r="HD433" s="6"/>
      <c r="HE433" s="6"/>
      <c r="HF433" s="6"/>
      <c r="HG433" s="6"/>
      <c r="HH433" s="6"/>
      <c r="HI433" s="6"/>
      <c r="HJ433" s="6"/>
      <c r="HK433" s="6"/>
      <c r="HL433" s="6"/>
      <c r="HM433" s="6"/>
      <c r="HN433" s="6"/>
      <c r="HO433" s="6"/>
      <c r="HP433" s="6"/>
      <c r="HQ433" s="6"/>
      <c r="HR433" s="6"/>
      <c r="HS433" s="6"/>
      <c r="HT433" s="6"/>
      <c r="HU433" s="6"/>
      <c r="HV433" s="6"/>
      <c r="HW433" s="6"/>
      <c r="HX433" s="6"/>
      <c r="HY433" s="6"/>
      <c r="HZ433" s="6"/>
      <c r="IA433" s="6"/>
      <c r="IB433" s="6"/>
      <c r="IC433" s="6"/>
      <c r="ID433" s="6"/>
      <c r="IE433" s="6"/>
      <c r="IF433" s="6"/>
    </row>
    <row r="434" spans="1:240" ht="78" hidden="1" x14ac:dyDescent="0.3">
      <c r="A434" s="4"/>
      <c r="B434" s="33"/>
      <c r="C434" s="33"/>
      <c r="D434" s="33"/>
      <c r="E434" s="33"/>
      <c r="F434" s="34"/>
      <c r="G434" s="111" t="s">
        <v>256</v>
      </c>
      <c r="H434" s="112" t="s">
        <v>255</v>
      </c>
      <c r="I434" s="113"/>
      <c r="J434" s="114"/>
      <c r="K434" s="115">
        <f>K435</f>
        <v>0</v>
      </c>
    </row>
    <row r="435" spans="1:240" ht="15.6" hidden="1" x14ac:dyDescent="0.3">
      <c r="A435" s="4"/>
      <c r="B435" s="33"/>
      <c r="C435" s="33"/>
      <c r="D435" s="33"/>
      <c r="E435" s="33"/>
      <c r="F435" s="34"/>
      <c r="G435" s="32" t="s">
        <v>1</v>
      </c>
      <c r="H435" s="113"/>
      <c r="I435" s="113">
        <v>800</v>
      </c>
      <c r="J435" s="114"/>
      <c r="K435" s="115"/>
    </row>
    <row r="436" spans="1:240" ht="78" hidden="1" x14ac:dyDescent="0.3">
      <c r="A436" s="4"/>
      <c r="B436" s="33"/>
      <c r="C436" s="33"/>
      <c r="D436" s="33"/>
      <c r="E436" s="33"/>
      <c r="F436" s="34"/>
      <c r="G436" s="111" t="s">
        <v>254</v>
      </c>
      <c r="H436" s="112" t="s">
        <v>253</v>
      </c>
      <c r="I436" s="113"/>
      <c r="J436" s="114"/>
      <c r="K436" s="115">
        <f>K437</f>
        <v>0</v>
      </c>
    </row>
    <row r="437" spans="1:240" ht="15.6" hidden="1" x14ac:dyDescent="0.3">
      <c r="A437" s="4"/>
      <c r="B437" s="33"/>
      <c r="C437" s="33"/>
      <c r="D437" s="33"/>
      <c r="E437" s="33"/>
      <c r="F437" s="34"/>
      <c r="G437" s="32" t="s">
        <v>1</v>
      </c>
      <c r="H437" s="95"/>
      <c r="I437" s="113">
        <v>800</v>
      </c>
      <c r="J437" s="114"/>
      <c r="K437" s="115"/>
    </row>
    <row r="438" spans="1:240" ht="78" hidden="1" x14ac:dyDescent="0.3">
      <c r="A438" s="4"/>
      <c r="B438" s="163"/>
      <c r="C438" s="163"/>
      <c r="D438" s="163"/>
      <c r="E438" s="163"/>
      <c r="F438" s="164"/>
      <c r="G438" s="146" t="s">
        <v>629</v>
      </c>
      <c r="H438" s="28" t="s">
        <v>626</v>
      </c>
      <c r="I438" s="113"/>
      <c r="J438" s="115">
        <f>J439</f>
        <v>0</v>
      </c>
      <c r="K438" s="115">
        <f>K439</f>
        <v>0</v>
      </c>
    </row>
    <row r="439" spans="1:240" ht="15.6" hidden="1" x14ac:dyDescent="0.3">
      <c r="A439" s="4"/>
      <c r="B439" s="163"/>
      <c r="C439" s="163"/>
      <c r="D439" s="163"/>
      <c r="E439" s="163"/>
      <c r="F439" s="164"/>
      <c r="G439" s="94" t="s">
        <v>1</v>
      </c>
      <c r="H439" s="95"/>
      <c r="I439" s="113">
        <v>800</v>
      </c>
      <c r="J439" s="115"/>
      <c r="K439" s="115"/>
    </row>
    <row r="440" spans="1:240" ht="63" x14ac:dyDescent="0.25">
      <c r="A440" s="4"/>
      <c r="B440" s="229"/>
      <c r="C440" s="229"/>
      <c r="D440" s="229"/>
      <c r="E440" s="229"/>
      <c r="F440" s="230"/>
      <c r="G440" s="2" t="s">
        <v>781</v>
      </c>
      <c r="H440" s="39" t="s">
        <v>522</v>
      </c>
      <c r="I440" s="113"/>
      <c r="J440" s="115">
        <f t="shared" ref="J440:K443" si="13">J441</f>
        <v>10465350</v>
      </c>
      <c r="K440" s="115">
        <f t="shared" si="13"/>
        <v>0</v>
      </c>
    </row>
    <row r="441" spans="1:240" ht="63" x14ac:dyDescent="0.25">
      <c r="A441" s="4"/>
      <c r="B441" s="229"/>
      <c r="C441" s="229"/>
      <c r="D441" s="229"/>
      <c r="E441" s="229"/>
      <c r="F441" s="230"/>
      <c r="G441" s="8" t="s">
        <v>782</v>
      </c>
      <c r="H441" s="28" t="s">
        <v>524</v>
      </c>
      <c r="I441" s="113"/>
      <c r="J441" s="115">
        <f t="shared" si="13"/>
        <v>10465350</v>
      </c>
      <c r="K441" s="115">
        <f t="shared" si="13"/>
        <v>0</v>
      </c>
    </row>
    <row r="442" spans="1:240" ht="63" x14ac:dyDescent="0.25">
      <c r="A442" s="4"/>
      <c r="B442" s="229"/>
      <c r="C442" s="229"/>
      <c r="D442" s="229"/>
      <c r="E442" s="229"/>
      <c r="F442" s="230"/>
      <c r="G442" s="43" t="s">
        <v>785</v>
      </c>
      <c r="H442" s="44" t="s">
        <v>526</v>
      </c>
      <c r="I442" s="113"/>
      <c r="J442" s="115">
        <f t="shared" si="13"/>
        <v>10465350</v>
      </c>
      <c r="K442" s="115">
        <f t="shared" si="13"/>
        <v>0</v>
      </c>
    </row>
    <row r="443" spans="1:240" ht="31.5" x14ac:dyDescent="0.25">
      <c r="A443" s="4"/>
      <c r="B443" s="229"/>
      <c r="C443" s="229"/>
      <c r="D443" s="229"/>
      <c r="E443" s="229"/>
      <c r="F443" s="230"/>
      <c r="G443" s="32" t="s">
        <v>786</v>
      </c>
      <c r="H443" s="28" t="s">
        <v>783</v>
      </c>
      <c r="I443" s="113"/>
      <c r="J443" s="115">
        <f t="shared" si="13"/>
        <v>10465350</v>
      </c>
      <c r="K443" s="115">
        <f t="shared" si="13"/>
        <v>0</v>
      </c>
    </row>
    <row r="444" spans="1:240" ht="34.15" customHeight="1" x14ac:dyDescent="0.25">
      <c r="A444" s="4"/>
      <c r="B444" s="229"/>
      <c r="C444" s="229"/>
      <c r="D444" s="229"/>
      <c r="E444" s="229"/>
      <c r="F444" s="230"/>
      <c r="G444" s="94" t="s">
        <v>784</v>
      </c>
      <c r="H444" s="95"/>
      <c r="I444" s="113">
        <v>400</v>
      </c>
      <c r="J444" s="115">
        <v>10465350</v>
      </c>
      <c r="K444" s="115">
        <v>0</v>
      </c>
    </row>
    <row r="445" spans="1:240" ht="63" x14ac:dyDescent="0.25">
      <c r="A445" s="4"/>
      <c r="B445" s="195"/>
      <c r="C445" s="195"/>
      <c r="D445" s="195"/>
      <c r="E445" s="195"/>
      <c r="F445" s="196"/>
      <c r="G445" s="2" t="s">
        <v>752</v>
      </c>
      <c r="H445" s="39" t="s">
        <v>394</v>
      </c>
      <c r="I445" s="113"/>
      <c r="J445" s="148">
        <f t="shared" ref="J445:K448" si="14">J446</f>
        <v>70000</v>
      </c>
      <c r="K445" s="148">
        <f>K446</f>
        <v>0</v>
      </c>
    </row>
    <row r="446" spans="1:240" ht="94.5" x14ac:dyDescent="0.25">
      <c r="A446" s="4"/>
      <c r="B446" s="195"/>
      <c r="C446" s="195"/>
      <c r="D446" s="195"/>
      <c r="E446" s="195"/>
      <c r="F446" s="196"/>
      <c r="G446" s="8" t="s">
        <v>753</v>
      </c>
      <c r="H446" s="28" t="s">
        <v>395</v>
      </c>
      <c r="I446" s="113"/>
      <c r="J446" s="115">
        <f t="shared" si="14"/>
        <v>70000</v>
      </c>
      <c r="K446" s="115">
        <f t="shared" si="14"/>
        <v>0</v>
      </c>
    </row>
    <row r="447" spans="1:240" ht="110.25" x14ac:dyDescent="0.25">
      <c r="A447" s="4"/>
      <c r="B447" s="195"/>
      <c r="C447" s="195"/>
      <c r="D447" s="195"/>
      <c r="E447" s="195"/>
      <c r="F447" s="196"/>
      <c r="G447" s="43" t="s">
        <v>705</v>
      </c>
      <c r="H447" s="44" t="s">
        <v>396</v>
      </c>
      <c r="I447" s="113"/>
      <c r="J447" s="115">
        <f t="shared" si="14"/>
        <v>70000</v>
      </c>
      <c r="K447" s="115">
        <f t="shared" si="14"/>
        <v>0</v>
      </c>
    </row>
    <row r="448" spans="1:240" ht="94.5" x14ac:dyDescent="0.25">
      <c r="A448" s="4"/>
      <c r="B448" s="195"/>
      <c r="C448" s="195"/>
      <c r="D448" s="195"/>
      <c r="E448" s="195"/>
      <c r="F448" s="196"/>
      <c r="G448" s="8" t="s">
        <v>754</v>
      </c>
      <c r="H448" s="28" t="s">
        <v>397</v>
      </c>
      <c r="I448" s="113"/>
      <c r="J448" s="115">
        <f t="shared" si="14"/>
        <v>70000</v>
      </c>
      <c r="K448" s="115">
        <f t="shared" si="14"/>
        <v>0</v>
      </c>
    </row>
    <row r="449" spans="1:11" ht="31.5" x14ac:dyDescent="0.25">
      <c r="A449" s="4"/>
      <c r="B449" s="195"/>
      <c r="C449" s="195"/>
      <c r="D449" s="195"/>
      <c r="E449" s="195"/>
      <c r="F449" s="196"/>
      <c r="G449" s="32" t="s">
        <v>2</v>
      </c>
      <c r="H449" s="95"/>
      <c r="I449" s="113">
        <v>200</v>
      </c>
      <c r="J449" s="115">
        <v>70000</v>
      </c>
      <c r="K449" s="115"/>
    </row>
    <row r="450" spans="1:11" ht="64.5" customHeight="1" x14ac:dyDescent="0.25">
      <c r="A450" s="4"/>
      <c r="B450" s="136"/>
      <c r="C450" s="136"/>
      <c r="D450" s="136"/>
      <c r="E450" s="136"/>
      <c r="F450" s="137"/>
      <c r="G450" s="224" t="s">
        <v>755</v>
      </c>
      <c r="H450" s="39" t="s">
        <v>593</v>
      </c>
      <c r="I450" s="113"/>
      <c r="J450" s="148">
        <f>J451</f>
        <v>5500000</v>
      </c>
      <c r="K450" s="148">
        <f>K451</f>
        <v>19362000</v>
      </c>
    </row>
    <row r="451" spans="1:11" ht="68.099999999999994" customHeight="1" x14ac:dyDescent="0.25">
      <c r="A451" s="4"/>
      <c r="B451" s="136"/>
      <c r="C451" s="136"/>
      <c r="D451" s="136"/>
      <c r="E451" s="136"/>
      <c r="F451" s="137"/>
      <c r="G451" s="213" t="s">
        <v>756</v>
      </c>
      <c r="H451" s="39" t="s">
        <v>594</v>
      </c>
      <c r="I451" s="113"/>
      <c r="J451" s="115">
        <f>J452+J457+J467+J462</f>
        <v>5500000</v>
      </c>
      <c r="K451" s="115">
        <f>K452+K457+K467+K462</f>
        <v>19362000</v>
      </c>
    </row>
    <row r="452" spans="1:11" ht="53.25" hidden="1" customHeight="1" x14ac:dyDescent="0.3">
      <c r="A452" s="4"/>
      <c r="B452" s="136"/>
      <c r="C452" s="136"/>
      <c r="D452" s="136"/>
      <c r="E452" s="136"/>
      <c r="F452" s="137"/>
      <c r="G452" s="147" t="s">
        <v>596</v>
      </c>
      <c r="H452" s="44" t="s">
        <v>595</v>
      </c>
      <c r="I452" s="113"/>
      <c r="J452" s="115">
        <f>J453+J455</f>
        <v>0</v>
      </c>
      <c r="K452" s="115">
        <f>K453+K455</f>
        <v>0</v>
      </c>
    </row>
    <row r="453" spans="1:11" ht="31.15" hidden="1" x14ac:dyDescent="0.3">
      <c r="A453" s="4"/>
      <c r="B453" s="136"/>
      <c r="C453" s="136"/>
      <c r="D453" s="136"/>
      <c r="E453" s="136"/>
      <c r="F453" s="137"/>
      <c r="G453" s="32" t="s">
        <v>603</v>
      </c>
      <c r="H453" s="28" t="s">
        <v>600</v>
      </c>
      <c r="I453" s="113"/>
      <c r="J453" s="115">
        <f>J454</f>
        <v>0</v>
      </c>
      <c r="K453" s="115">
        <f>K454</f>
        <v>0</v>
      </c>
    </row>
    <row r="454" spans="1:11" ht="46.9" hidden="1" x14ac:dyDescent="0.3">
      <c r="A454" s="4"/>
      <c r="B454" s="136"/>
      <c r="C454" s="136"/>
      <c r="D454" s="136"/>
      <c r="E454" s="136"/>
      <c r="F454" s="137"/>
      <c r="G454" s="32" t="s">
        <v>18</v>
      </c>
      <c r="H454" s="44"/>
      <c r="I454" s="113">
        <v>400</v>
      </c>
      <c r="J454" s="115"/>
      <c r="K454" s="115"/>
    </row>
    <row r="455" spans="1:11" ht="31.15" hidden="1" x14ac:dyDescent="0.3">
      <c r="A455" s="4"/>
      <c r="B455" s="136"/>
      <c r="C455" s="136"/>
      <c r="D455" s="136"/>
      <c r="E455" s="136"/>
      <c r="F455" s="137"/>
      <c r="G455" s="146" t="s">
        <v>496</v>
      </c>
      <c r="H455" s="28" t="s">
        <v>601</v>
      </c>
      <c r="I455" s="113"/>
      <c r="J455" s="115">
        <f>J456</f>
        <v>0</v>
      </c>
      <c r="K455" s="115">
        <f>K456</f>
        <v>0</v>
      </c>
    </row>
    <row r="456" spans="1:11" ht="35.450000000000003" hidden="1" customHeight="1" x14ac:dyDescent="0.3">
      <c r="A456" s="4"/>
      <c r="B456" s="136"/>
      <c r="C456" s="136"/>
      <c r="D456" s="136"/>
      <c r="E456" s="136"/>
      <c r="F456" s="137"/>
      <c r="G456" s="32" t="s">
        <v>18</v>
      </c>
      <c r="H456" s="44"/>
      <c r="I456" s="113">
        <v>400</v>
      </c>
      <c r="J456" s="115"/>
      <c r="K456" s="115"/>
    </row>
    <row r="457" spans="1:11" ht="30.6" hidden="1" customHeight="1" x14ac:dyDescent="0.3">
      <c r="A457" s="4"/>
      <c r="B457" s="136"/>
      <c r="C457" s="136"/>
      <c r="D457" s="136"/>
      <c r="E457" s="136"/>
      <c r="F457" s="137"/>
      <c r="G457" s="147" t="s">
        <v>531</v>
      </c>
      <c r="H457" s="44" t="s">
        <v>597</v>
      </c>
      <c r="I457" s="113"/>
      <c r="J457" s="115">
        <f>J458+J460</f>
        <v>0</v>
      </c>
      <c r="K457" s="115">
        <f>K458+K460</f>
        <v>0</v>
      </c>
    </row>
    <row r="458" spans="1:11" ht="46.9" hidden="1" x14ac:dyDescent="0.3">
      <c r="A458" s="4"/>
      <c r="B458" s="136"/>
      <c r="C458" s="136"/>
      <c r="D458" s="136"/>
      <c r="E458" s="136"/>
      <c r="F458" s="137"/>
      <c r="G458" s="32" t="s">
        <v>604</v>
      </c>
      <c r="H458" s="28" t="s">
        <v>598</v>
      </c>
      <c r="I458" s="113"/>
      <c r="J458" s="115">
        <f>J459</f>
        <v>0</v>
      </c>
      <c r="K458" s="115">
        <f>K459</f>
        <v>0</v>
      </c>
    </row>
    <row r="459" spans="1:11" ht="46.9" hidden="1" x14ac:dyDescent="0.3">
      <c r="A459" s="4"/>
      <c r="B459" s="136"/>
      <c r="C459" s="136"/>
      <c r="D459" s="136"/>
      <c r="E459" s="136"/>
      <c r="F459" s="137"/>
      <c r="G459" s="32" t="s">
        <v>18</v>
      </c>
      <c r="H459" s="44"/>
      <c r="I459" s="113">
        <v>400</v>
      </c>
      <c r="J459" s="115"/>
      <c r="K459" s="115"/>
    </row>
    <row r="460" spans="1:11" ht="32.450000000000003" hidden="1" customHeight="1" x14ac:dyDescent="0.3">
      <c r="A460" s="4"/>
      <c r="B460" s="136"/>
      <c r="C460" s="136"/>
      <c r="D460" s="136"/>
      <c r="E460" s="136"/>
      <c r="F460" s="137"/>
      <c r="G460" s="146" t="s">
        <v>602</v>
      </c>
      <c r="H460" s="28" t="s">
        <v>599</v>
      </c>
      <c r="I460" s="113"/>
      <c r="J460" s="115">
        <f>J461</f>
        <v>0</v>
      </c>
      <c r="K460" s="115">
        <f>K461</f>
        <v>0</v>
      </c>
    </row>
    <row r="461" spans="1:11" ht="46.9" hidden="1" x14ac:dyDescent="0.3">
      <c r="A461" s="4"/>
      <c r="B461" s="136"/>
      <c r="C461" s="136"/>
      <c r="D461" s="136"/>
      <c r="E461" s="136"/>
      <c r="F461" s="137"/>
      <c r="G461" s="32" t="s">
        <v>18</v>
      </c>
      <c r="H461" s="95"/>
      <c r="I461" s="113">
        <v>400</v>
      </c>
      <c r="J461" s="115"/>
      <c r="K461" s="115">
        <v>0</v>
      </c>
    </row>
    <row r="462" spans="1:11" ht="47.25" x14ac:dyDescent="0.25">
      <c r="A462" s="4"/>
      <c r="B462" s="209"/>
      <c r="C462" s="209"/>
      <c r="D462" s="209"/>
      <c r="E462" s="209"/>
      <c r="F462" s="210"/>
      <c r="G462" s="211" t="s">
        <v>713</v>
      </c>
      <c r="H462" s="212" t="s">
        <v>595</v>
      </c>
      <c r="I462" s="214"/>
      <c r="J462" s="115">
        <f>J463+J465</f>
        <v>0</v>
      </c>
      <c r="K462" s="115"/>
    </row>
    <row r="463" spans="1:11" ht="31.5" x14ac:dyDescent="0.25">
      <c r="A463" s="4"/>
      <c r="B463" s="209"/>
      <c r="C463" s="209"/>
      <c r="D463" s="209"/>
      <c r="E463" s="209"/>
      <c r="F463" s="210"/>
      <c r="G463" s="8" t="s">
        <v>603</v>
      </c>
      <c r="H463" s="3" t="s">
        <v>600</v>
      </c>
      <c r="I463" s="214"/>
      <c r="J463" s="115">
        <f>J464</f>
        <v>0</v>
      </c>
      <c r="K463" s="115"/>
    </row>
    <row r="464" spans="1:11" ht="36.6" customHeight="1" x14ac:dyDescent="0.25">
      <c r="A464" s="4"/>
      <c r="B464" s="209"/>
      <c r="C464" s="209"/>
      <c r="D464" s="209"/>
      <c r="E464" s="209"/>
      <c r="F464" s="210"/>
      <c r="G464" s="8" t="s">
        <v>18</v>
      </c>
      <c r="H464" s="3"/>
      <c r="I464" s="214">
        <v>400</v>
      </c>
      <c r="J464" s="115"/>
      <c r="K464" s="115"/>
    </row>
    <row r="465" spans="1:240" ht="31.5" x14ac:dyDescent="0.25">
      <c r="A465" s="4"/>
      <c r="B465" s="209"/>
      <c r="C465" s="209"/>
      <c r="D465" s="209"/>
      <c r="E465" s="209"/>
      <c r="F465" s="210"/>
      <c r="G465" s="213" t="s">
        <v>496</v>
      </c>
      <c r="H465" s="3" t="s">
        <v>601</v>
      </c>
      <c r="I465" s="113"/>
      <c r="J465" s="115">
        <f>J466</f>
        <v>0</v>
      </c>
      <c r="K465" s="115"/>
    </row>
    <row r="466" spans="1:240" ht="36.6" customHeight="1" x14ac:dyDescent="0.25">
      <c r="A466" s="4"/>
      <c r="B466" s="209"/>
      <c r="C466" s="209"/>
      <c r="D466" s="209"/>
      <c r="E466" s="209"/>
      <c r="F466" s="210"/>
      <c r="G466" s="8" t="s">
        <v>18</v>
      </c>
      <c r="H466" s="3"/>
      <c r="I466" s="113">
        <v>400</v>
      </c>
      <c r="J466" s="115"/>
      <c r="K466" s="115"/>
    </row>
    <row r="467" spans="1:240" ht="31.5" x14ac:dyDescent="0.25">
      <c r="A467" s="4"/>
      <c r="B467" s="187"/>
      <c r="C467" s="187"/>
      <c r="D467" s="187"/>
      <c r="E467" s="187"/>
      <c r="F467" s="188"/>
      <c r="G467" s="147" t="s">
        <v>531</v>
      </c>
      <c r="H467" s="44" t="s">
        <v>597</v>
      </c>
      <c r="I467" s="113"/>
      <c r="J467" s="115">
        <f>J468+J470</f>
        <v>5500000</v>
      </c>
      <c r="K467" s="115">
        <f>K468+K470</f>
        <v>19362000</v>
      </c>
    </row>
    <row r="468" spans="1:240" ht="47.25" x14ac:dyDescent="0.25">
      <c r="A468" s="4"/>
      <c r="B468" s="187"/>
      <c r="C468" s="187"/>
      <c r="D468" s="187"/>
      <c r="E468" s="187"/>
      <c r="F468" s="188"/>
      <c r="G468" s="32" t="s">
        <v>604</v>
      </c>
      <c r="H468" s="28" t="s">
        <v>598</v>
      </c>
      <c r="I468" s="113"/>
      <c r="J468" s="115">
        <f>J469</f>
        <v>275000</v>
      </c>
      <c r="K468" s="115">
        <f>K469</f>
        <v>1312000</v>
      </c>
    </row>
    <row r="469" spans="1:240" ht="36.6" customHeight="1" x14ac:dyDescent="0.25">
      <c r="A469" s="4"/>
      <c r="B469" s="187"/>
      <c r="C469" s="187"/>
      <c r="D469" s="187"/>
      <c r="E469" s="187"/>
      <c r="F469" s="188"/>
      <c r="G469" s="32" t="s">
        <v>18</v>
      </c>
      <c r="H469" s="28"/>
      <c r="I469" s="113">
        <v>400</v>
      </c>
      <c r="J469" s="115">
        <v>275000</v>
      </c>
      <c r="K469" s="115">
        <v>1312000</v>
      </c>
    </row>
    <row r="470" spans="1:240" ht="47.25" x14ac:dyDescent="0.25">
      <c r="A470" s="4"/>
      <c r="B470" s="187"/>
      <c r="C470" s="187"/>
      <c r="D470" s="187"/>
      <c r="E470" s="187"/>
      <c r="F470" s="188"/>
      <c r="G470" s="146" t="s">
        <v>602</v>
      </c>
      <c r="H470" s="28" t="s">
        <v>599</v>
      </c>
      <c r="I470" s="113"/>
      <c r="J470" s="115">
        <f>J471</f>
        <v>5225000</v>
      </c>
      <c r="K470" s="115">
        <f>K471</f>
        <v>18050000</v>
      </c>
    </row>
    <row r="471" spans="1:240" ht="36.950000000000003" customHeight="1" x14ac:dyDescent="0.25">
      <c r="A471" s="4"/>
      <c r="B471" s="187"/>
      <c r="C471" s="187"/>
      <c r="D471" s="187"/>
      <c r="E471" s="187"/>
      <c r="F471" s="188"/>
      <c r="G471" s="32" t="s">
        <v>18</v>
      </c>
      <c r="H471" s="28"/>
      <c r="I471" s="113">
        <v>400</v>
      </c>
      <c r="J471" s="115">
        <v>5225000</v>
      </c>
      <c r="K471" s="115">
        <v>18050000</v>
      </c>
    </row>
    <row r="472" spans="1:240" s="37" customFormat="1" ht="49.5" customHeight="1" x14ac:dyDescent="0.25">
      <c r="A472" s="36"/>
      <c r="B472" s="245" t="s">
        <v>30</v>
      </c>
      <c r="C472" s="245"/>
      <c r="D472" s="245"/>
      <c r="E472" s="245"/>
      <c r="F472" s="246"/>
      <c r="G472" s="215" t="s">
        <v>757</v>
      </c>
      <c r="H472" s="39" t="s">
        <v>403</v>
      </c>
      <c r="I472" s="40" t="s">
        <v>0</v>
      </c>
      <c r="J472" s="41">
        <f>J473+J481</f>
        <v>7100527</v>
      </c>
      <c r="K472" s="41">
        <f>K473+K481</f>
        <v>2466677</v>
      </c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6"/>
      <c r="DG472" s="6"/>
      <c r="DH472" s="6"/>
      <c r="DI472" s="6"/>
      <c r="DJ472" s="6"/>
      <c r="DK472" s="6"/>
      <c r="DL472" s="6"/>
      <c r="DM472" s="6"/>
      <c r="DN472" s="6"/>
      <c r="DO472" s="6"/>
      <c r="DP472" s="6"/>
      <c r="DQ472" s="6"/>
      <c r="DR472" s="6"/>
      <c r="DS472" s="6"/>
      <c r="DT472" s="6"/>
      <c r="DU472" s="6"/>
      <c r="DV472" s="6"/>
      <c r="DW472" s="6"/>
      <c r="DX472" s="6"/>
      <c r="DY472" s="6"/>
      <c r="DZ472" s="6"/>
      <c r="EA472" s="6"/>
      <c r="EB472" s="6"/>
      <c r="EC472" s="6"/>
      <c r="ED472" s="6"/>
      <c r="EE472" s="6"/>
      <c r="EF472" s="6"/>
      <c r="EG472" s="6"/>
      <c r="EH472" s="6"/>
      <c r="EI472" s="6"/>
      <c r="EJ472" s="6"/>
      <c r="EK472" s="6"/>
      <c r="EL472" s="6"/>
      <c r="EM472" s="6"/>
      <c r="EN472" s="6"/>
      <c r="EO472" s="6"/>
      <c r="EP472" s="6"/>
      <c r="EQ472" s="6"/>
      <c r="ER472" s="6"/>
      <c r="ES472" s="6"/>
      <c r="ET472" s="6"/>
      <c r="EU472" s="6"/>
      <c r="EV472" s="6"/>
      <c r="EW472" s="6"/>
      <c r="EX472" s="6"/>
      <c r="EY472" s="6"/>
      <c r="EZ472" s="6"/>
      <c r="FA472" s="6"/>
      <c r="FB472" s="6"/>
      <c r="FC472" s="6"/>
      <c r="FD472" s="6"/>
      <c r="FE472" s="6"/>
      <c r="FF472" s="6"/>
      <c r="FG472" s="6"/>
      <c r="FH472" s="6"/>
      <c r="FI472" s="6"/>
      <c r="FJ472" s="6"/>
      <c r="FK472" s="6"/>
      <c r="FL472" s="6"/>
      <c r="FM472" s="6"/>
      <c r="FN472" s="6"/>
      <c r="FO472" s="6"/>
      <c r="FP472" s="6"/>
      <c r="FQ472" s="6"/>
      <c r="FR472" s="6"/>
      <c r="FS472" s="6"/>
      <c r="FT472" s="6"/>
      <c r="FU472" s="6"/>
      <c r="FV472" s="6"/>
      <c r="FW472" s="6"/>
      <c r="FX472" s="6"/>
      <c r="FY472" s="6"/>
      <c r="FZ472" s="6"/>
      <c r="GA472" s="6"/>
      <c r="GB472" s="6"/>
      <c r="GC472" s="6"/>
      <c r="GD472" s="6"/>
      <c r="GE472" s="6"/>
      <c r="GF472" s="6"/>
      <c r="GG472" s="6"/>
      <c r="GH472" s="6"/>
      <c r="GI472" s="6"/>
      <c r="GJ472" s="6"/>
      <c r="GK472" s="6"/>
      <c r="GL472" s="6"/>
      <c r="GM472" s="6"/>
      <c r="GN472" s="6"/>
      <c r="GO472" s="6"/>
      <c r="GP472" s="6"/>
      <c r="GQ472" s="6"/>
      <c r="GR472" s="6"/>
      <c r="GS472" s="6"/>
      <c r="GT472" s="6"/>
      <c r="GU472" s="6"/>
      <c r="GV472" s="6"/>
      <c r="GW472" s="6"/>
      <c r="GX472" s="6"/>
      <c r="GY472" s="6"/>
      <c r="GZ472" s="6"/>
      <c r="HA472" s="6"/>
      <c r="HB472" s="6"/>
      <c r="HC472" s="6"/>
      <c r="HD472" s="6"/>
      <c r="HE472" s="6"/>
      <c r="HF472" s="6"/>
      <c r="HG472" s="6"/>
      <c r="HH472" s="6"/>
      <c r="HI472" s="6"/>
      <c r="HJ472" s="6"/>
      <c r="HK472" s="6"/>
      <c r="HL472" s="6"/>
      <c r="HM472" s="6"/>
      <c r="HN472" s="6"/>
      <c r="HO472" s="6"/>
      <c r="HP472" s="6"/>
      <c r="HQ472" s="6"/>
      <c r="HR472" s="6"/>
      <c r="HS472" s="6"/>
      <c r="HT472" s="6"/>
      <c r="HU472" s="6"/>
      <c r="HV472" s="6"/>
      <c r="HW472" s="6"/>
      <c r="HX472" s="6"/>
      <c r="HY472" s="6"/>
      <c r="HZ472" s="6"/>
      <c r="IA472" s="6"/>
      <c r="IB472" s="6"/>
      <c r="IC472" s="6"/>
      <c r="ID472" s="6"/>
      <c r="IE472" s="6"/>
      <c r="IF472" s="6"/>
    </row>
    <row r="473" spans="1:240" s="37" customFormat="1" ht="47.25" x14ac:dyDescent="0.25">
      <c r="A473" s="36"/>
      <c r="B473" s="250" t="s">
        <v>29</v>
      </c>
      <c r="C473" s="250"/>
      <c r="D473" s="250"/>
      <c r="E473" s="250"/>
      <c r="F473" s="247"/>
      <c r="G473" s="2" t="s">
        <v>758</v>
      </c>
      <c r="H473" s="39" t="s">
        <v>404</v>
      </c>
      <c r="I473" s="29" t="s">
        <v>0</v>
      </c>
      <c r="J473" s="30">
        <f t="shared" ref="J473:K475" si="15">J474</f>
        <v>260000</v>
      </c>
      <c r="K473" s="30">
        <f t="shared" si="15"/>
        <v>260000</v>
      </c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6"/>
      <c r="DG473" s="6"/>
      <c r="DH473" s="6"/>
      <c r="DI473" s="6"/>
      <c r="DJ473" s="6"/>
      <c r="DK473" s="6"/>
      <c r="DL473" s="6"/>
      <c r="DM473" s="6"/>
      <c r="DN473" s="6"/>
      <c r="DO473" s="6"/>
      <c r="DP473" s="6"/>
      <c r="DQ473" s="6"/>
      <c r="DR473" s="6"/>
      <c r="DS473" s="6"/>
      <c r="DT473" s="6"/>
      <c r="DU473" s="6"/>
      <c r="DV473" s="6"/>
      <c r="DW473" s="6"/>
      <c r="DX473" s="6"/>
      <c r="DY473" s="6"/>
      <c r="DZ473" s="6"/>
      <c r="EA473" s="6"/>
      <c r="EB473" s="6"/>
      <c r="EC473" s="6"/>
      <c r="ED473" s="6"/>
      <c r="EE473" s="6"/>
      <c r="EF473" s="6"/>
      <c r="EG473" s="6"/>
      <c r="EH473" s="6"/>
      <c r="EI473" s="6"/>
      <c r="EJ473" s="6"/>
      <c r="EK473" s="6"/>
      <c r="EL473" s="6"/>
      <c r="EM473" s="6"/>
      <c r="EN473" s="6"/>
      <c r="EO473" s="6"/>
      <c r="EP473" s="6"/>
      <c r="EQ473" s="6"/>
      <c r="ER473" s="6"/>
      <c r="ES473" s="6"/>
      <c r="ET473" s="6"/>
      <c r="EU473" s="6"/>
      <c r="EV473" s="6"/>
      <c r="EW473" s="6"/>
      <c r="EX473" s="6"/>
      <c r="EY473" s="6"/>
      <c r="EZ473" s="6"/>
      <c r="FA473" s="6"/>
      <c r="FB473" s="6"/>
      <c r="FC473" s="6"/>
      <c r="FD473" s="6"/>
      <c r="FE473" s="6"/>
      <c r="FF473" s="6"/>
      <c r="FG473" s="6"/>
      <c r="FH473" s="6"/>
      <c r="FI473" s="6"/>
      <c r="FJ473" s="6"/>
      <c r="FK473" s="6"/>
      <c r="FL473" s="6"/>
      <c r="FM473" s="6"/>
      <c r="FN473" s="6"/>
      <c r="FO473" s="6"/>
      <c r="FP473" s="6"/>
      <c r="FQ473" s="6"/>
      <c r="FR473" s="6"/>
      <c r="FS473" s="6"/>
      <c r="FT473" s="6"/>
      <c r="FU473" s="6"/>
      <c r="FV473" s="6"/>
      <c r="FW473" s="6"/>
      <c r="FX473" s="6"/>
      <c r="FY473" s="6"/>
      <c r="FZ473" s="6"/>
      <c r="GA473" s="6"/>
      <c r="GB473" s="6"/>
      <c r="GC473" s="6"/>
      <c r="GD473" s="6"/>
      <c r="GE473" s="6"/>
      <c r="GF473" s="6"/>
      <c r="GG473" s="6"/>
      <c r="GH473" s="6"/>
      <c r="GI473" s="6"/>
      <c r="GJ473" s="6"/>
      <c r="GK473" s="6"/>
      <c r="GL473" s="6"/>
      <c r="GM473" s="6"/>
      <c r="GN473" s="6"/>
      <c r="GO473" s="6"/>
      <c r="GP473" s="6"/>
      <c r="GQ473" s="6"/>
      <c r="GR473" s="6"/>
      <c r="GS473" s="6"/>
      <c r="GT473" s="6"/>
      <c r="GU473" s="6"/>
      <c r="GV473" s="6"/>
      <c r="GW473" s="6"/>
      <c r="GX473" s="6"/>
      <c r="GY473" s="6"/>
      <c r="GZ473" s="6"/>
      <c r="HA473" s="6"/>
      <c r="HB473" s="6"/>
      <c r="HC473" s="6"/>
      <c r="HD473" s="6"/>
      <c r="HE473" s="6"/>
      <c r="HF473" s="6"/>
      <c r="HG473" s="6"/>
      <c r="HH473" s="6"/>
      <c r="HI473" s="6"/>
      <c r="HJ473" s="6"/>
      <c r="HK473" s="6"/>
      <c r="HL473" s="6"/>
      <c r="HM473" s="6"/>
      <c r="HN473" s="6"/>
      <c r="HO473" s="6"/>
      <c r="HP473" s="6"/>
      <c r="HQ473" s="6"/>
      <c r="HR473" s="6"/>
      <c r="HS473" s="6"/>
      <c r="HT473" s="6"/>
      <c r="HU473" s="6"/>
      <c r="HV473" s="6"/>
      <c r="HW473" s="6"/>
      <c r="HX473" s="6"/>
      <c r="HY473" s="6"/>
      <c r="HZ473" s="6"/>
      <c r="IA473" s="6"/>
      <c r="IB473" s="6"/>
      <c r="IC473" s="6"/>
      <c r="ID473" s="6"/>
      <c r="IE473" s="6"/>
      <c r="IF473" s="6"/>
    </row>
    <row r="474" spans="1:240" s="37" customFormat="1" ht="55.5" customHeight="1" x14ac:dyDescent="0.25">
      <c r="A474" s="36"/>
      <c r="B474" s="69"/>
      <c r="C474" s="69"/>
      <c r="D474" s="69"/>
      <c r="E474" s="69"/>
      <c r="F474" s="70"/>
      <c r="G474" s="43" t="s">
        <v>406</v>
      </c>
      <c r="H474" s="44" t="s">
        <v>405</v>
      </c>
      <c r="I474" s="29"/>
      <c r="J474" s="30">
        <f>J475+J479</f>
        <v>260000</v>
      </c>
      <c r="K474" s="30">
        <f>K475+K479</f>
        <v>260000</v>
      </c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  <c r="CW474" s="6"/>
      <c r="CX474" s="6"/>
      <c r="CY474" s="6"/>
      <c r="CZ474" s="6"/>
      <c r="DA474" s="6"/>
      <c r="DB474" s="6"/>
      <c r="DC474" s="6"/>
      <c r="DD474" s="6"/>
      <c r="DE474" s="6"/>
      <c r="DF474" s="6"/>
      <c r="DG474" s="6"/>
      <c r="DH474" s="6"/>
      <c r="DI474" s="6"/>
      <c r="DJ474" s="6"/>
      <c r="DK474" s="6"/>
      <c r="DL474" s="6"/>
      <c r="DM474" s="6"/>
      <c r="DN474" s="6"/>
      <c r="DO474" s="6"/>
      <c r="DP474" s="6"/>
      <c r="DQ474" s="6"/>
      <c r="DR474" s="6"/>
      <c r="DS474" s="6"/>
      <c r="DT474" s="6"/>
      <c r="DU474" s="6"/>
      <c r="DV474" s="6"/>
      <c r="DW474" s="6"/>
      <c r="DX474" s="6"/>
      <c r="DY474" s="6"/>
      <c r="DZ474" s="6"/>
      <c r="EA474" s="6"/>
      <c r="EB474" s="6"/>
      <c r="EC474" s="6"/>
      <c r="ED474" s="6"/>
      <c r="EE474" s="6"/>
      <c r="EF474" s="6"/>
      <c r="EG474" s="6"/>
      <c r="EH474" s="6"/>
      <c r="EI474" s="6"/>
      <c r="EJ474" s="6"/>
      <c r="EK474" s="6"/>
      <c r="EL474" s="6"/>
      <c r="EM474" s="6"/>
      <c r="EN474" s="6"/>
      <c r="EO474" s="6"/>
      <c r="EP474" s="6"/>
      <c r="EQ474" s="6"/>
      <c r="ER474" s="6"/>
      <c r="ES474" s="6"/>
      <c r="ET474" s="6"/>
      <c r="EU474" s="6"/>
      <c r="EV474" s="6"/>
      <c r="EW474" s="6"/>
      <c r="EX474" s="6"/>
      <c r="EY474" s="6"/>
      <c r="EZ474" s="6"/>
      <c r="FA474" s="6"/>
      <c r="FB474" s="6"/>
      <c r="FC474" s="6"/>
      <c r="FD474" s="6"/>
      <c r="FE474" s="6"/>
      <c r="FF474" s="6"/>
      <c r="FG474" s="6"/>
      <c r="FH474" s="6"/>
      <c r="FI474" s="6"/>
      <c r="FJ474" s="6"/>
      <c r="FK474" s="6"/>
      <c r="FL474" s="6"/>
      <c r="FM474" s="6"/>
      <c r="FN474" s="6"/>
      <c r="FO474" s="6"/>
      <c r="FP474" s="6"/>
      <c r="FQ474" s="6"/>
      <c r="FR474" s="6"/>
      <c r="FS474" s="6"/>
      <c r="FT474" s="6"/>
      <c r="FU474" s="6"/>
      <c r="FV474" s="6"/>
      <c r="FW474" s="6"/>
      <c r="FX474" s="6"/>
      <c r="FY474" s="6"/>
      <c r="FZ474" s="6"/>
      <c r="GA474" s="6"/>
      <c r="GB474" s="6"/>
      <c r="GC474" s="6"/>
      <c r="GD474" s="6"/>
      <c r="GE474" s="6"/>
      <c r="GF474" s="6"/>
      <c r="GG474" s="6"/>
      <c r="GH474" s="6"/>
      <c r="GI474" s="6"/>
      <c r="GJ474" s="6"/>
      <c r="GK474" s="6"/>
      <c r="GL474" s="6"/>
      <c r="GM474" s="6"/>
      <c r="GN474" s="6"/>
      <c r="GO474" s="6"/>
      <c r="GP474" s="6"/>
      <c r="GQ474" s="6"/>
      <c r="GR474" s="6"/>
      <c r="GS474" s="6"/>
      <c r="GT474" s="6"/>
      <c r="GU474" s="6"/>
      <c r="GV474" s="6"/>
      <c r="GW474" s="6"/>
      <c r="GX474" s="6"/>
      <c r="GY474" s="6"/>
      <c r="GZ474" s="6"/>
      <c r="HA474" s="6"/>
      <c r="HB474" s="6"/>
      <c r="HC474" s="6"/>
      <c r="HD474" s="6"/>
      <c r="HE474" s="6"/>
      <c r="HF474" s="6"/>
      <c r="HG474" s="6"/>
      <c r="HH474" s="6"/>
      <c r="HI474" s="6"/>
      <c r="HJ474" s="6"/>
      <c r="HK474" s="6"/>
      <c r="HL474" s="6"/>
      <c r="HM474" s="6"/>
      <c r="HN474" s="6"/>
      <c r="HO474" s="6"/>
      <c r="HP474" s="6"/>
      <c r="HQ474" s="6"/>
      <c r="HR474" s="6"/>
      <c r="HS474" s="6"/>
      <c r="HT474" s="6"/>
      <c r="HU474" s="6"/>
      <c r="HV474" s="6"/>
      <c r="HW474" s="6"/>
      <c r="HX474" s="6"/>
      <c r="HY474" s="6"/>
      <c r="HZ474" s="6"/>
      <c r="IA474" s="6"/>
      <c r="IB474" s="6"/>
      <c r="IC474" s="6"/>
      <c r="ID474" s="6"/>
      <c r="IE474" s="6"/>
      <c r="IF474" s="6"/>
    </row>
    <row r="475" spans="1:240" s="37" customFormat="1" ht="47.25" x14ac:dyDescent="0.25">
      <c r="A475" s="36"/>
      <c r="B475" s="241" t="s">
        <v>28</v>
      </c>
      <c r="C475" s="241"/>
      <c r="D475" s="241"/>
      <c r="E475" s="241"/>
      <c r="F475" s="242"/>
      <c r="G475" s="8" t="s">
        <v>759</v>
      </c>
      <c r="H475" s="28" t="s">
        <v>407</v>
      </c>
      <c r="I475" s="29" t="s">
        <v>0</v>
      </c>
      <c r="J475" s="30">
        <f t="shared" si="15"/>
        <v>260000</v>
      </c>
      <c r="K475" s="30">
        <f t="shared" si="15"/>
        <v>260000</v>
      </c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  <c r="CW475" s="6"/>
      <c r="CX475" s="6"/>
      <c r="CY475" s="6"/>
      <c r="CZ475" s="6"/>
      <c r="DA475" s="6"/>
      <c r="DB475" s="6"/>
      <c r="DC475" s="6"/>
      <c r="DD475" s="6"/>
      <c r="DE475" s="6"/>
      <c r="DF475" s="6"/>
      <c r="DG475" s="6"/>
      <c r="DH475" s="6"/>
      <c r="DI475" s="6"/>
      <c r="DJ475" s="6"/>
      <c r="DK475" s="6"/>
      <c r="DL475" s="6"/>
      <c r="DM475" s="6"/>
      <c r="DN475" s="6"/>
      <c r="DO475" s="6"/>
      <c r="DP475" s="6"/>
      <c r="DQ475" s="6"/>
      <c r="DR475" s="6"/>
      <c r="DS475" s="6"/>
      <c r="DT475" s="6"/>
      <c r="DU475" s="6"/>
      <c r="DV475" s="6"/>
      <c r="DW475" s="6"/>
      <c r="DX475" s="6"/>
      <c r="DY475" s="6"/>
      <c r="DZ475" s="6"/>
      <c r="EA475" s="6"/>
      <c r="EB475" s="6"/>
      <c r="EC475" s="6"/>
      <c r="ED475" s="6"/>
      <c r="EE475" s="6"/>
      <c r="EF475" s="6"/>
      <c r="EG475" s="6"/>
      <c r="EH475" s="6"/>
      <c r="EI475" s="6"/>
      <c r="EJ475" s="6"/>
      <c r="EK475" s="6"/>
      <c r="EL475" s="6"/>
      <c r="EM475" s="6"/>
      <c r="EN475" s="6"/>
      <c r="EO475" s="6"/>
      <c r="EP475" s="6"/>
      <c r="EQ475" s="6"/>
      <c r="ER475" s="6"/>
      <c r="ES475" s="6"/>
      <c r="ET475" s="6"/>
      <c r="EU475" s="6"/>
      <c r="EV475" s="6"/>
      <c r="EW475" s="6"/>
      <c r="EX475" s="6"/>
      <c r="EY475" s="6"/>
      <c r="EZ475" s="6"/>
      <c r="FA475" s="6"/>
      <c r="FB475" s="6"/>
      <c r="FC475" s="6"/>
      <c r="FD475" s="6"/>
      <c r="FE475" s="6"/>
      <c r="FF475" s="6"/>
      <c r="FG475" s="6"/>
      <c r="FH475" s="6"/>
      <c r="FI475" s="6"/>
      <c r="FJ475" s="6"/>
      <c r="FK475" s="6"/>
      <c r="FL475" s="6"/>
      <c r="FM475" s="6"/>
      <c r="FN475" s="6"/>
      <c r="FO475" s="6"/>
      <c r="FP475" s="6"/>
      <c r="FQ475" s="6"/>
      <c r="FR475" s="6"/>
      <c r="FS475" s="6"/>
      <c r="FT475" s="6"/>
      <c r="FU475" s="6"/>
      <c r="FV475" s="6"/>
      <c r="FW475" s="6"/>
      <c r="FX475" s="6"/>
      <c r="FY475" s="6"/>
      <c r="FZ475" s="6"/>
      <c r="GA475" s="6"/>
      <c r="GB475" s="6"/>
      <c r="GC475" s="6"/>
      <c r="GD475" s="6"/>
      <c r="GE475" s="6"/>
      <c r="GF475" s="6"/>
      <c r="GG475" s="6"/>
      <c r="GH475" s="6"/>
      <c r="GI475" s="6"/>
      <c r="GJ475" s="6"/>
      <c r="GK475" s="6"/>
      <c r="GL475" s="6"/>
      <c r="GM475" s="6"/>
      <c r="GN475" s="6"/>
      <c r="GO475" s="6"/>
      <c r="GP475" s="6"/>
      <c r="GQ475" s="6"/>
      <c r="GR475" s="6"/>
      <c r="GS475" s="6"/>
      <c r="GT475" s="6"/>
      <c r="GU475" s="6"/>
      <c r="GV475" s="6"/>
      <c r="GW475" s="6"/>
      <c r="GX475" s="6"/>
      <c r="GY475" s="6"/>
      <c r="GZ475" s="6"/>
      <c r="HA475" s="6"/>
      <c r="HB475" s="6"/>
      <c r="HC475" s="6"/>
      <c r="HD475" s="6"/>
      <c r="HE475" s="6"/>
      <c r="HF475" s="6"/>
      <c r="HG475" s="6"/>
      <c r="HH475" s="6"/>
      <c r="HI475" s="6"/>
      <c r="HJ475" s="6"/>
      <c r="HK475" s="6"/>
      <c r="HL475" s="6"/>
      <c r="HM475" s="6"/>
      <c r="HN475" s="6"/>
      <c r="HO475" s="6"/>
      <c r="HP475" s="6"/>
      <c r="HQ475" s="6"/>
      <c r="HR475" s="6"/>
      <c r="HS475" s="6"/>
      <c r="HT475" s="6"/>
      <c r="HU475" s="6"/>
      <c r="HV475" s="6"/>
      <c r="HW475" s="6"/>
      <c r="HX475" s="6"/>
      <c r="HY475" s="6"/>
      <c r="HZ475" s="6"/>
      <c r="IA475" s="6"/>
      <c r="IB475" s="6"/>
      <c r="IC475" s="6"/>
      <c r="ID475" s="6"/>
      <c r="IE475" s="6"/>
      <c r="IF475" s="6"/>
    </row>
    <row r="476" spans="1:240" s="37" customFormat="1" ht="31.5" x14ac:dyDescent="0.25">
      <c r="A476" s="36"/>
      <c r="B476" s="241">
        <v>200</v>
      </c>
      <c r="C476" s="241"/>
      <c r="D476" s="241"/>
      <c r="E476" s="241"/>
      <c r="F476" s="242"/>
      <c r="G476" s="32" t="s">
        <v>2</v>
      </c>
      <c r="H476" s="28"/>
      <c r="I476" s="29">
        <v>200</v>
      </c>
      <c r="J476" s="30">
        <v>260000</v>
      </c>
      <c r="K476" s="30">
        <v>260000</v>
      </c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  <c r="CW476" s="6"/>
      <c r="CX476" s="6"/>
      <c r="CY476" s="6"/>
      <c r="CZ476" s="6"/>
      <c r="DA476" s="6"/>
      <c r="DB476" s="6"/>
      <c r="DC476" s="6"/>
      <c r="DD476" s="6"/>
      <c r="DE476" s="6"/>
      <c r="DF476" s="6"/>
      <c r="DG476" s="6"/>
      <c r="DH476" s="6"/>
      <c r="DI476" s="6"/>
      <c r="DJ476" s="6"/>
      <c r="DK476" s="6"/>
      <c r="DL476" s="6"/>
      <c r="DM476" s="6"/>
      <c r="DN476" s="6"/>
      <c r="DO476" s="6"/>
      <c r="DP476" s="6"/>
      <c r="DQ476" s="6"/>
      <c r="DR476" s="6"/>
      <c r="DS476" s="6"/>
      <c r="DT476" s="6"/>
      <c r="DU476" s="6"/>
      <c r="DV476" s="6"/>
      <c r="DW476" s="6"/>
      <c r="DX476" s="6"/>
      <c r="DY476" s="6"/>
      <c r="DZ476" s="6"/>
      <c r="EA476" s="6"/>
      <c r="EB476" s="6"/>
      <c r="EC476" s="6"/>
      <c r="ED476" s="6"/>
      <c r="EE476" s="6"/>
      <c r="EF476" s="6"/>
      <c r="EG476" s="6"/>
      <c r="EH476" s="6"/>
      <c r="EI476" s="6"/>
      <c r="EJ476" s="6"/>
      <c r="EK476" s="6"/>
      <c r="EL476" s="6"/>
      <c r="EM476" s="6"/>
      <c r="EN476" s="6"/>
      <c r="EO476" s="6"/>
      <c r="EP476" s="6"/>
      <c r="EQ476" s="6"/>
      <c r="ER476" s="6"/>
      <c r="ES476" s="6"/>
      <c r="ET476" s="6"/>
      <c r="EU476" s="6"/>
      <c r="EV476" s="6"/>
      <c r="EW476" s="6"/>
      <c r="EX476" s="6"/>
      <c r="EY476" s="6"/>
      <c r="EZ476" s="6"/>
      <c r="FA476" s="6"/>
      <c r="FB476" s="6"/>
      <c r="FC476" s="6"/>
      <c r="FD476" s="6"/>
      <c r="FE476" s="6"/>
      <c r="FF476" s="6"/>
      <c r="FG476" s="6"/>
      <c r="FH476" s="6"/>
      <c r="FI476" s="6"/>
      <c r="FJ476" s="6"/>
      <c r="FK476" s="6"/>
      <c r="FL476" s="6"/>
      <c r="FM476" s="6"/>
      <c r="FN476" s="6"/>
      <c r="FO476" s="6"/>
      <c r="FP476" s="6"/>
      <c r="FQ476" s="6"/>
      <c r="FR476" s="6"/>
      <c r="FS476" s="6"/>
      <c r="FT476" s="6"/>
      <c r="FU476" s="6"/>
      <c r="FV476" s="6"/>
      <c r="FW476" s="6"/>
      <c r="FX476" s="6"/>
      <c r="FY476" s="6"/>
      <c r="FZ476" s="6"/>
      <c r="GA476" s="6"/>
      <c r="GB476" s="6"/>
      <c r="GC476" s="6"/>
      <c r="GD476" s="6"/>
      <c r="GE476" s="6"/>
      <c r="GF476" s="6"/>
      <c r="GG476" s="6"/>
      <c r="GH476" s="6"/>
      <c r="GI476" s="6"/>
      <c r="GJ476" s="6"/>
      <c r="GK476" s="6"/>
      <c r="GL476" s="6"/>
      <c r="GM476" s="6"/>
      <c r="GN476" s="6"/>
      <c r="GO476" s="6"/>
      <c r="GP476" s="6"/>
      <c r="GQ476" s="6"/>
      <c r="GR476" s="6"/>
      <c r="GS476" s="6"/>
      <c r="GT476" s="6"/>
      <c r="GU476" s="6"/>
      <c r="GV476" s="6"/>
      <c r="GW476" s="6"/>
      <c r="GX476" s="6"/>
      <c r="GY476" s="6"/>
      <c r="GZ476" s="6"/>
      <c r="HA476" s="6"/>
      <c r="HB476" s="6"/>
      <c r="HC476" s="6"/>
      <c r="HD476" s="6"/>
      <c r="HE476" s="6"/>
      <c r="HF476" s="6"/>
      <c r="HG476" s="6"/>
      <c r="HH476" s="6"/>
      <c r="HI476" s="6"/>
      <c r="HJ476" s="6"/>
      <c r="HK476" s="6"/>
      <c r="HL476" s="6"/>
      <c r="HM476" s="6"/>
      <c r="HN476" s="6"/>
      <c r="HO476" s="6"/>
      <c r="HP476" s="6"/>
      <c r="HQ476" s="6"/>
      <c r="HR476" s="6"/>
      <c r="HS476" s="6"/>
      <c r="HT476" s="6"/>
      <c r="HU476" s="6"/>
      <c r="HV476" s="6"/>
      <c r="HW476" s="6"/>
      <c r="HX476" s="6"/>
      <c r="HY476" s="6"/>
      <c r="HZ476" s="6"/>
      <c r="IA476" s="6"/>
      <c r="IB476" s="6"/>
      <c r="IC476" s="6"/>
      <c r="ID476" s="6"/>
      <c r="IE476" s="6"/>
      <c r="IF476" s="6"/>
    </row>
    <row r="477" spans="1:240" ht="31.15" hidden="1" x14ac:dyDescent="0.3">
      <c r="A477" s="4"/>
      <c r="B477" s="33"/>
      <c r="C477" s="33"/>
      <c r="D477" s="33"/>
      <c r="E477" s="33"/>
      <c r="F477" s="34"/>
      <c r="G477" s="32" t="s">
        <v>266</v>
      </c>
      <c r="H477" s="28" t="s">
        <v>0</v>
      </c>
      <c r="I477" s="29"/>
      <c r="J477" s="30"/>
      <c r="K477" s="30"/>
    </row>
    <row r="478" spans="1:240" ht="31.15" hidden="1" x14ac:dyDescent="0.3">
      <c r="A478" s="4"/>
      <c r="B478" s="33"/>
      <c r="C478" s="33"/>
      <c r="D478" s="33"/>
      <c r="E478" s="33"/>
      <c r="F478" s="34"/>
      <c r="G478" s="32" t="s">
        <v>2</v>
      </c>
      <c r="H478" s="35" t="s">
        <v>265</v>
      </c>
      <c r="I478" s="29">
        <v>200</v>
      </c>
      <c r="J478" s="30"/>
      <c r="K478" s="30">
        <v>50000</v>
      </c>
    </row>
    <row r="479" spans="1:240" ht="46.9" hidden="1" x14ac:dyDescent="0.3">
      <c r="A479" s="4"/>
      <c r="B479" s="33"/>
      <c r="C479" s="33"/>
      <c r="D479" s="33"/>
      <c r="E479" s="33"/>
      <c r="F479" s="34"/>
      <c r="G479" s="32" t="s">
        <v>486</v>
      </c>
      <c r="H479" s="28"/>
      <c r="I479" s="29"/>
      <c r="J479" s="30">
        <f>J480</f>
        <v>0</v>
      </c>
      <c r="K479" s="30">
        <f>K480</f>
        <v>0</v>
      </c>
    </row>
    <row r="480" spans="1:240" ht="39" hidden="1" customHeight="1" x14ac:dyDescent="0.3">
      <c r="A480" s="4"/>
      <c r="B480" s="33"/>
      <c r="C480" s="33"/>
      <c r="D480" s="33"/>
      <c r="E480" s="33"/>
      <c r="F480" s="34"/>
      <c r="G480" s="32" t="s">
        <v>4</v>
      </c>
      <c r="H480" s="28" t="s">
        <v>485</v>
      </c>
      <c r="I480" s="29">
        <v>200</v>
      </c>
      <c r="J480" s="30">
        <v>0</v>
      </c>
      <c r="K480" s="30">
        <v>0</v>
      </c>
    </row>
    <row r="481" spans="1:240" s="37" customFormat="1" ht="65.099999999999994" customHeight="1" x14ac:dyDescent="0.25">
      <c r="A481" s="36"/>
      <c r="B481" s="250" t="s">
        <v>27</v>
      </c>
      <c r="C481" s="250"/>
      <c r="D481" s="250"/>
      <c r="E481" s="250"/>
      <c r="F481" s="247"/>
      <c r="G481" s="2" t="s">
        <v>760</v>
      </c>
      <c r="H481" s="39" t="s">
        <v>408</v>
      </c>
      <c r="I481" s="29" t="s">
        <v>0</v>
      </c>
      <c r="J481" s="30">
        <f>J482</f>
        <v>6840527</v>
      </c>
      <c r="K481" s="30">
        <f>K482</f>
        <v>2206677</v>
      </c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  <c r="CW481" s="6"/>
      <c r="CX481" s="6"/>
      <c r="CY481" s="6"/>
      <c r="CZ481" s="6"/>
      <c r="DA481" s="6"/>
      <c r="DB481" s="6"/>
      <c r="DC481" s="6"/>
      <c r="DD481" s="6"/>
      <c r="DE481" s="6"/>
      <c r="DF481" s="6"/>
      <c r="DG481" s="6"/>
      <c r="DH481" s="6"/>
      <c r="DI481" s="6"/>
      <c r="DJ481" s="6"/>
      <c r="DK481" s="6"/>
      <c r="DL481" s="6"/>
      <c r="DM481" s="6"/>
      <c r="DN481" s="6"/>
      <c r="DO481" s="6"/>
      <c r="DP481" s="6"/>
      <c r="DQ481" s="6"/>
      <c r="DR481" s="6"/>
      <c r="DS481" s="6"/>
      <c r="DT481" s="6"/>
      <c r="DU481" s="6"/>
      <c r="DV481" s="6"/>
      <c r="DW481" s="6"/>
      <c r="DX481" s="6"/>
      <c r="DY481" s="6"/>
      <c r="DZ481" s="6"/>
      <c r="EA481" s="6"/>
      <c r="EB481" s="6"/>
      <c r="EC481" s="6"/>
      <c r="ED481" s="6"/>
      <c r="EE481" s="6"/>
      <c r="EF481" s="6"/>
      <c r="EG481" s="6"/>
      <c r="EH481" s="6"/>
      <c r="EI481" s="6"/>
      <c r="EJ481" s="6"/>
      <c r="EK481" s="6"/>
      <c r="EL481" s="6"/>
      <c r="EM481" s="6"/>
      <c r="EN481" s="6"/>
      <c r="EO481" s="6"/>
      <c r="EP481" s="6"/>
      <c r="EQ481" s="6"/>
      <c r="ER481" s="6"/>
      <c r="ES481" s="6"/>
      <c r="ET481" s="6"/>
      <c r="EU481" s="6"/>
      <c r="EV481" s="6"/>
      <c r="EW481" s="6"/>
      <c r="EX481" s="6"/>
      <c r="EY481" s="6"/>
      <c r="EZ481" s="6"/>
      <c r="FA481" s="6"/>
      <c r="FB481" s="6"/>
      <c r="FC481" s="6"/>
      <c r="FD481" s="6"/>
      <c r="FE481" s="6"/>
      <c r="FF481" s="6"/>
      <c r="FG481" s="6"/>
      <c r="FH481" s="6"/>
      <c r="FI481" s="6"/>
      <c r="FJ481" s="6"/>
      <c r="FK481" s="6"/>
      <c r="FL481" s="6"/>
      <c r="FM481" s="6"/>
      <c r="FN481" s="6"/>
      <c r="FO481" s="6"/>
      <c r="FP481" s="6"/>
      <c r="FQ481" s="6"/>
      <c r="FR481" s="6"/>
      <c r="FS481" s="6"/>
      <c r="FT481" s="6"/>
      <c r="FU481" s="6"/>
      <c r="FV481" s="6"/>
      <c r="FW481" s="6"/>
      <c r="FX481" s="6"/>
      <c r="FY481" s="6"/>
      <c r="FZ481" s="6"/>
      <c r="GA481" s="6"/>
      <c r="GB481" s="6"/>
      <c r="GC481" s="6"/>
      <c r="GD481" s="6"/>
      <c r="GE481" s="6"/>
      <c r="GF481" s="6"/>
      <c r="GG481" s="6"/>
      <c r="GH481" s="6"/>
      <c r="GI481" s="6"/>
      <c r="GJ481" s="6"/>
      <c r="GK481" s="6"/>
      <c r="GL481" s="6"/>
      <c r="GM481" s="6"/>
      <c r="GN481" s="6"/>
      <c r="GO481" s="6"/>
      <c r="GP481" s="6"/>
      <c r="GQ481" s="6"/>
      <c r="GR481" s="6"/>
      <c r="GS481" s="6"/>
      <c r="GT481" s="6"/>
      <c r="GU481" s="6"/>
      <c r="GV481" s="6"/>
      <c r="GW481" s="6"/>
      <c r="GX481" s="6"/>
      <c r="GY481" s="6"/>
      <c r="GZ481" s="6"/>
      <c r="HA481" s="6"/>
      <c r="HB481" s="6"/>
      <c r="HC481" s="6"/>
      <c r="HD481" s="6"/>
      <c r="HE481" s="6"/>
      <c r="HF481" s="6"/>
      <c r="HG481" s="6"/>
      <c r="HH481" s="6"/>
      <c r="HI481" s="6"/>
      <c r="HJ481" s="6"/>
      <c r="HK481" s="6"/>
      <c r="HL481" s="6"/>
      <c r="HM481" s="6"/>
      <c r="HN481" s="6"/>
      <c r="HO481" s="6"/>
      <c r="HP481" s="6"/>
      <c r="HQ481" s="6"/>
      <c r="HR481" s="6"/>
      <c r="HS481" s="6"/>
      <c r="HT481" s="6"/>
      <c r="HU481" s="6"/>
      <c r="HV481" s="6"/>
      <c r="HW481" s="6"/>
      <c r="HX481" s="6"/>
      <c r="HY481" s="6"/>
      <c r="HZ481" s="6"/>
      <c r="IA481" s="6"/>
      <c r="IB481" s="6"/>
      <c r="IC481" s="6"/>
      <c r="ID481" s="6"/>
      <c r="IE481" s="6"/>
      <c r="IF481" s="6"/>
    </row>
    <row r="482" spans="1:240" s="37" customFormat="1" ht="66.75" customHeight="1" x14ac:dyDescent="0.25">
      <c r="A482" s="36"/>
      <c r="B482" s="69"/>
      <c r="C482" s="69"/>
      <c r="D482" s="69"/>
      <c r="E482" s="69"/>
      <c r="F482" s="70"/>
      <c r="G482" s="43" t="s">
        <v>445</v>
      </c>
      <c r="H482" s="44" t="s">
        <v>409</v>
      </c>
      <c r="I482" s="29"/>
      <c r="J482" s="30">
        <f>J483</f>
        <v>6840527</v>
      </c>
      <c r="K482" s="30">
        <f>K483</f>
        <v>2206677</v>
      </c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  <c r="CW482" s="6"/>
      <c r="CX482" s="6"/>
      <c r="CY482" s="6"/>
      <c r="CZ482" s="6"/>
      <c r="DA482" s="6"/>
      <c r="DB482" s="6"/>
      <c r="DC482" s="6"/>
      <c r="DD482" s="6"/>
      <c r="DE482" s="6"/>
      <c r="DF482" s="6"/>
      <c r="DG482" s="6"/>
      <c r="DH482" s="6"/>
      <c r="DI482" s="6"/>
      <c r="DJ482" s="6"/>
      <c r="DK482" s="6"/>
      <c r="DL482" s="6"/>
      <c r="DM482" s="6"/>
      <c r="DN482" s="6"/>
      <c r="DO482" s="6"/>
      <c r="DP482" s="6"/>
      <c r="DQ482" s="6"/>
      <c r="DR482" s="6"/>
      <c r="DS482" s="6"/>
      <c r="DT482" s="6"/>
      <c r="DU482" s="6"/>
      <c r="DV482" s="6"/>
      <c r="DW482" s="6"/>
      <c r="DX482" s="6"/>
      <c r="DY482" s="6"/>
      <c r="DZ482" s="6"/>
      <c r="EA482" s="6"/>
      <c r="EB482" s="6"/>
      <c r="EC482" s="6"/>
      <c r="ED482" s="6"/>
      <c r="EE482" s="6"/>
      <c r="EF482" s="6"/>
      <c r="EG482" s="6"/>
      <c r="EH482" s="6"/>
      <c r="EI482" s="6"/>
      <c r="EJ482" s="6"/>
      <c r="EK482" s="6"/>
      <c r="EL482" s="6"/>
      <c r="EM482" s="6"/>
      <c r="EN482" s="6"/>
      <c r="EO482" s="6"/>
      <c r="EP482" s="6"/>
      <c r="EQ482" s="6"/>
      <c r="ER482" s="6"/>
      <c r="ES482" s="6"/>
      <c r="ET482" s="6"/>
      <c r="EU482" s="6"/>
      <c r="EV482" s="6"/>
      <c r="EW482" s="6"/>
      <c r="EX482" s="6"/>
      <c r="EY482" s="6"/>
      <c r="EZ482" s="6"/>
      <c r="FA482" s="6"/>
      <c r="FB482" s="6"/>
      <c r="FC482" s="6"/>
      <c r="FD482" s="6"/>
      <c r="FE482" s="6"/>
      <c r="FF482" s="6"/>
      <c r="FG482" s="6"/>
      <c r="FH482" s="6"/>
      <c r="FI482" s="6"/>
      <c r="FJ482" s="6"/>
      <c r="FK482" s="6"/>
      <c r="FL482" s="6"/>
      <c r="FM482" s="6"/>
      <c r="FN482" s="6"/>
      <c r="FO482" s="6"/>
      <c r="FP482" s="6"/>
      <c r="FQ482" s="6"/>
      <c r="FR482" s="6"/>
      <c r="FS482" s="6"/>
      <c r="FT482" s="6"/>
      <c r="FU482" s="6"/>
      <c r="FV482" s="6"/>
      <c r="FW482" s="6"/>
      <c r="FX482" s="6"/>
      <c r="FY482" s="6"/>
      <c r="FZ482" s="6"/>
      <c r="GA482" s="6"/>
      <c r="GB482" s="6"/>
      <c r="GC482" s="6"/>
      <c r="GD482" s="6"/>
      <c r="GE482" s="6"/>
      <c r="GF482" s="6"/>
      <c r="GG482" s="6"/>
      <c r="GH482" s="6"/>
      <c r="GI482" s="6"/>
      <c r="GJ482" s="6"/>
      <c r="GK482" s="6"/>
      <c r="GL482" s="6"/>
      <c r="GM482" s="6"/>
      <c r="GN482" s="6"/>
      <c r="GO482" s="6"/>
      <c r="GP482" s="6"/>
      <c r="GQ482" s="6"/>
      <c r="GR482" s="6"/>
      <c r="GS482" s="6"/>
      <c r="GT482" s="6"/>
      <c r="GU482" s="6"/>
      <c r="GV482" s="6"/>
      <c r="GW482" s="6"/>
      <c r="GX482" s="6"/>
      <c r="GY482" s="6"/>
      <c r="GZ482" s="6"/>
      <c r="HA482" s="6"/>
      <c r="HB482" s="6"/>
      <c r="HC482" s="6"/>
      <c r="HD482" s="6"/>
      <c r="HE482" s="6"/>
      <c r="HF482" s="6"/>
      <c r="HG482" s="6"/>
      <c r="HH482" s="6"/>
      <c r="HI482" s="6"/>
      <c r="HJ482" s="6"/>
      <c r="HK482" s="6"/>
      <c r="HL482" s="6"/>
      <c r="HM482" s="6"/>
      <c r="HN482" s="6"/>
      <c r="HO482" s="6"/>
      <c r="HP482" s="6"/>
      <c r="HQ482" s="6"/>
      <c r="HR482" s="6"/>
      <c r="HS482" s="6"/>
      <c r="HT482" s="6"/>
      <c r="HU482" s="6"/>
      <c r="HV482" s="6"/>
      <c r="HW482" s="6"/>
      <c r="HX482" s="6"/>
      <c r="HY482" s="6"/>
      <c r="HZ482" s="6"/>
      <c r="IA482" s="6"/>
      <c r="IB482" s="6"/>
      <c r="IC482" s="6"/>
      <c r="ID482" s="6"/>
      <c r="IE482" s="6"/>
      <c r="IF482" s="6"/>
    </row>
    <row r="483" spans="1:240" s="37" customFormat="1" ht="65.099999999999994" customHeight="1" x14ac:dyDescent="0.25">
      <c r="A483" s="36"/>
      <c r="B483" s="241" t="s">
        <v>26</v>
      </c>
      <c r="C483" s="241"/>
      <c r="D483" s="241"/>
      <c r="E483" s="241"/>
      <c r="F483" s="242"/>
      <c r="G483" s="8" t="s">
        <v>761</v>
      </c>
      <c r="H483" s="28" t="s">
        <v>410</v>
      </c>
      <c r="I483" s="29" t="s">
        <v>0</v>
      </c>
      <c r="J483" s="30">
        <f>J484+J485+J486</f>
        <v>6840527</v>
      </c>
      <c r="K483" s="30">
        <f>K484+K485+K486</f>
        <v>2206677</v>
      </c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  <c r="CW483" s="6"/>
      <c r="CX483" s="6"/>
      <c r="CY483" s="6"/>
      <c r="CZ483" s="6"/>
      <c r="DA483" s="6"/>
      <c r="DB483" s="6"/>
      <c r="DC483" s="6"/>
      <c r="DD483" s="6"/>
      <c r="DE483" s="6"/>
      <c r="DF483" s="6"/>
      <c r="DG483" s="6"/>
      <c r="DH483" s="6"/>
      <c r="DI483" s="6"/>
      <c r="DJ483" s="6"/>
      <c r="DK483" s="6"/>
      <c r="DL483" s="6"/>
      <c r="DM483" s="6"/>
      <c r="DN483" s="6"/>
      <c r="DO483" s="6"/>
      <c r="DP483" s="6"/>
      <c r="DQ483" s="6"/>
      <c r="DR483" s="6"/>
      <c r="DS483" s="6"/>
      <c r="DT483" s="6"/>
      <c r="DU483" s="6"/>
      <c r="DV483" s="6"/>
      <c r="DW483" s="6"/>
      <c r="DX483" s="6"/>
      <c r="DY483" s="6"/>
      <c r="DZ483" s="6"/>
      <c r="EA483" s="6"/>
      <c r="EB483" s="6"/>
      <c r="EC483" s="6"/>
      <c r="ED483" s="6"/>
      <c r="EE483" s="6"/>
      <c r="EF483" s="6"/>
      <c r="EG483" s="6"/>
      <c r="EH483" s="6"/>
      <c r="EI483" s="6"/>
      <c r="EJ483" s="6"/>
      <c r="EK483" s="6"/>
      <c r="EL483" s="6"/>
      <c r="EM483" s="6"/>
      <c r="EN483" s="6"/>
      <c r="EO483" s="6"/>
      <c r="EP483" s="6"/>
      <c r="EQ483" s="6"/>
      <c r="ER483" s="6"/>
      <c r="ES483" s="6"/>
      <c r="ET483" s="6"/>
      <c r="EU483" s="6"/>
      <c r="EV483" s="6"/>
      <c r="EW483" s="6"/>
      <c r="EX483" s="6"/>
      <c r="EY483" s="6"/>
      <c r="EZ483" s="6"/>
      <c r="FA483" s="6"/>
      <c r="FB483" s="6"/>
      <c r="FC483" s="6"/>
      <c r="FD483" s="6"/>
      <c r="FE483" s="6"/>
      <c r="FF483" s="6"/>
      <c r="FG483" s="6"/>
      <c r="FH483" s="6"/>
      <c r="FI483" s="6"/>
      <c r="FJ483" s="6"/>
      <c r="FK483" s="6"/>
      <c r="FL483" s="6"/>
      <c r="FM483" s="6"/>
      <c r="FN483" s="6"/>
      <c r="FO483" s="6"/>
      <c r="FP483" s="6"/>
      <c r="FQ483" s="6"/>
      <c r="FR483" s="6"/>
      <c r="FS483" s="6"/>
      <c r="FT483" s="6"/>
      <c r="FU483" s="6"/>
      <c r="FV483" s="6"/>
      <c r="FW483" s="6"/>
      <c r="FX483" s="6"/>
      <c r="FY483" s="6"/>
      <c r="FZ483" s="6"/>
      <c r="GA483" s="6"/>
      <c r="GB483" s="6"/>
      <c r="GC483" s="6"/>
      <c r="GD483" s="6"/>
      <c r="GE483" s="6"/>
      <c r="GF483" s="6"/>
      <c r="GG483" s="6"/>
      <c r="GH483" s="6"/>
      <c r="GI483" s="6"/>
      <c r="GJ483" s="6"/>
      <c r="GK483" s="6"/>
      <c r="GL483" s="6"/>
      <c r="GM483" s="6"/>
      <c r="GN483" s="6"/>
      <c r="GO483" s="6"/>
      <c r="GP483" s="6"/>
      <c r="GQ483" s="6"/>
      <c r="GR483" s="6"/>
      <c r="GS483" s="6"/>
      <c r="GT483" s="6"/>
      <c r="GU483" s="6"/>
      <c r="GV483" s="6"/>
      <c r="GW483" s="6"/>
      <c r="GX483" s="6"/>
      <c r="GY483" s="6"/>
      <c r="GZ483" s="6"/>
      <c r="HA483" s="6"/>
      <c r="HB483" s="6"/>
      <c r="HC483" s="6"/>
      <c r="HD483" s="6"/>
      <c r="HE483" s="6"/>
      <c r="HF483" s="6"/>
      <c r="HG483" s="6"/>
      <c r="HH483" s="6"/>
      <c r="HI483" s="6"/>
      <c r="HJ483" s="6"/>
      <c r="HK483" s="6"/>
      <c r="HL483" s="6"/>
      <c r="HM483" s="6"/>
      <c r="HN483" s="6"/>
      <c r="HO483" s="6"/>
      <c r="HP483" s="6"/>
      <c r="HQ483" s="6"/>
      <c r="HR483" s="6"/>
      <c r="HS483" s="6"/>
      <c r="HT483" s="6"/>
      <c r="HU483" s="6"/>
      <c r="HV483" s="6"/>
      <c r="HW483" s="6"/>
      <c r="HX483" s="6"/>
      <c r="HY483" s="6"/>
      <c r="HZ483" s="6"/>
      <c r="IA483" s="6"/>
      <c r="IB483" s="6"/>
      <c r="IC483" s="6"/>
      <c r="ID483" s="6"/>
      <c r="IE483" s="6"/>
      <c r="IF483" s="6"/>
    </row>
    <row r="484" spans="1:240" s="37" customFormat="1" ht="67.5" customHeight="1" x14ac:dyDescent="0.25">
      <c r="A484" s="36"/>
      <c r="B484" s="116"/>
      <c r="C484" s="116"/>
      <c r="D484" s="116"/>
      <c r="E484" s="116"/>
      <c r="F484" s="117"/>
      <c r="G484" s="32" t="s">
        <v>3</v>
      </c>
      <c r="H484" s="28"/>
      <c r="I484" s="29">
        <v>100</v>
      </c>
      <c r="J484" s="203">
        <v>991027</v>
      </c>
      <c r="K484" s="203">
        <v>2206677</v>
      </c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  <c r="CW484" s="6"/>
      <c r="CX484" s="6"/>
      <c r="CY484" s="6"/>
      <c r="CZ484" s="6"/>
      <c r="DA484" s="6"/>
      <c r="DB484" s="6"/>
      <c r="DC484" s="6"/>
      <c r="DD484" s="6"/>
      <c r="DE484" s="6"/>
      <c r="DF484" s="6"/>
      <c r="DG484" s="6"/>
      <c r="DH484" s="6"/>
      <c r="DI484" s="6"/>
      <c r="DJ484" s="6"/>
      <c r="DK484" s="6"/>
      <c r="DL484" s="6"/>
      <c r="DM484" s="6"/>
      <c r="DN484" s="6"/>
      <c r="DO484" s="6"/>
      <c r="DP484" s="6"/>
      <c r="DQ484" s="6"/>
      <c r="DR484" s="6"/>
      <c r="DS484" s="6"/>
      <c r="DT484" s="6"/>
      <c r="DU484" s="6"/>
      <c r="DV484" s="6"/>
      <c r="DW484" s="6"/>
      <c r="DX484" s="6"/>
      <c r="DY484" s="6"/>
      <c r="DZ484" s="6"/>
      <c r="EA484" s="6"/>
      <c r="EB484" s="6"/>
      <c r="EC484" s="6"/>
      <c r="ED484" s="6"/>
      <c r="EE484" s="6"/>
      <c r="EF484" s="6"/>
      <c r="EG484" s="6"/>
      <c r="EH484" s="6"/>
      <c r="EI484" s="6"/>
      <c r="EJ484" s="6"/>
      <c r="EK484" s="6"/>
      <c r="EL484" s="6"/>
      <c r="EM484" s="6"/>
      <c r="EN484" s="6"/>
      <c r="EO484" s="6"/>
      <c r="EP484" s="6"/>
      <c r="EQ484" s="6"/>
      <c r="ER484" s="6"/>
      <c r="ES484" s="6"/>
      <c r="ET484" s="6"/>
      <c r="EU484" s="6"/>
      <c r="EV484" s="6"/>
      <c r="EW484" s="6"/>
      <c r="EX484" s="6"/>
      <c r="EY484" s="6"/>
      <c r="EZ484" s="6"/>
      <c r="FA484" s="6"/>
      <c r="FB484" s="6"/>
      <c r="FC484" s="6"/>
      <c r="FD484" s="6"/>
      <c r="FE484" s="6"/>
      <c r="FF484" s="6"/>
      <c r="FG484" s="6"/>
      <c r="FH484" s="6"/>
      <c r="FI484" s="6"/>
      <c r="FJ484" s="6"/>
      <c r="FK484" s="6"/>
      <c r="FL484" s="6"/>
      <c r="FM484" s="6"/>
      <c r="FN484" s="6"/>
      <c r="FO484" s="6"/>
      <c r="FP484" s="6"/>
      <c r="FQ484" s="6"/>
      <c r="FR484" s="6"/>
      <c r="FS484" s="6"/>
      <c r="FT484" s="6"/>
      <c r="FU484" s="6"/>
      <c r="FV484" s="6"/>
      <c r="FW484" s="6"/>
      <c r="FX484" s="6"/>
      <c r="FY484" s="6"/>
      <c r="FZ484" s="6"/>
      <c r="GA484" s="6"/>
      <c r="GB484" s="6"/>
      <c r="GC484" s="6"/>
      <c r="GD484" s="6"/>
      <c r="GE484" s="6"/>
      <c r="GF484" s="6"/>
      <c r="GG484" s="6"/>
      <c r="GH484" s="6"/>
      <c r="GI484" s="6"/>
      <c r="GJ484" s="6"/>
      <c r="GK484" s="6"/>
      <c r="GL484" s="6"/>
      <c r="GM484" s="6"/>
      <c r="GN484" s="6"/>
      <c r="GO484" s="6"/>
      <c r="GP484" s="6"/>
      <c r="GQ484" s="6"/>
      <c r="GR484" s="6"/>
      <c r="GS484" s="6"/>
      <c r="GT484" s="6"/>
      <c r="GU484" s="6"/>
      <c r="GV484" s="6"/>
      <c r="GW484" s="6"/>
      <c r="GX484" s="6"/>
      <c r="GY484" s="6"/>
      <c r="GZ484" s="6"/>
      <c r="HA484" s="6"/>
      <c r="HB484" s="6"/>
      <c r="HC484" s="6"/>
      <c r="HD484" s="6"/>
      <c r="HE484" s="6"/>
      <c r="HF484" s="6"/>
      <c r="HG484" s="6"/>
      <c r="HH484" s="6"/>
      <c r="HI484" s="6"/>
      <c r="HJ484" s="6"/>
      <c r="HK484" s="6"/>
      <c r="HL484" s="6"/>
      <c r="HM484" s="6"/>
      <c r="HN484" s="6"/>
      <c r="HO484" s="6"/>
      <c r="HP484" s="6"/>
      <c r="HQ484" s="6"/>
      <c r="HR484" s="6"/>
      <c r="HS484" s="6"/>
      <c r="HT484" s="6"/>
      <c r="HU484" s="6"/>
      <c r="HV484" s="6"/>
      <c r="HW484" s="6"/>
      <c r="HX484" s="6"/>
      <c r="HY484" s="6"/>
      <c r="HZ484" s="6"/>
      <c r="IA484" s="6"/>
      <c r="IB484" s="6"/>
      <c r="IC484" s="6"/>
      <c r="ID484" s="6"/>
      <c r="IE484" s="6"/>
      <c r="IF484" s="6"/>
    </row>
    <row r="485" spans="1:240" s="37" customFormat="1" ht="38.1" customHeight="1" x14ac:dyDescent="0.25">
      <c r="A485" s="36"/>
      <c r="B485" s="116"/>
      <c r="C485" s="116"/>
      <c r="D485" s="116"/>
      <c r="E485" s="116"/>
      <c r="F485" s="117"/>
      <c r="G485" s="32" t="s">
        <v>2</v>
      </c>
      <c r="H485" s="35"/>
      <c r="I485" s="29">
        <v>200</v>
      </c>
      <c r="J485" s="197">
        <v>5849500</v>
      </c>
      <c r="K485" s="197">
        <v>0</v>
      </c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  <c r="CW485" s="6"/>
      <c r="CX485" s="6"/>
      <c r="CY485" s="6"/>
      <c r="CZ485" s="6"/>
      <c r="DA485" s="6"/>
      <c r="DB485" s="6"/>
      <c r="DC485" s="6"/>
      <c r="DD485" s="6"/>
      <c r="DE485" s="6"/>
      <c r="DF485" s="6"/>
      <c r="DG485" s="6"/>
      <c r="DH485" s="6"/>
      <c r="DI485" s="6"/>
      <c r="DJ485" s="6"/>
      <c r="DK485" s="6"/>
      <c r="DL485" s="6"/>
      <c r="DM485" s="6"/>
      <c r="DN485" s="6"/>
      <c r="DO485" s="6"/>
      <c r="DP485" s="6"/>
      <c r="DQ485" s="6"/>
      <c r="DR485" s="6"/>
      <c r="DS485" s="6"/>
      <c r="DT485" s="6"/>
      <c r="DU485" s="6"/>
      <c r="DV485" s="6"/>
      <c r="DW485" s="6"/>
      <c r="DX485" s="6"/>
      <c r="DY485" s="6"/>
      <c r="DZ485" s="6"/>
      <c r="EA485" s="6"/>
      <c r="EB485" s="6"/>
      <c r="EC485" s="6"/>
      <c r="ED485" s="6"/>
      <c r="EE485" s="6"/>
      <c r="EF485" s="6"/>
      <c r="EG485" s="6"/>
      <c r="EH485" s="6"/>
      <c r="EI485" s="6"/>
      <c r="EJ485" s="6"/>
      <c r="EK485" s="6"/>
      <c r="EL485" s="6"/>
      <c r="EM485" s="6"/>
      <c r="EN485" s="6"/>
      <c r="EO485" s="6"/>
      <c r="EP485" s="6"/>
      <c r="EQ485" s="6"/>
      <c r="ER485" s="6"/>
      <c r="ES485" s="6"/>
      <c r="ET485" s="6"/>
      <c r="EU485" s="6"/>
      <c r="EV485" s="6"/>
      <c r="EW485" s="6"/>
      <c r="EX485" s="6"/>
      <c r="EY485" s="6"/>
      <c r="EZ485" s="6"/>
      <c r="FA485" s="6"/>
      <c r="FB485" s="6"/>
      <c r="FC485" s="6"/>
      <c r="FD485" s="6"/>
      <c r="FE485" s="6"/>
      <c r="FF485" s="6"/>
      <c r="FG485" s="6"/>
      <c r="FH485" s="6"/>
      <c r="FI485" s="6"/>
      <c r="FJ485" s="6"/>
      <c r="FK485" s="6"/>
      <c r="FL485" s="6"/>
      <c r="FM485" s="6"/>
      <c r="FN485" s="6"/>
      <c r="FO485" s="6"/>
      <c r="FP485" s="6"/>
      <c r="FQ485" s="6"/>
      <c r="FR485" s="6"/>
      <c r="FS485" s="6"/>
      <c r="FT485" s="6"/>
      <c r="FU485" s="6"/>
      <c r="FV485" s="6"/>
      <c r="FW485" s="6"/>
      <c r="FX485" s="6"/>
      <c r="FY485" s="6"/>
      <c r="FZ485" s="6"/>
      <c r="GA485" s="6"/>
      <c r="GB485" s="6"/>
      <c r="GC485" s="6"/>
      <c r="GD485" s="6"/>
      <c r="GE485" s="6"/>
      <c r="GF485" s="6"/>
      <c r="GG485" s="6"/>
      <c r="GH485" s="6"/>
      <c r="GI485" s="6"/>
      <c r="GJ485" s="6"/>
      <c r="GK485" s="6"/>
      <c r="GL485" s="6"/>
      <c r="GM485" s="6"/>
      <c r="GN485" s="6"/>
      <c r="GO485" s="6"/>
      <c r="GP485" s="6"/>
      <c r="GQ485" s="6"/>
      <c r="GR485" s="6"/>
      <c r="GS485" s="6"/>
      <c r="GT485" s="6"/>
      <c r="GU485" s="6"/>
      <c r="GV485" s="6"/>
      <c r="GW485" s="6"/>
      <c r="GX485" s="6"/>
      <c r="GY485" s="6"/>
      <c r="GZ485" s="6"/>
      <c r="HA485" s="6"/>
      <c r="HB485" s="6"/>
      <c r="HC485" s="6"/>
      <c r="HD485" s="6"/>
      <c r="HE485" s="6"/>
      <c r="HF485" s="6"/>
      <c r="HG485" s="6"/>
      <c r="HH485" s="6"/>
      <c r="HI485" s="6"/>
      <c r="HJ485" s="6"/>
      <c r="HK485" s="6"/>
      <c r="HL485" s="6"/>
      <c r="HM485" s="6"/>
      <c r="HN485" s="6"/>
      <c r="HO485" s="6"/>
      <c r="HP485" s="6"/>
      <c r="HQ485" s="6"/>
      <c r="HR485" s="6"/>
      <c r="HS485" s="6"/>
      <c r="HT485" s="6"/>
      <c r="HU485" s="6"/>
      <c r="HV485" s="6"/>
      <c r="HW485" s="6"/>
      <c r="HX485" s="6"/>
      <c r="HY485" s="6"/>
      <c r="HZ485" s="6"/>
      <c r="IA485" s="6"/>
      <c r="IB485" s="6"/>
      <c r="IC485" s="6"/>
      <c r="ID485" s="6"/>
      <c r="IE485" s="6"/>
      <c r="IF485" s="6"/>
    </row>
    <row r="486" spans="1:240" s="37" customFormat="1" ht="19.350000000000001" customHeight="1" x14ac:dyDescent="0.25">
      <c r="A486" s="36"/>
      <c r="B486" s="116"/>
      <c r="C486" s="116"/>
      <c r="D486" s="116"/>
      <c r="E486" s="116"/>
      <c r="F486" s="117"/>
      <c r="G486" s="32" t="s">
        <v>1</v>
      </c>
      <c r="H486" s="35"/>
      <c r="I486" s="29">
        <v>800</v>
      </c>
      <c r="J486" s="197">
        <v>0</v>
      </c>
      <c r="K486" s="197">
        <v>0</v>
      </c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  <c r="CW486" s="6"/>
      <c r="CX486" s="6"/>
      <c r="CY486" s="6"/>
      <c r="CZ486" s="6"/>
      <c r="DA486" s="6"/>
      <c r="DB486" s="6"/>
      <c r="DC486" s="6"/>
      <c r="DD486" s="6"/>
      <c r="DE486" s="6"/>
      <c r="DF486" s="6"/>
      <c r="DG486" s="6"/>
      <c r="DH486" s="6"/>
      <c r="DI486" s="6"/>
      <c r="DJ486" s="6"/>
      <c r="DK486" s="6"/>
      <c r="DL486" s="6"/>
      <c r="DM486" s="6"/>
      <c r="DN486" s="6"/>
      <c r="DO486" s="6"/>
      <c r="DP486" s="6"/>
      <c r="DQ486" s="6"/>
      <c r="DR486" s="6"/>
      <c r="DS486" s="6"/>
      <c r="DT486" s="6"/>
      <c r="DU486" s="6"/>
      <c r="DV486" s="6"/>
      <c r="DW486" s="6"/>
      <c r="DX486" s="6"/>
      <c r="DY486" s="6"/>
      <c r="DZ486" s="6"/>
      <c r="EA486" s="6"/>
      <c r="EB486" s="6"/>
      <c r="EC486" s="6"/>
      <c r="ED486" s="6"/>
      <c r="EE486" s="6"/>
      <c r="EF486" s="6"/>
      <c r="EG486" s="6"/>
      <c r="EH486" s="6"/>
      <c r="EI486" s="6"/>
      <c r="EJ486" s="6"/>
      <c r="EK486" s="6"/>
      <c r="EL486" s="6"/>
      <c r="EM486" s="6"/>
      <c r="EN486" s="6"/>
      <c r="EO486" s="6"/>
      <c r="EP486" s="6"/>
      <c r="EQ486" s="6"/>
      <c r="ER486" s="6"/>
      <c r="ES486" s="6"/>
      <c r="ET486" s="6"/>
      <c r="EU486" s="6"/>
      <c r="EV486" s="6"/>
      <c r="EW486" s="6"/>
      <c r="EX486" s="6"/>
      <c r="EY486" s="6"/>
      <c r="EZ486" s="6"/>
      <c r="FA486" s="6"/>
      <c r="FB486" s="6"/>
      <c r="FC486" s="6"/>
      <c r="FD486" s="6"/>
      <c r="FE486" s="6"/>
      <c r="FF486" s="6"/>
      <c r="FG486" s="6"/>
      <c r="FH486" s="6"/>
      <c r="FI486" s="6"/>
      <c r="FJ486" s="6"/>
      <c r="FK486" s="6"/>
      <c r="FL486" s="6"/>
      <c r="FM486" s="6"/>
      <c r="FN486" s="6"/>
      <c r="FO486" s="6"/>
      <c r="FP486" s="6"/>
      <c r="FQ486" s="6"/>
      <c r="FR486" s="6"/>
      <c r="FS486" s="6"/>
      <c r="FT486" s="6"/>
      <c r="FU486" s="6"/>
      <c r="FV486" s="6"/>
      <c r="FW486" s="6"/>
      <c r="FX486" s="6"/>
      <c r="FY486" s="6"/>
      <c r="FZ486" s="6"/>
      <c r="GA486" s="6"/>
      <c r="GB486" s="6"/>
      <c r="GC486" s="6"/>
      <c r="GD486" s="6"/>
      <c r="GE486" s="6"/>
      <c r="GF486" s="6"/>
      <c r="GG486" s="6"/>
      <c r="GH486" s="6"/>
      <c r="GI486" s="6"/>
      <c r="GJ486" s="6"/>
      <c r="GK486" s="6"/>
      <c r="GL486" s="6"/>
      <c r="GM486" s="6"/>
      <c r="GN486" s="6"/>
      <c r="GO486" s="6"/>
      <c r="GP486" s="6"/>
      <c r="GQ486" s="6"/>
      <c r="GR486" s="6"/>
      <c r="GS486" s="6"/>
      <c r="GT486" s="6"/>
      <c r="GU486" s="6"/>
      <c r="GV486" s="6"/>
      <c r="GW486" s="6"/>
      <c r="GX486" s="6"/>
      <c r="GY486" s="6"/>
      <c r="GZ486" s="6"/>
      <c r="HA486" s="6"/>
      <c r="HB486" s="6"/>
      <c r="HC486" s="6"/>
      <c r="HD486" s="6"/>
      <c r="HE486" s="6"/>
      <c r="HF486" s="6"/>
      <c r="HG486" s="6"/>
      <c r="HH486" s="6"/>
      <c r="HI486" s="6"/>
      <c r="HJ486" s="6"/>
      <c r="HK486" s="6"/>
      <c r="HL486" s="6"/>
      <c r="HM486" s="6"/>
      <c r="HN486" s="6"/>
      <c r="HO486" s="6"/>
      <c r="HP486" s="6"/>
      <c r="HQ486" s="6"/>
      <c r="HR486" s="6"/>
      <c r="HS486" s="6"/>
      <c r="HT486" s="6"/>
      <c r="HU486" s="6"/>
      <c r="HV486" s="6"/>
      <c r="HW486" s="6"/>
      <c r="HX486" s="6"/>
      <c r="HY486" s="6"/>
      <c r="HZ486" s="6"/>
      <c r="IA486" s="6"/>
      <c r="IB486" s="6"/>
      <c r="IC486" s="6"/>
      <c r="ID486" s="6"/>
      <c r="IE486" s="6"/>
      <c r="IF486" s="6"/>
    </row>
    <row r="487" spans="1:240" s="37" customFormat="1" ht="63" hidden="1" customHeight="1" x14ac:dyDescent="0.3">
      <c r="A487" s="36"/>
      <c r="B487" s="33"/>
      <c r="C487" s="33"/>
      <c r="D487" s="33"/>
      <c r="E487" s="33"/>
      <c r="F487" s="34"/>
      <c r="G487" s="45" t="s">
        <v>617</v>
      </c>
      <c r="H487" s="35"/>
      <c r="I487" s="29"/>
      <c r="J487" s="61">
        <f>J489</f>
        <v>0</v>
      </c>
      <c r="K487" s="61">
        <f>K489</f>
        <v>0</v>
      </c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  <c r="CW487" s="6"/>
      <c r="CX487" s="6"/>
      <c r="CY487" s="6"/>
      <c r="CZ487" s="6"/>
      <c r="DA487" s="6"/>
      <c r="DB487" s="6"/>
      <c r="DC487" s="6"/>
      <c r="DD487" s="6"/>
      <c r="DE487" s="6"/>
      <c r="DF487" s="6"/>
      <c r="DG487" s="6"/>
      <c r="DH487" s="6"/>
      <c r="DI487" s="6"/>
      <c r="DJ487" s="6"/>
      <c r="DK487" s="6"/>
      <c r="DL487" s="6"/>
      <c r="DM487" s="6"/>
      <c r="DN487" s="6"/>
      <c r="DO487" s="6"/>
      <c r="DP487" s="6"/>
      <c r="DQ487" s="6"/>
      <c r="DR487" s="6"/>
      <c r="DS487" s="6"/>
      <c r="DT487" s="6"/>
      <c r="DU487" s="6"/>
      <c r="DV487" s="6"/>
      <c r="DW487" s="6"/>
      <c r="DX487" s="6"/>
      <c r="DY487" s="6"/>
      <c r="DZ487" s="6"/>
      <c r="EA487" s="6"/>
      <c r="EB487" s="6"/>
      <c r="EC487" s="6"/>
      <c r="ED487" s="6"/>
      <c r="EE487" s="6"/>
      <c r="EF487" s="6"/>
      <c r="EG487" s="6"/>
      <c r="EH487" s="6"/>
      <c r="EI487" s="6"/>
      <c r="EJ487" s="6"/>
      <c r="EK487" s="6"/>
      <c r="EL487" s="6"/>
      <c r="EM487" s="6"/>
      <c r="EN487" s="6"/>
      <c r="EO487" s="6"/>
      <c r="EP487" s="6"/>
      <c r="EQ487" s="6"/>
      <c r="ER487" s="6"/>
      <c r="ES487" s="6"/>
      <c r="ET487" s="6"/>
      <c r="EU487" s="6"/>
      <c r="EV487" s="6"/>
      <c r="EW487" s="6"/>
      <c r="EX487" s="6"/>
      <c r="EY487" s="6"/>
      <c r="EZ487" s="6"/>
      <c r="FA487" s="6"/>
      <c r="FB487" s="6"/>
      <c r="FC487" s="6"/>
      <c r="FD487" s="6"/>
      <c r="FE487" s="6"/>
      <c r="FF487" s="6"/>
      <c r="FG487" s="6"/>
      <c r="FH487" s="6"/>
      <c r="FI487" s="6"/>
      <c r="FJ487" s="6"/>
      <c r="FK487" s="6"/>
      <c r="FL487" s="6"/>
      <c r="FM487" s="6"/>
      <c r="FN487" s="6"/>
      <c r="FO487" s="6"/>
      <c r="FP487" s="6"/>
      <c r="FQ487" s="6"/>
      <c r="FR487" s="6"/>
      <c r="FS487" s="6"/>
      <c r="FT487" s="6"/>
      <c r="FU487" s="6"/>
      <c r="FV487" s="6"/>
      <c r="FW487" s="6"/>
      <c r="FX487" s="6"/>
      <c r="FY487" s="6"/>
      <c r="FZ487" s="6"/>
      <c r="GA487" s="6"/>
      <c r="GB487" s="6"/>
      <c r="GC487" s="6"/>
      <c r="GD487" s="6"/>
      <c r="GE487" s="6"/>
      <c r="GF487" s="6"/>
      <c r="GG487" s="6"/>
      <c r="GH487" s="6"/>
      <c r="GI487" s="6"/>
      <c r="GJ487" s="6"/>
      <c r="GK487" s="6"/>
      <c r="GL487" s="6"/>
      <c r="GM487" s="6"/>
      <c r="GN487" s="6"/>
      <c r="GO487" s="6"/>
      <c r="GP487" s="6"/>
      <c r="GQ487" s="6"/>
      <c r="GR487" s="6"/>
      <c r="GS487" s="6"/>
      <c r="GT487" s="6"/>
      <c r="GU487" s="6"/>
      <c r="GV487" s="6"/>
      <c r="GW487" s="6"/>
      <c r="GX487" s="6"/>
      <c r="GY487" s="6"/>
      <c r="GZ487" s="6"/>
      <c r="HA487" s="6"/>
      <c r="HB487" s="6"/>
      <c r="HC487" s="6"/>
      <c r="HD487" s="6"/>
      <c r="HE487" s="6"/>
      <c r="HF487" s="6"/>
      <c r="HG487" s="6"/>
      <c r="HH487" s="6"/>
      <c r="HI487" s="6"/>
      <c r="HJ487" s="6"/>
      <c r="HK487" s="6"/>
      <c r="HL487" s="6"/>
      <c r="HM487" s="6"/>
      <c r="HN487" s="6"/>
      <c r="HO487" s="6"/>
      <c r="HP487" s="6"/>
      <c r="HQ487" s="6"/>
      <c r="HR487" s="6"/>
      <c r="HS487" s="6"/>
      <c r="HT487" s="6"/>
      <c r="HU487" s="6"/>
      <c r="HV487" s="6"/>
      <c r="HW487" s="6"/>
      <c r="HX487" s="6"/>
      <c r="HY487" s="6"/>
      <c r="HZ487" s="6"/>
      <c r="IA487" s="6"/>
      <c r="IB487" s="6"/>
      <c r="IC487" s="6"/>
      <c r="ID487" s="6"/>
      <c r="IE487" s="6"/>
      <c r="IF487" s="6"/>
    </row>
    <row r="488" spans="1:240" s="37" customFormat="1" ht="63" hidden="1" customHeight="1" x14ac:dyDescent="0.3">
      <c r="A488" s="36"/>
      <c r="B488" s="136"/>
      <c r="C488" s="136"/>
      <c r="D488" s="136"/>
      <c r="E488" s="136"/>
      <c r="F488" s="137"/>
      <c r="G488" s="67" t="s">
        <v>618</v>
      </c>
      <c r="H488" s="39" t="s">
        <v>587</v>
      </c>
      <c r="I488" s="29"/>
      <c r="J488" s="30">
        <f>J489</f>
        <v>0</v>
      </c>
      <c r="K488" s="30">
        <f>K489</f>
        <v>0</v>
      </c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  <c r="CW488" s="6"/>
      <c r="CX488" s="6"/>
      <c r="CY488" s="6"/>
      <c r="CZ488" s="6"/>
      <c r="DA488" s="6"/>
      <c r="DB488" s="6"/>
      <c r="DC488" s="6"/>
      <c r="DD488" s="6"/>
      <c r="DE488" s="6"/>
      <c r="DF488" s="6"/>
      <c r="DG488" s="6"/>
      <c r="DH488" s="6"/>
      <c r="DI488" s="6"/>
      <c r="DJ488" s="6"/>
      <c r="DK488" s="6"/>
      <c r="DL488" s="6"/>
      <c r="DM488" s="6"/>
      <c r="DN488" s="6"/>
      <c r="DO488" s="6"/>
      <c r="DP488" s="6"/>
      <c r="DQ488" s="6"/>
      <c r="DR488" s="6"/>
      <c r="DS488" s="6"/>
      <c r="DT488" s="6"/>
      <c r="DU488" s="6"/>
      <c r="DV488" s="6"/>
      <c r="DW488" s="6"/>
      <c r="DX488" s="6"/>
      <c r="DY488" s="6"/>
      <c r="DZ488" s="6"/>
      <c r="EA488" s="6"/>
      <c r="EB488" s="6"/>
      <c r="EC488" s="6"/>
      <c r="ED488" s="6"/>
      <c r="EE488" s="6"/>
      <c r="EF488" s="6"/>
      <c r="EG488" s="6"/>
      <c r="EH488" s="6"/>
      <c r="EI488" s="6"/>
      <c r="EJ488" s="6"/>
      <c r="EK488" s="6"/>
      <c r="EL488" s="6"/>
      <c r="EM488" s="6"/>
      <c r="EN488" s="6"/>
      <c r="EO488" s="6"/>
      <c r="EP488" s="6"/>
      <c r="EQ488" s="6"/>
      <c r="ER488" s="6"/>
      <c r="ES488" s="6"/>
      <c r="ET488" s="6"/>
      <c r="EU488" s="6"/>
      <c r="EV488" s="6"/>
      <c r="EW488" s="6"/>
      <c r="EX488" s="6"/>
      <c r="EY488" s="6"/>
      <c r="EZ488" s="6"/>
      <c r="FA488" s="6"/>
      <c r="FB488" s="6"/>
      <c r="FC488" s="6"/>
      <c r="FD488" s="6"/>
      <c r="FE488" s="6"/>
      <c r="FF488" s="6"/>
      <c r="FG488" s="6"/>
      <c r="FH488" s="6"/>
      <c r="FI488" s="6"/>
      <c r="FJ488" s="6"/>
      <c r="FK488" s="6"/>
      <c r="FL488" s="6"/>
      <c r="FM488" s="6"/>
      <c r="FN488" s="6"/>
      <c r="FO488" s="6"/>
      <c r="FP488" s="6"/>
      <c r="FQ488" s="6"/>
      <c r="FR488" s="6"/>
      <c r="FS488" s="6"/>
      <c r="FT488" s="6"/>
      <c r="FU488" s="6"/>
      <c r="FV488" s="6"/>
      <c r="FW488" s="6"/>
      <c r="FX488" s="6"/>
      <c r="FY488" s="6"/>
      <c r="FZ488" s="6"/>
      <c r="GA488" s="6"/>
      <c r="GB488" s="6"/>
      <c r="GC488" s="6"/>
      <c r="GD488" s="6"/>
      <c r="GE488" s="6"/>
      <c r="GF488" s="6"/>
      <c r="GG488" s="6"/>
      <c r="GH488" s="6"/>
      <c r="GI488" s="6"/>
      <c r="GJ488" s="6"/>
      <c r="GK488" s="6"/>
      <c r="GL488" s="6"/>
      <c r="GM488" s="6"/>
      <c r="GN488" s="6"/>
      <c r="GO488" s="6"/>
      <c r="GP488" s="6"/>
      <c r="GQ488" s="6"/>
      <c r="GR488" s="6"/>
      <c r="GS488" s="6"/>
      <c r="GT488" s="6"/>
      <c r="GU488" s="6"/>
      <c r="GV488" s="6"/>
      <c r="GW488" s="6"/>
      <c r="GX488" s="6"/>
      <c r="GY488" s="6"/>
      <c r="GZ488" s="6"/>
      <c r="HA488" s="6"/>
      <c r="HB488" s="6"/>
      <c r="HC488" s="6"/>
      <c r="HD488" s="6"/>
      <c r="HE488" s="6"/>
      <c r="HF488" s="6"/>
      <c r="HG488" s="6"/>
      <c r="HH488" s="6"/>
      <c r="HI488" s="6"/>
      <c r="HJ488" s="6"/>
      <c r="HK488" s="6"/>
      <c r="HL488" s="6"/>
      <c r="HM488" s="6"/>
      <c r="HN488" s="6"/>
      <c r="HO488" s="6"/>
      <c r="HP488" s="6"/>
      <c r="HQ488" s="6"/>
      <c r="HR488" s="6"/>
      <c r="HS488" s="6"/>
      <c r="HT488" s="6"/>
      <c r="HU488" s="6"/>
      <c r="HV488" s="6"/>
      <c r="HW488" s="6"/>
      <c r="HX488" s="6"/>
      <c r="HY488" s="6"/>
      <c r="HZ488" s="6"/>
      <c r="IA488" s="6"/>
      <c r="IB488" s="6"/>
      <c r="IC488" s="6"/>
      <c r="ID488" s="6"/>
      <c r="IE488" s="6"/>
      <c r="IF488" s="6"/>
    </row>
    <row r="489" spans="1:240" s="37" customFormat="1" ht="41.25" hidden="1" customHeight="1" x14ac:dyDescent="0.3">
      <c r="A489" s="36"/>
      <c r="B489" s="33"/>
      <c r="C489" s="33"/>
      <c r="D489" s="33"/>
      <c r="E489" s="33"/>
      <c r="F489" s="34"/>
      <c r="G489" s="43" t="s">
        <v>447</v>
      </c>
      <c r="H489" s="28" t="s">
        <v>588</v>
      </c>
      <c r="I489" s="29"/>
      <c r="J489" s="30">
        <f>J490+J508</f>
        <v>0</v>
      </c>
      <c r="K489" s="30">
        <f>K490+K508</f>
        <v>0</v>
      </c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  <c r="CW489" s="6"/>
      <c r="CX489" s="6"/>
      <c r="CY489" s="6"/>
      <c r="CZ489" s="6"/>
      <c r="DA489" s="6"/>
      <c r="DB489" s="6"/>
      <c r="DC489" s="6"/>
      <c r="DD489" s="6"/>
      <c r="DE489" s="6"/>
      <c r="DF489" s="6"/>
      <c r="DG489" s="6"/>
      <c r="DH489" s="6"/>
      <c r="DI489" s="6"/>
      <c r="DJ489" s="6"/>
      <c r="DK489" s="6"/>
      <c r="DL489" s="6"/>
      <c r="DM489" s="6"/>
      <c r="DN489" s="6"/>
      <c r="DO489" s="6"/>
      <c r="DP489" s="6"/>
      <c r="DQ489" s="6"/>
      <c r="DR489" s="6"/>
      <c r="DS489" s="6"/>
      <c r="DT489" s="6"/>
      <c r="DU489" s="6"/>
      <c r="DV489" s="6"/>
      <c r="DW489" s="6"/>
      <c r="DX489" s="6"/>
      <c r="DY489" s="6"/>
      <c r="DZ489" s="6"/>
      <c r="EA489" s="6"/>
      <c r="EB489" s="6"/>
      <c r="EC489" s="6"/>
      <c r="ED489" s="6"/>
      <c r="EE489" s="6"/>
      <c r="EF489" s="6"/>
      <c r="EG489" s="6"/>
      <c r="EH489" s="6"/>
      <c r="EI489" s="6"/>
      <c r="EJ489" s="6"/>
      <c r="EK489" s="6"/>
      <c r="EL489" s="6"/>
      <c r="EM489" s="6"/>
      <c r="EN489" s="6"/>
      <c r="EO489" s="6"/>
      <c r="EP489" s="6"/>
      <c r="EQ489" s="6"/>
      <c r="ER489" s="6"/>
      <c r="ES489" s="6"/>
      <c r="ET489" s="6"/>
      <c r="EU489" s="6"/>
      <c r="EV489" s="6"/>
      <c r="EW489" s="6"/>
      <c r="EX489" s="6"/>
      <c r="EY489" s="6"/>
      <c r="EZ489" s="6"/>
      <c r="FA489" s="6"/>
      <c r="FB489" s="6"/>
      <c r="FC489" s="6"/>
      <c r="FD489" s="6"/>
      <c r="FE489" s="6"/>
      <c r="FF489" s="6"/>
      <c r="FG489" s="6"/>
      <c r="FH489" s="6"/>
      <c r="FI489" s="6"/>
      <c r="FJ489" s="6"/>
      <c r="FK489" s="6"/>
      <c r="FL489" s="6"/>
      <c r="FM489" s="6"/>
      <c r="FN489" s="6"/>
      <c r="FO489" s="6"/>
      <c r="FP489" s="6"/>
      <c r="FQ489" s="6"/>
      <c r="FR489" s="6"/>
      <c r="FS489" s="6"/>
      <c r="FT489" s="6"/>
      <c r="FU489" s="6"/>
      <c r="FV489" s="6"/>
      <c r="FW489" s="6"/>
      <c r="FX489" s="6"/>
      <c r="FY489" s="6"/>
      <c r="FZ489" s="6"/>
      <c r="GA489" s="6"/>
      <c r="GB489" s="6"/>
      <c r="GC489" s="6"/>
      <c r="GD489" s="6"/>
      <c r="GE489" s="6"/>
      <c r="GF489" s="6"/>
      <c r="GG489" s="6"/>
      <c r="GH489" s="6"/>
      <c r="GI489" s="6"/>
      <c r="GJ489" s="6"/>
      <c r="GK489" s="6"/>
      <c r="GL489" s="6"/>
      <c r="GM489" s="6"/>
      <c r="GN489" s="6"/>
      <c r="GO489" s="6"/>
      <c r="GP489" s="6"/>
      <c r="GQ489" s="6"/>
      <c r="GR489" s="6"/>
      <c r="GS489" s="6"/>
      <c r="GT489" s="6"/>
      <c r="GU489" s="6"/>
      <c r="GV489" s="6"/>
      <c r="GW489" s="6"/>
      <c r="GX489" s="6"/>
      <c r="GY489" s="6"/>
      <c r="GZ489" s="6"/>
      <c r="HA489" s="6"/>
      <c r="HB489" s="6"/>
      <c r="HC489" s="6"/>
      <c r="HD489" s="6"/>
      <c r="HE489" s="6"/>
      <c r="HF489" s="6"/>
      <c r="HG489" s="6"/>
      <c r="HH489" s="6"/>
      <c r="HI489" s="6"/>
      <c r="HJ489" s="6"/>
      <c r="HK489" s="6"/>
      <c r="HL489" s="6"/>
      <c r="HM489" s="6"/>
      <c r="HN489" s="6"/>
      <c r="HO489" s="6"/>
      <c r="HP489" s="6"/>
      <c r="HQ489" s="6"/>
      <c r="HR489" s="6"/>
      <c r="HS489" s="6"/>
      <c r="HT489" s="6"/>
      <c r="HU489" s="6"/>
      <c r="HV489" s="6"/>
      <c r="HW489" s="6"/>
      <c r="HX489" s="6"/>
      <c r="HY489" s="6"/>
      <c r="HZ489" s="6"/>
      <c r="IA489" s="6"/>
      <c r="IB489" s="6"/>
      <c r="IC489" s="6"/>
      <c r="ID489" s="6"/>
      <c r="IE489" s="6"/>
      <c r="IF489" s="6"/>
    </row>
    <row r="490" spans="1:240" s="37" customFormat="1" ht="96" hidden="1" customHeight="1" x14ac:dyDescent="0.3">
      <c r="A490" s="36"/>
      <c r="B490" s="33"/>
      <c r="C490" s="33"/>
      <c r="D490" s="33"/>
      <c r="E490" s="33"/>
      <c r="F490" s="34"/>
      <c r="G490" s="67" t="s">
        <v>537</v>
      </c>
      <c r="H490" s="44" t="s">
        <v>589</v>
      </c>
      <c r="I490" s="29"/>
      <c r="J490" s="30">
        <f>J491</f>
        <v>0</v>
      </c>
      <c r="K490" s="30">
        <f>K491</f>
        <v>0</v>
      </c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  <c r="CW490" s="6"/>
      <c r="CX490" s="6"/>
      <c r="CY490" s="6"/>
      <c r="CZ490" s="6"/>
      <c r="DA490" s="6"/>
      <c r="DB490" s="6"/>
      <c r="DC490" s="6"/>
      <c r="DD490" s="6"/>
      <c r="DE490" s="6"/>
      <c r="DF490" s="6"/>
      <c r="DG490" s="6"/>
      <c r="DH490" s="6"/>
      <c r="DI490" s="6"/>
      <c r="DJ490" s="6"/>
      <c r="DK490" s="6"/>
      <c r="DL490" s="6"/>
      <c r="DM490" s="6"/>
      <c r="DN490" s="6"/>
      <c r="DO490" s="6"/>
      <c r="DP490" s="6"/>
      <c r="DQ490" s="6"/>
      <c r="DR490" s="6"/>
      <c r="DS490" s="6"/>
      <c r="DT490" s="6"/>
      <c r="DU490" s="6"/>
      <c r="DV490" s="6"/>
      <c r="DW490" s="6"/>
      <c r="DX490" s="6"/>
      <c r="DY490" s="6"/>
      <c r="DZ490" s="6"/>
      <c r="EA490" s="6"/>
      <c r="EB490" s="6"/>
      <c r="EC490" s="6"/>
      <c r="ED490" s="6"/>
      <c r="EE490" s="6"/>
      <c r="EF490" s="6"/>
      <c r="EG490" s="6"/>
      <c r="EH490" s="6"/>
      <c r="EI490" s="6"/>
      <c r="EJ490" s="6"/>
      <c r="EK490" s="6"/>
      <c r="EL490" s="6"/>
      <c r="EM490" s="6"/>
      <c r="EN490" s="6"/>
      <c r="EO490" s="6"/>
      <c r="EP490" s="6"/>
      <c r="EQ490" s="6"/>
      <c r="ER490" s="6"/>
      <c r="ES490" s="6"/>
      <c r="ET490" s="6"/>
      <c r="EU490" s="6"/>
      <c r="EV490" s="6"/>
      <c r="EW490" s="6"/>
      <c r="EX490" s="6"/>
      <c r="EY490" s="6"/>
      <c r="EZ490" s="6"/>
      <c r="FA490" s="6"/>
      <c r="FB490" s="6"/>
      <c r="FC490" s="6"/>
      <c r="FD490" s="6"/>
      <c r="FE490" s="6"/>
      <c r="FF490" s="6"/>
      <c r="FG490" s="6"/>
      <c r="FH490" s="6"/>
      <c r="FI490" s="6"/>
      <c r="FJ490" s="6"/>
      <c r="FK490" s="6"/>
      <c r="FL490" s="6"/>
      <c r="FM490" s="6"/>
      <c r="FN490" s="6"/>
      <c r="FO490" s="6"/>
      <c r="FP490" s="6"/>
      <c r="FQ490" s="6"/>
      <c r="FR490" s="6"/>
      <c r="FS490" s="6"/>
      <c r="FT490" s="6"/>
      <c r="FU490" s="6"/>
      <c r="FV490" s="6"/>
      <c r="FW490" s="6"/>
      <c r="FX490" s="6"/>
      <c r="FY490" s="6"/>
      <c r="FZ490" s="6"/>
      <c r="GA490" s="6"/>
      <c r="GB490" s="6"/>
      <c r="GC490" s="6"/>
      <c r="GD490" s="6"/>
      <c r="GE490" s="6"/>
      <c r="GF490" s="6"/>
      <c r="GG490" s="6"/>
      <c r="GH490" s="6"/>
      <c r="GI490" s="6"/>
      <c r="GJ490" s="6"/>
      <c r="GK490" s="6"/>
      <c r="GL490" s="6"/>
      <c r="GM490" s="6"/>
      <c r="GN490" s="6"/>
      <c r="GO490" s="6"/>
      <c r="GP490" s="6"/>
      <c r="GQ490" s="6"/>
      <c r="GR490" s="6"/>
      <c r="GS490" s="6"/>
      <c r="GT490" s="6"/>
      <c r="GU490" s="6"/>
      <c r="GV490" s="6"/>
      <c r="GW490" s="6"/>
      <c r="GX490" s="6"/>
      <c r="GY490" s="6"/>
      <c r="GZ490" s="6"/>
      <c r="HA490" s="6"/>
      <c r="HB490" s="6"/>
      <c r="HC490" s="6"/>
      <c r="HD490" s="6"/>
      <c r="HE490" s="6"/>
      <c r="HF490" s="6"/>
      <c r="HG490" s="6"/>
      <c r="HH490" s="6"/>
      <c r="HI490" s="6"/>
      <c r="HJ490" s="6"/>
      <c r="HK490" s="6"/>
      <c r="HL490" s="6"/>
      <c r="HM490" s="6"/>
      <c r="HN490" s="6"/>
      <c r="HO490" s="6"/>
      <c r="HP490" s="6"/>
      <c r="HQ490" s="6"/>
      <c r="HR490" s="6"/>
      <c r="HS490" s="6"/>
      <c r="HT490" s="6"/>
      <c r="HU490" s="6"/>
      <c r="HV490" s="6"/>
      <c r="HW490" s="6"/>
      <c r="HX490" s="6"/>
      <c r="HY490" s="6"/>
      <c r="HZ490" s="6"/>
      <c r="IA490" s="6"/>
      <c r="IB490" s="6"/>
      <c r="IC490" s="6"/>
      <c r="ID490" s="6"/>
      <c r="IE490" s="6"/>
      <c r="IF490" s="6"/>
    </row>
    <row r="491" spans="1:240" s="37" customFormat="1" ht="32.1" hidden="1" customHeight="1" x14ac:dyDescent="0.3">
      <c r="A491" s="36"/>
      <c r="B491" s="33"/>
      <c r="C491" s="33"/>
      <c r="D491" s="33"/>
      <c r="E491" s="33"/>
      <c r="F491" s="34"/>
      <c r="G491" s="32" t="s">
        <v>2</v>
      </c>
      <c r="H491" s="28" t="s">
        <v>590</v>
      </c>
      <c r="I491" s="29">
        <v>200</v>
      </c>
      <c r="J491" s="30">
        <v>0</v>
      </c>
      <c r="K491" s="30">
        <v>0</v>
      </c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  <c r="CW491" s="6"/>
      <c r="CX491" s="6"/>
      <c r="CY491" s="6"/>
      <c r="CZ491" s="6"/>
      <c r="DA491" s="6"/>
      <c r="DB491" s="6"/>
      <c r="DC491" s="6"/>
      <c r="DD491" s="6"/>
      <c r="DE491" s="6"/>
      <c r="DF491" s="6"/>
      <c r="DG491" s="6"/>
      <c r="DH491" s="6"/>
      <c r="DI491" s="6"/>
      <c r="DJ491" s="6"/>
      <c r="DK491" s="6"/>
      <c r="DL491" s="6"/>
      <c r="DM491" s="6"/>
      <c r="DN491" s="6"/>
      <c r="DO491" s="6"/>
      <c r="DP491" s="6"/>
      <c r="DQ491" s="6"/>
      <c r="DR491" s="6"/>
      <c r="DS491" s="6"/>
      <c r="DT491" s="6"/>
      <c r="DU491" s="6"/>
      <c r="DV491" s="6"/>
      <c r="DW491" s="6"/>
      <c r="DX491" s="6"/>
      <c r="DY491" s="6"/>
      <c r="DZ491" s="6"/>
      <c r="EA491" s="6"/>
      <c r="EB491" s="6"/>
      <c r="EC491" s="6"/>
      <c r="ED491" s="6"/>
      <c r="EE491" s="6"/>
      <c r="EF491" s="6"/>
      <c r="EG491" s="6"/>
      <c r="EH491" s="6"/>
      <c r="EI491" s="6"/>
      <c r="EJ491" s="6"/>
      <c r="EK491" s="6"/>
      <c r="EL491" s="6"/>
      <c r="EM491" s="6"/>
      <c r="EN491" s="6"/>
      <c r="EO491" s="6"/>
      <c r="EP491" s="6"/>
      <c r="EQ491" s="6"/>
      <c r="ER491" s="6"/>
      <c r="ES491" s="6"/>
      <c r="ET491" s="6"/>
      <c r="EU491" s="6"/>
      <c r="EV491" s="6"/>
      <c r="EW491" s="6"/>
      <c r="EX491" s="6"/>
      <c r="EY491" s="6"/>
      <c r="EZ491" s="6"/>
      <c r="FA491" s="6"/>
      <c r="FB491" s="6"/>
      <c r="FC491" s="6"/>
      <c r="FD491" s="6"/>
      <c r="FE491" s="6"/>
      <c r="FF491" s="6"/>
      <c r="FG491" s="6"/>
      <c r="FH491" s="6"/>
      <c r="FI491" s="6"/>
      <c r="FJ491" s="6"/>
      <c r="FK491" s="6"/>
      <c r="FL491" s="6"/>
      <c r="FM491" s="6"/>
      <c r="FN491" s="6"/>
      <c r="FO491" s="6"/>
      <c r="FP491" s="6"/>
      <c r="FQ491" s="6"/>
      <c r="FR491" s="6"/>
      <c r="FS491" s="6"/>
      <c r="FT491" s="6"/>
      <c r="FU491" s="6"/>
      <c r="FV491" s="6"/>
      <c r="FW491" s="6"/>
      <c r="FX491" s="6"/>
      <c r="FY491" s="6"/>
      <c r="FZ491" s="6"/>
      <c r="GA491" s="6"/>
      <c r="GB491" s="6"/>
      <c r="GC491" s="6"/>
      <c r="GD491" s="6"/>
      <c r="GE491" s="6"/>
      <c r="GF491" s="6"/>
      <c r="GG491" s="6"/>
      <c r="GH491" s="6"/>
      <c r="GI491" s="6"/>
      <c r="GJ491" s="6"/>
      <c r="GK491" s="6"/>
      <c r="GL491" s="6"/>
      <c r="GM491" s="6"/>
      <c r="GN491" s="6"/>
      <c r="GO491" s="6"/>
      <c r="GP491" s="6"/>
      <c r="GQ491" s="6"/>
      <c r="GR491" s="6"/>
      <c r="GS491" s="6"/>
      <c r="GT491" s="6"/>
      <c r="GU491" s="6"/>
      <c r="GV491" s="6"/>
      <c r="GW491" s="6"/>
      <c r="GX491" s="6"/>
      <c r="GY491" s="6"/>
      <c r="GZ491" s="6"/>
      <c r="HA491" s="6"/>
      <c r="HB491" s="6"/>
      <c r="HC491" s="6"/>
      <c r="HD491" s="6"/>
      <c r="HE491" s="6"/>
      <c r="HF491" s="6"/>
      <c r="HG491" s="6"/>
      <c r="HH491" s="6"/>
      <c r="HI491" s="6"/>
      <c r="HJ491" s="6"/>
      <c r="HK491" s="6"/>
      <c r="HL491" s="6"/>
      <c r="HM491" s="6"/>
      <c r="HN491" s="6"/>
      <c r="HO491" s="6"/>
      <c r="HP491" s="6"/>
      <c r="HQ491" s="6"/>
      <c r="HR491" s="6"/>
      <c r="HS491" s="6"/>
      <c r="HT491" s="6"/>
      <c r="HU491" s="6"/>
      <c r="HV491" s="6"/>
      <c r="HW491" s="6"/>
      <c r="HX491" s="6"/>
      <c r="HY491" s="6"/>
      <c r="HZ491" s="6"/>
      <c r="IA491" s="6"/>
      <c r="IB491" s="6"/>
      <c r="IC491" s="6"/>
      <c r="ID491" s="6"/>
      <c r="IE491" s="6"/>
      <c r="IF491" s="6"/>
    </row>
    <row r="492" spans="1:240" ht="53.25" hidden="1" customHeight="1" x14ac:dyDescent="0.3">
      <c r="A492" s="4"/>
      <c r="B492" s="33"/>
      <c r="C492" s="33"/>
      <c r="D492" s="33"/>
      <c r="E492" s="33"/>
      <c r="F492" s="34"/>
      <c r="G492" s="32" t="s">
        <v>233</v>
      </c>
      <c r="H492" s="35"/>
      <c r="I492" s="29"/>
      <c r="J492" s="30"/>
      <c r="K492" s="30">
        <f>K495+K493</f>
        <v>0</v>
      </c>
    </row>
    <row r="493" spans="1:240" ht="36.75" hidden="1" customHeight="1" x14ac:dyDescent="0.3">
      <c r="A493" s="4"/>
      <c r="B493" s="33"/>
      <c r="C493" s="33"/>
      <c r="D493" s="33"/>
      <c r="E493" s="33"/>
      <c r="F493" s="34"/>
      <c r="G493" s="32" t="s">
        <v>300</v>
      </c>
      <c r="H493" s="35" t="s">
        <v>231</v>
      </c>
      <c r="I493" s="29"/>
      <c r="J493" s="30"/>
      <c r="K493" s="30">
        <f>K494</f>
        <v>0</v>
      </c>
    </row>
    <row r="494" spans="1:240" ht="33" hidden="1" customHeight="1" x14ac:dyDescent="0.3">
      <c r="A494" s="4"/>
      <c r="B494" s="33"/>
      <c r="C494" s="33"/>
      <c r="D494" s="33"/>
      <c r="E494" s="33"/>
      <c r="F494" s="34"/>
      <c r="G494" s="32" t="s">
        <v>2</v>
      </c>
      <c r="H494" s="35" t="s">
        <v>299</v>
      </c>
      <c r="I494" s="29">
        <v>200</v>
      </c>
      <c r="J494" s="30"/>
      <c r="K494" s="30">
        <v>0</v>
      </c>
    </row>
    <row r="495" spans="1:240" ht="66" hidden="1" customHeight="1" x14ac:dyDescent="0.3">
      <c r="A495" s="4"/>
      <c r="B495" s="33"/>
      <c r="C495" s="33"/>
      <c r="D495" s="33"/>
      <c r="E495" s="33"/>
      <c r="F495" s="34"/>
      <c r="G495" s="32" t="s">
        <v>232</v>
      </c>
      <c r="H495" s="35"/>
      <c r="I495" s="29"/>
      <c r="J495" s="30"/>
      <c r="K495" s="30">
        <f>K496</f>
        <v>0</v>
      </c>
    </row>
    <row r="496" spans="1:240" ht="36" hidden="1" customHeight="1" x14ac:dyDescent="0.3">
      <c r="A496" s="4"/>
      <c r="B496" s="33"/>
      <c r="C496" s="33"/>
      <c r="D496" s="33"/>
      <c r="E496" s="33"/>
      <c r="F496" s="34"/>
      <c r="G496" s="32" t="s">
        <v>2</v>
      </c>
      <c r="H496" s="35" t="s">
        <v>230</v>
      </c>
      <c r="I496" s="29">
        <v>200</v>
      </c>
      <c r="J496" s="30"/>
      <c r="K496" s="30">
        <v>0</v>
      </c>
    </row>
    <row r="497" spans="1:11" ht="48.6" hidden="1" customHeight="1" x14ac:dyDescent="0.3">
      <c r="A497" s="4"/>
      <c r="B497" s="33"/>
      <c r="C497" s="33"/>
      <c r="D497" s="33"/>
      <c r="E497" s="33"/>
      <c r="F497" s="34"/>
      <c r="G497" s="32" t="s">
        <v>281</v>
      </c>
      <c r="H497" s="35"/>
      <c r="I497" s="29"/>
      <c r="J497" s="30"/>
      <c r="K497" s="30">
        <f>K500+K506+K502</f>
        <v>0</v>
      </c>
    </row>
    <row r="498" spans="1:11" ht="53.45" hidden="1" customHeight="1" x14ac:dyDescent="0.3">
      <c r="A498" s="4"/>
      <c r="B498" s="33"/>
      <c r="C498" s="33"/>
      <c r="D498" s="33"/>
      <c r="E498" s="33"/>
      <c r="F498" s="34"/>
      <c r="G498" s="32"/>
      <c r="H498" s="35" t="s">
        <v>279</v>
      </c>
      <c r="I498" s="29"/>
      <c r="J498" s="30"/>
      <c r="K498" s="30"/>
    </row>
    <row r="499" spans="1:11" ht="32.1" hidden="1" customHeight="1" x14ac:dyDescent="0.3">
      <c r="A499" s="4"/>
      <c r="B499" s="33"/>
      <c r="C499" s="33"/>
      <c r="D499" s="33"/>
      <c r="E499" s="33"/>
      <c r="F499" s="34"/>
      <c r="G499" s="32"/>
      <c r="H499" s="35"/>
      <c r="I499" s="29"/>
      <c r="J499" s="30"/>
      <c r="K499" s="30"/>
    </row>
    <row r="500" spans="1:11" ht="62.1" hidden="1" customHeight="1" x14ac:dyDescent="0.3">
      <c r="A500" s="4"/>
      <c r="B500" s="33"/>
      <c r="C500" s="33"/>
      <c r="D500" s="33"/>
      <c r="E500" s="33"/>
      <c r="F500" s="34"/>
      <c r="G500" s="32" t="s">
        <v>282</v>
      </c>
      <c r="H500" s="35"/>
      <c r="I500" s="29"/>
      <c r="J500" s="30"/>
      <c r="K500" s="30">
        <f>K501</f>
        <v>0</v>
      </c>
    </row>
    <row r="501" spans="1:11" ht="36" hidden="1" customHeight="1" x14ac:dyDescent="0.3">
      <c r="A501" s="4"/>
      <c r="B501" s="33"/>
      <c r="C501" s="33"/>
      <c r="D501" s="33"/>
      <c r="E501" s="33"/>
      <c r="F501" s="34"/>
      <c r="G501" s="32" t="s">
        <v>4</v>
      </c>
      <c r="H501" s="35" t="s">
        <v>280</v>
      </c>
      <c r="I501" s="29">
        <v>600</v>
      </c>
      <c r="J501" s="30"/>
      <c r="K501" s="30">
        <v>0</v>
      </c>
    </row>
    <row r="502" spans="1:11" ht="69.75" hidden="1" customHeight="1" x14ac:dyDescent="0.3">
      <c r="A502" s="4"/>
      <c r="B502" s="33"/>
      <c r="C502" s="33"/>
      <c r="D502" s="33"/>
      <c r="E502" s="33"/>
      <c r="F502" s="34"/>
      <c r="G502" s="32" t="s">
        <v>294</v>
      </c>
      <c r="H502" s="35"/>
      <c r="I502" s="29"/>
      <c r="J502" s="30"/>
      <c r="K502" s="30">
        <f>K503+K504+K505</f>
        <v>0</v>
      </c>
    </row>
    <row r="503" spans="1:11" ht="70.5" hidden="1" customHeight="1" x14ac:dyDescent="0.3">
      <c r="A503" s="4"/>
      <c r="B503" s="33"/>
      <c r="C503" s="33"/>
      <c r="D503" s="33"/>
      <c r="E503" s="33"/>
      <c r="F503" s="34"/>
      <c r="G503" s="32" t="s">
        <v>292</v>
      </c>
      <c r="H503" s="35" t="s">
        <v>293</v>
      </c>
      <c r="I503" s="29">
        <v>100</v>
      </c>
      <c r="J503" s="30"/>
      <c r="K503" s="30">
        <v>0</v>
      </c>
    </row>
    <row r="504" spans="1:11" ht="36" hidden="1" customHeight="1" x14ac:dyDescent="0.3">
      <c r="A504" s="4"/>
      <c r="B504" s="33"/>
      <c r="C504" s="33"/>
      <c r="D504" s="33"/>
      <c r="E504" s="33"/>
      <c r="F504" s="34"/>
      <c r="G504" s="32" t="s">
        <v>2</v>
      </c>
      <c r="H504" s="35"/>
      <c r="I504" s="29">
        <v>200</v>
      </c>
      <c r="J504" s="30"/>
      <c r="K504" s="30">
        <v>0</v>
      </c>
    </row>
    <row r="505" spans="1:11" ht="39" hidden="1" customHeight="1" x14ac:dyDescent="0.3">
      <c r="A505" s="4"/>
      <c r="B505" s="33"/>
      <c r="C505" s="33"/>
      <c r="D505" s="33"/>
      <c r="E505" s="33"/>
      <c r="F505" s="34"/>
      <c r="G505" s="32" t="s">
        <v>4</v>
      </c>
      <c r="H505" s="35"/>
      <c r="I505" s="29">
        <v>600</v>
      </c>
      <c r="J505" s="30"/>
      <c r="K505" s="30">
        <v>0</v>
      </c>
    </row>
    <row r="506" spans="1:11" ht="53.1" hidden="1" customHeight="1" x14ac:dyDescent="0.3">
      <c r="A506" s="4"/>
      <c r="B506" s="33"/>
      <c r="C506" s="33"/>
      <c r="D506" s="33"/>
      <c r="E506" s="33"/>
      <c r="F506" s="34"/>
      <c r="G506" s="32" t="s">
        <v>273</v>
      </c>
      <c r="H506" s="35"/>
      <c r="I506" s="29"/>
      <c r="J506" s="30"/>
      <c r="K506" s="30">
        <f>K507</f>
        <v>0</v>
      </c>
    </row>
    <row r="507" spans="1:11" ht="32.1" hidden="1" customHeight="1" x14ac:dyDescent="0.3">
      <c r="A507" s="4"/>
      <c r="B507" s="33"/>
      <c r="C507" s="33"/>
      <c r="D507" s="33"/>
      <c r="E507" s="33"/>
      <c r="F507" s="34"/>
      <c r="G507" s="32" t="s">
        <v>4</v>
      </c>
      <c r="H507" s="35" t="s">
        <v>272</v>
      </c>
      <c r="I507" s="29">
        <v>600</v>
      </c>
      <c r="J507" s="30"/>
      <c r="K507" s="30">
        <v>0</v>
      </c>
    </row>
    <row r="508" spans="1:11" ht="70.5" hidden="1" customHeight="1" x14ac:dyDescent="0.3">
      <c r="A508" s="4"/>
      <c r="B508" s="33"/>
      <c r="C508" s="33"/>
      <c r="D508" s="33"/>
      <c r="E508" s="33"/>
      <c r="F508" s="34"/>
      <c r="G508" s="32" t="s">
        <v>455</v>
      </c>
      <c r="H508" s="35"/>
      <c r="I508" s="29"/>
      <c r="J508" s="30">
        <f>J509</f>
        <v>0</v>
      </c>
      <c r="K508" s="30">
        <f>K509</f>
        <v>0</v>
      </c>
    </row>
    <row r="509" spans="1:11" ht="32.1" hidden="1" customHeight="1" x14ac:dyDescent="0.3">
      <c r="A509" s="4"/>
      <c r="B509" s="33"/>
      <c r="C509" s="33"/>
      <c r="D509" s="33"/>
      <c r="E509" s="33"/>
      <c r="F509" s="34"/>
      <c r="G509" s="32" t="s">
        <v>2</v>
      </c>
      <c r="H509" s="28" t="s">
        <v>448</v>
      </c>
      <c r="I509" s="29">
        <v>200</v>
      </c>
      <c r="J509" s="30">
        <v>0</v>
      </c>
      <c r="K509" s="30">
        <v>0</v>
      </c>
    </row>
    <row r="510" spans="1:11" ht="51" hidden="1" customHeight="1" x14ac:dyDescent="0.3">
      <c r="A510" s="4"/>
      <c r="B510" s="245" t="s">
        <v>25</v>
      </c>
      <c r="C510" s="245"/>
      <c r="D510" s="245"/>
      <c r="E510" s="245"/>
      <c r="F510" s="246"/>
      <c r="G510" s="42" t="s">
        <v>482</v>
      </c>
      <c r="H510" s="35"/>
      <c r="I510" s="60" t="s">
        <v>0</v>
      </c>
      <c r="J510" s="61">
        <f t="shared" ref="J510:K513" si="16">J511</f>
        <v>0</v>
      </c>
      <c r="K510" s="61">
        <f t="shared" si="16"/>
        <v>0</v>
      </c>
    </row>
    <row r="511" spans="1:11" ht="48.75" hidden="1" customHeight="1" x14ac:dyDescent="0.3">
      <c r="A511" s="4"/>
      <c r="B511" s="243" t="s">
        <v>24</v>
      </c>
      <c r="C511" s="243"/>
      <c r="D511" s="243"/>
      <c r="E511" s="243"/>
      <c r="F511" s="244"/>
      <c r="G511" s="32" t="s">
        <v>483</v>
      </c>
      <c r="H511" s="39" t="s">
        <v>398</v>
      </c>
      <c r="I511" s="29" t="s">
        <v>0</v>
      </c>
      <c r="J511" s="30">
        <f t="shared" si="16"/>
        <v>0</v>
      </c>
      <c r="K511" s="30">
        <f t="shared" si="16"/>
        <v>0</v>
      </c>
    </row>
    <row r="512" spans="1:11" ht="51.75" hidden="1" customHeight="1" x14ac:dyDescent="0.3">
      <c r="A512" s="4"/>
      <c r="B512" s="63"/>
      <c r="C512" s="63"/>
      <c r="D512" s="63"/>
      <c r="E512" s="63"/>
      <c r="F512" s="64"/>
      <c r="G512" s="43" t="s">
        <v>402</v>
      </c>
      <c r="H512" s="28" t="s">
        <v>399</v>
      </c>
      <c r="I512" s="29"/>
      <c r="J512" s="30">
        <f t="shared" si="16"/>
        <v>0</v>
      </c>
      <c r="K512" s="30">
        <f t="shared" si="16"/>
        <v>0</v>
      </c>
    </row>
    <row r="513" spans="1:11" ht="48" hidden="1" customHeight="1" x14ac:dyDescent="0.3">
      <c r="A513" s="4"/>
      <c r="B513" s="241" t="s">
        <v>23</v>
      </c>
      <c r="C513" s="241"/>
      <c r="D513" s="241"/>
      <c r="E513" s="241"/>
      <c r="F513" s="242"/>
      <c r="G513" s="32" t="s">
        <v>484</v>
      </c>
      <c r="H513" s="44" t="s">
        <v>400</v>
      </c>
      <c r="I513" s="29" t="s">
        <v>0</v>
      </c>
      <c r="J513" s="30">
        <f t="shared" si="16"/>
        <v>0</v>
      </c>
      <c r="K513" s="30">
        <f t="shared" si="16"/>
        <v>0</v>
      </c>
    </row>
    <row r="514" spans="1:11" ht="42" hidden="1" customHeight="1" x14ac:dyDescent="0.3">
      <c r="A514" s="4"/>
      <c r="B514" s="237">
        <v>200</v>
      </c>
      <c r="C514" s="237"/>
      <c r="D514" s="237"/>
      <c r="E514" s="237"/>
      <c r="F514" s="238"/>
      <c r="G514" s="32" t="s">
        <v>4</v>
      </c>
      <c r="H514" s="28" t="s">
        <v>401</v>
      </c>
      <c r="I514" s="29">
        <v>600</v>
      </c>
      <c r="J514" s="30">
        <v>0</v>
      </c>
      <c r="K514" s="30">
        <v>0</v>
      </c>
    </row>
    <row r="515" spans="1:11" ht="47.1" hidden="1" customHeight="1" x14ac:dyDescent="0.3">
      <c r="A515" s="4"/>
      <c r="B515" s="33"/>
      <c r="C515" s="33"/>
      <c r="D515" s="33"/>
      <c r="E515" s="33"/>
      <c r="F515" s="34"/>
      <c r="G515" s="42" t="s">
        <v>564</v>
      </c>
      <c r="H515" s="28" t="s">
        <v>0</v>
      </c>
      <c r="I515" s="60" t="s">
        <v>0</v>
      </c>
      <c r="J515" s="61">
        <f t="shared" ref="J515:K518" si="17">J516</f>
        <v>0</v>
      </c>
      <c r="K515" s="61">
        <f t="shared" si="17"/>
        <v>0</v>
      </c>
    </row>
    <row r="516" spans="1:11" ht="51.95" hidden="1" customHeight="1" x14ac:dyDescent="0.3">
      <c r="A516" s="4"/>
      <c r="B516" s="33"/>
      <c r="C516" s="33"/>
      <c r="D516" s="33"/>
      <c r="E516" s="33"/>
      <c r="F516" s="34"/>
      <c r="G516" s="32" t="s">
        <v>566</v>
      </c>
      <c r="H516" s="39" t="s">
        <v>398</v>
      </c>
      <c r="I516" s="29" t="s">
        <v>0</v>
      </c>
      <c r="J516" s="30">
        <f t="shared" si="17"/>
        <v>0</v>
      </c>
      <c r="K516" s="30">
        <f t="shared" si="17"/>
        <v>0</v>
      </c>
    </row>
    <row r="517" spans="1:11" ht="64.5" hidden="1" customHeight="1" x14ac:dyDescent="0.3">
      <c r="A517" s="4"/>
      <c r="B517" s="33"/>
      <c r="C517" s="33"/>
      <c r="D517" s="33"/>
      <c r="E517" s="33"/>
      <c r="F517" s="34"/>
      <c r="G517" s="43" t="s">
        <v>507</v>
      </c>
      <c r="H517" s="28" t="s">
        <v>399</v>
      </c>
      <c r="I517" s="29"/>
      <c r="J517" s="30">
        <f t="shared" si="17"/>
        <v>0</v>
      </c>
      <c r="K517" s="30">
        <f t="shared" si="17"/>
        <v>0</v>
      </c>
    </row>
    <row r="518" spans="1:11" ht="51.6" hidden="1" customHeight="1" x14ac:dyDescent="0.3">
      <c r="A518" s="4"/>
      <c r="B518" s="33"/>
      <c r="C518" s="33"/>
      <c r="D518" s="33"/>
      <c r="E518" s="33"/>
      <c r="F518" s="34"/>
      <c r="G518" s="32" t="s">
        <v>565</v>
      </c>
      <c r="H518" s="44" t="s">
        <v>400</v>
      </c>
      <c r="I518" s="29" t="s">
        <v>0</v>
      </c>
      <c r="J518" s="30">
        <f t="shared" si="17"/>
        <v>0</v>
      </c>
      <c r="K518" s="30">
        <f t="shared" si="17"/>
        <v>0</v>
      </c>
    </row>
    <row r="519" spans="1:11" ht="34.5" hidden="1" customHeight="1" x14ac:dyDescent="0.3">
      <c r="A519" s="4"/>
      <c r="B519" s="33"/>
      <c r="C519" s="33"/>
      <c r="D519" s="33"/>
      <c r="E519" s="33"/>
      <c r="F519" s="34"/>
      <c r="G519" s="32" t="s">
        <v>4</v>
      </c>
      <c r="H519" s="28" t="s">
        <v>401</v>
      </c>
      <c r="I519" s="29">
        <v>600</v>
      </c>
      <c r="J519" s="30">
        <v>0</v>
      </c>
      <c r="K519" s="30">
        <v>0</v>
      </c>
    </row>
    <row r="520" spans="1:11" ht="66" customHeight="1" x14ac:dyDescent="0.25">
      <c r="A520" s="4"/>
      <c r="B520" s="195"/>
      <c r="C520" s="195"/>
      <c r="D520" s="195"/>
      <c r="E520" s="195"/>
      <c r="F520" s="196"/>
      <c r="G520" s="221" t="s">
        <v>762</v>
      </c>
      <c r="H520" s="39" t="s">
        <v>587</v>
      </c>
      <c r="I520" s="29"/>
      <c r="J520" s="30">
        <f t="shared" ref="J520:K523" si="18">J521</f>
        <v>282000</v>
      </c>
      <c r="K520" s="30">
        <f t="shared" si="18"/>
        <v>0</v>
      </c>
    </row>
    <row r="521" spans="1:11" ht="85.5" customHeight="1" x14ac:dyDescent="0.25">
      <c r="A521" s="4"/>
      <c r="B521" s="195"/>
      <c r="C521" s="195"/>
      <c r="D521" s="195"/>
      <c r="E521" s="195"/>
      <c r="F521" s="196"/>
      <c r="G521" s="217" t="s">
        <v>763</v>
      </c>
      <c r="H521" s="39" t="s">
        <v>588</v>
      </c>
      <c r="I521" s="29"/>
      <c r="J521" s="30">
        <f t="shared" si="18"/>
        <v>282000</v>
      </c>
      <c r="K521" s="30">
        <f t="shared" si="18"/>
        <v>0</v>
      </c>
    </row>
    <row r="522" spans="1:11" ht="44.25" customHeight="1" x14ac:dyDescent="0.25">
      <c r="A522" s="4"/>
      <c r="B522" s="195"/>
      <c r="C522" s="195"/>
      <c r="D522" s="195"/>
      <c r="E522" s="195"/>
      <c r="F522" s="196"/>
      <c r="G522" s="43" t="s">
        <v>447</v>
      </c>
      <c r="H522" s="44" t="s">
        <v>589</v>
      </c>
      <c r="I522" s="29"/>
      <c r="J522" s="30">
        <f t="shared" si="18"/>
        <v>282000</v>
      </c>
      <c r="K522" s="30">
        <f t="shared" si="18"/>
        <v>0</v>
      </c>
    </row>
    <row r="523" spans="1:11" ht="102.75" customHeight="1" x14ac:dyDescent="0.25">
      <c r="A523" s="4"/>
      <c r="B523" s="195"/>
      <c r="C523" s="195"/>
      <c r="D523" s="195"/>
      <c r="E523" s="195"/>
      <c r="F523" s="196"/>
      <c r="G523" s="94" t="s">
        <v>537</v>
      </c>
      <c r="H523" s="28" t="s">
        <v>590</v>
      </c>
      <c r="I523" s="29"/>
      <c r="J523" s="30">
        <f t="shared" si="18"/>
        <v>282000</v>
      </c>
      <c r="K523" s="30">
        <f t="shared" si="18"/>
        <v>0</v>
      </c>
    </row>
    <row r="524" spans="1:11" ht="34.5" customHeight="1" x14ac:dyDescent="0.25">
      <c r="A524" s="4"/>
      <c r="B524" s="195"/>
      <c r="C524" s="195"/>
      <c r="D524" s="195"/>
      <c r="E524" s="195"/>
      <c r="F524" s="196"/>
      <c r="G524" s="32" t="s">
        <v>2</v>
      </c>
      <c r="H524" s="28"/>
      <c r="I524" s="29">
        <v>200</v>
      </c>
      <c r="J524" s="30">
        <v>282000</v>
      </c>
      <c r="K524" s="30"/>
    </row>
    <row r="525" spans="1:11" ht="47.45" customHeight="1" x14ac:dyDescent="0.25">
      <c r="A525" s="4"/>
      <c r="B525" s="195"/>
      <c r="C525" s="195"/>
      <c r="D525" s="195"/>
      <c r="E525" s="195"/>
      <c r="F525" s="196"/>
      <c r="G525" s="2" t="s">
        <v>764</v>
      </c>
      <c r="H525" s="39" t="s">
        <v>398</v>
      </c>
      <c r="I525" s="29"/>
      <c r="J525" s="30">
        <f t="shared" ref="J525:K528" si="19">J526</f>
        <v>1852422</v>
      </c>
      <c r="K525" s="30">
        <f t="shared" si="19"/>
        <v>0</v>
      </c>
    </row>
    <row r="526" spans="1:11" ht="33.950000000000003" customHeight="1" x14ac:dyDescent="0.25">
      <c r="A526" s="4"/>
      <c r="B526" s="195"/>
      <c r="C526" s="195"/>
      <c r="D526" s="195"/>
      <c r="E526" s="195"/>
      <c r="F526" s="196"/>
      <c r="G526" s="8" t="s">
        <v>765</v>
      </c>
      <c r="H526" s="39" t="s">
        <v>399</v>
      </c>
      <c r="I526" s="29"/>
      <c r="J526" s="30">
        <f t="shared" si="19"/>
        <v>1852422</v>
      </c>
      <c r="K526" s="30">
        <f t="shared" si="19"/>
        <v>0</v>
      </c>
    </row>
    <row r="527" spans="1:11" ht="63.6" customHeight="1" x14ac:dyDescent="0.25">
      <c r="A527" s="4"/>
      <c r="B527" s="195"/>
      <c r="C527" s="195"/>
      <c r="D527" s="195"/>
      <c r="E527" s="195"/>
      <c r="F527" s="196"/>
      <c r="G527" s="43" t="s">
        <v>507</v>
      </c>
      <c r="H527" s="44" t="s">
        <v>400</v>
      </c>
      <c r="I527" s="29"/>
      <c r="J527" s="30">
        <f t="shared" si="19"/>
        <v>1852422</v>
      </c>
      <c r="K527" s="30">
        <f t="shared" si="19"/>
        <v>0</v>
      </c>
    </row>
    <row r="528" spans="1:11" ht="35.450000000000003" customHeight="1" x14ac:dyDescent="0.25">
      <c r="A528" s="4"/>
      <c r="B528" s="195"/>
      <c r="C528" s="195"/>
      <c r="D528" s="195"/>
      <c r="E528" s="195"/>
      <c r="F528" s="196"/>
      <c r="G528" s="8" t="s">
        <v>766</v>
      </c>
      <c r="H528" s="28" t="s">
        <v>401</v>
      </c>
      <c r="I528" s="29"/>
      <c r="J528" s="30">
        <f t="shared" si="19"/>
        <v>1852422</v>
      </c>
      <c r="K528" s="30">
        <f t="shared" si="19"/>
        <v>0</v>
      </c>
    </row>
    <row r="529" spans="1:240" ht="39" customHeight="1" x14ac:dyDescent="0.25">
      <c r="A529" s="4"/>
      <c r="B529" s="195"/>
      <c r="C529" s="195"/>
      <c r="D529" s="195"/>
      <c r="E529" s="195"/>
      <c r="F529" s="196"/>
      <c r="G529" s="32" t="s">
        <v>4</v>
      </c>
      <c r="H529" s="28"/>
      <c r="I529" s="29">
        <v>600</v>
      </c>
      <c r="J529" s="197">
        <v>1852422</v>
      </c>
      <c r="K529" s="197"/>
    </row>
    <row r="530" spans="1:240" ht="48" customHeight="1" x14ac:dyDescent="0.25">
      <c r="A530" s="4"/>
      <c r="B530" s="245" t="s">
        <v>22</v>
      </c>
      <c r="C530" s="245"/>
      <c r="D530" s="245"/>
      <c r="E530" s="245"/>
      <c r="F530" s="246"/>
      <c r="G530" s="225" t="s">
        <v>767</v>
      </c>
      <c r="H530" s="39" t="s">
        <v>411</v>
      </c>
      <c r="I530" s="60" t="s">
        <v>0</v>
      </c>
      <c r="J530" s="61">
        <f>J531+J539</f>
        <v>29299545</v>
      </c>
      <c r="K530" s="61">
        <f>K531+K539</f>
        <v>26102415</v>
      </c>
    </row>
    <row r="531" spans="1:240" ht="63" x14ac:dyDescent="0.25">
      <c r="A531" s="4"/>
      <c r="B531" s="243" t="s">
        <v>21</v>
      </c>
      <c r="C531" s="243"/>
      <c r="D531" s="243"/>
      <c r="E531" s="243"/>
      <c r="F531" s="244"/>
      <c r="G531" s="216" t="s">
        <v>768</v>
      </c>
      <c r="H531" s="39" t="s">
        <v>412</v>
      </c>
      <c r="I531" s="29" t="s">
        <v>0</v>
      </c>
      <c r="J531" s="30">
        <f>J532</f>
        <v>21036069</v>
      </c>
      <c r="K531" s="30">
        <f>K532</f>
        <v>26056069</v>
      </c>
    </row>
    <row r="532" spans="1:240" ht="52.5" customHeight="1" x14ac:dyDescent="0.25">
      <c r="A532" s="4"/>
      <c r="B532" s="63"/>
      <c r="C532" s="63"/>
      <c r="D532" s="63"/>
      <c r="E532" s="63"/>
      <c r="F532" s="64"/>
      <c r="G532" s="99" t="s">
        <v>446</v>
      </c>
      <c r="H532" s="44" t="s">
        <v>413</v>
      </c>
      <c r="I532" s="29"/>
      <c r="J532" s="30">
        <f>J533+J537</f>
        <v>21036069</v>
      </c>
      <c r="K532" s="30">
        <f>K533+K537</f>
        <v>26056069</v>
      </c>
    </row>
    <row r="533" spans="1:240" ht="63" customHeight="1" x14ac:dyDescent="0.25">
      <c r="A533" s="4"/>
      <c r="B533" s="241" t="s">
        <v>20</v>
      </c>
      <c r="C533" s="241"/>
      <c r="D533" s="241"/>
      <c r="E533" s="241"/>
      <c r="F533" s="242"/>
      <c r="G533" s="222" t="s">
        <v>769</v>
      </c>
      <c r="H533" s="28" t="s">
        <v>414</v>
      </c>
      <c r="I533" s="29" t="s">
        <v>0</v>
      </c>
      <c r="J533" s="30">
        <f>J534</f>
        <v>12922000</v>
      </c>
      <c r="K533" s="30">
        <f>K534</f>
        <v>17942000</v>
      </c>
    </row>
    <row r="534" spans="1:240" s="26" customFormat="1" ht="31.5" x14ac:dyDescent="0.25">
      <c r="A534" s="25"/>
      <c r="B534" s="251">
        <v>200</v>
      </c>
      <c r="C534" s="251"/>
      <c r="D534" s="251"/>
      <c r="E534" s="251"/>
      <c r="F534" s="252"/>
      <c r="G534" s="32" t="s">
        <v>2</v>
      </c>
      <c r="H534" s="28"/>
      <c r="I534" s="29">
        <v>200</v>
      </c>
      <c r="J534" s="30">
        <v>12922000</v>
      </c>
      <c r="K534" s="30">
        <v>17942000</v>
      </c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  <c r="CQ534" s="6"/>
      <c r="CR534" s="6"/>
      <c r="CS534" s="6"/>
      <c r="CT534" s="6"/>
      <c r="CU534" s="6"/>
      <c r="CV534" s="6"/>
      <c r="CW534" s="6"/>
      <c r="CX534" s="6"/>
      <c r="CY534" s="6"/>
      <c r="CZ534" s="6"/>
      <c r="DA534" s="6"/>
      <c r="DB534" s="6"/>
      <c r="DC534" s="6"/>
      <c r="DD534" s="6"/>
      <c r="DE534" s="6"/>
      <c r="DF534" s="6"/>
      <c r="DG534" s="6"/>
      <c r="DH534" s="6"/>
      <c r="DI534" s="6"/>
      <c r="DJ534" s="6"/>
      <c r="DK534" s="6"/>
      <c r="DL534" s="6"/>
      <c r="DM534" s="6"/>
      <c r="DN534" s="6"/>
      <c r="DO534" s="6"/>
      <c r="DP534" s="6"/>
      <c r="DQ534" s="6"/>
      <c r="DR534" s="6"/>
      <c r="DS534" s="6"/>
      <c r="DT534" s="6"/>
      <c r="DU534" s="6"/>
      <c r="DV534" s="6"/>
      <c r="DW534" s="6"/>
      <c r="DX534" s="6"/>
      <c r="DY534" s="6"/>
      <c r="DZ534" s="6"/>
      <c r="EA534" s="6"/>
      <c r="EB534" s="6"/>
      <c r="EC534" s="6"/>
      <c r="ED534" s="6"/>
      <c r="EE534" s="6"/>
      <c r="EF534" s="6"/>
      <c r="EG534" s="6"/>
      <c r="EH534" s="6"/>
      <c r="EI534" s="6"/>
      <c r="EJ534" s="6"/>
      <c r="EK534" s="6"/>
      <c r="EL534" s="6"/>
      <c r="EM534" s="6"/>
      <c r="EN534" s="6"/>
      <c r="EO534" s="6"/>
      <c r="EP534" s="6"/>
      <c r="EQ534" s="6"/>
      <c r="ER534" s="6"/>
      <c r="ES534" s="6"/>
      <c r="ET534" s="6"/>
      <c r="EU534" s="6"/>
      <c r="EV534" s="6"/>
      <c r="EW534" s="6"/>
      <c r="EX534" s="6"/>
      <c r="EY534" s="6"/>
      <c r="EZ534" s="6"/>
      <c r="FA534" s="6"/>
      <c r="FB534" s="6"/>
      <c r="FC534" s="6"/>
      <c r="FD534" s="6"/>
      <c r="FE534" s="6"/>
      <c r="FF534" s="6"/>
      <c r="FG534" s="6"/>
      <c r="FH534" s="6"/>
      <c r="FI534" s="6"/>
      <c r="FJ534" s="6"/>
      <c r="FK534" s="6"/>
      <c r="FL534" s="6"/>
      <c r="FM534" s="6"/>
      <c r="FN534" s="6"/>
      <c r="FO534" s="6"/>
      <c r="FP534" s="6"/>
      <c r="FQ534" s="6"/>
      <c r="FR534" s="6"/>
      <c r="FS534" s="6"/>
      <c r="FT534" s="6"/>
      <c r="FU534" s="6"/>
      <c r="FV534" s="6"/>
      <c r="FW534" s="6"/>
      <c r="FX534" s="6"/>
      <c r="FY534" s="6"/>
      <c r="FZ534" s="6"/>
      <c r="GA534" s="6"/>
      <c r="GB534" s="6"/>
      <c r="GC534" s="6"/>
      <c r="GD534" s="6"/>
      <c r="GE534" s="6"/>
      <c r="GF534" s="6"/>
      <c r="GG534" s="6"/>
      <c r="GH534" s="6"/>
      <c r="GI534" s="6"/>
      <c r="GJ534" s="6"/>
      <c r="GK534" s="6"/>
      <c r="GL534" s="6"/>
      <c r="GM534" s="6"/>
      <c r="GN534" s="6"/>
      <c r="GO534" s="6"/>
      <c r="GP534" s="6"/>
      <c r="GQ534" s="6"/>
      <c r="GR534" s="6"/>
      <c r="GS534" s="6"/>
      <c r="GT534" s="6"/>
      <c r="GU534" s="6"/>
      <c r="GV534" s="6"/>
      <c r="GW534" s="6"/>
      <c r="GX534" s="6"/>
      <c r="GY534" s="6"/>
      <c r="GZ534" s="6"/>
      <c r="HA534" s="6"/>
      <c r="HB534" s="6"/>
      <c r="HC534" s="6"/>
      <c r="HD534" s="6"/>
      <c r="HE534" s="6"/>
      <c r="HF534" s="6"/>
      <c r="HG534" s="6"/>
      <c r="HH534" s="6"/>
      <c r="HI534" s="6"/>
      <c r="HJ534" s="6"/>
      <c r="HK534" s="6"/>
      <c r="HL534" s="6"/>
      <c r="HM534" s="6"/>
      <c r="HN534" s="6"/>
      <c r="HO534" s="6"/>
      <c r="HP534" s="6"/>
      <c r="HQ534" s="6"/>
      <c r="HR534" s="6"/>
      <c r="HS534" s="6"/>
      <c r="HT534" s="6"/>
      <c r="HU534" s="6"/>
      <c r="HV534" s="6"/>
      <c r="HW534" s="6"/>
      <c r="HX534" s="6"/>
      <c r="HY534" s="6"/>
      <c r="HZ534" s="6"/>
      <c r="IA534" s="6"/>
      <c r="IB534" s="6"/>
      <c r="IC534" s="6"/>
      <c r="ID534" s="6"/>
      <c r="IE534" s="6"/>
      <c r="IF534" s="6"/>
    </row>
    <row r="535" spans="1:240" s="49" customFormat="1" ht="15.6" hidden="1" x14ac:dyDescent="0.3">
      <c r="A535" s="48"/>
      <c r="B535" s="239" t="s">
        <v>19</v>
      </c>
      <c r="C535" s="239"/>
      <c r="D535" s="239"/>
      <c r="E535" s="239"/>
      <c r="F535" s="240"/>
      <c r="G535" s="32" t="s">
        <v>115</v>
      </c>
      <c r="H535" s="28" t="s">
        <v>0</v>
      </c>
      <c r="I535" s="29" t="s">
        <v>0</v>
      </c>
      <c r="J535" s="30">
        <v>0</v>
      </c>
      <c r="K535" s="30">
        <v>0</v>
      </c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/>
      <c r="CM535" s="6"/>
      <c r="CN535" s="6"/>
      <c r="CO535" s="6"/>
      <c r="CP535" s="6"/>
      <c r="CQ535" s="6"/>
      <c r="CR535" s="6"/>
      <c r="CS535" s="6"/>
      <c r="CT535" s="6"/>
      <c r="CU535" s="6"/>
      <c r="CV535" s="6"/>
      <c r="CW535" s="6"/>
      <c r="CX535" s="6"/>
      <c r="CY535" s="6"/>
      <c r="CZ535" s="6"/>
      <c r="DA535" s="6"/>
      <c r="DB535" s="6"/>
      <c r="DC535" s="6"/>
      <c r="DD535" s="6"/>
      <c r="DE535" s="6"/>
      <c r="DF535" s="6"/>
      <c r="DG535" s="6"/>
      <c r="DH535" s="6"/>
      <c r="DI535" s="6"/>
      <c r="DJ535" s="6"/>
      <c r="DK535" s="6"/>
      <c r="DL535" s="6"/>
      <c r="DM535" s="6"/>
      <c r="DN535" s="6"/>
      <c r="DO535" s="6"/>
      <c r="DP535" s="6"/>
      <c r="DQ535" s="6"/>
      <c r="DR535" s="6"/>
      <c r="DS535" s="6"/>
      <c r="DT535" s="6"/>
      <c r="DU535" s="6"/>
      <c r="DV535" s="6"/>
      <c r="DW535" s="6"/>
      <c r="DX535" s="6"/>
      <c r="DY535" s="6"/>
      <c r="DZ535" s="6"/>
      <c r="EA535" s="6"/>
      <c r="EB535" s="6"/>
      <c r="EC535" s="6"/>
      <c r="ED535" s="6"/>
      <c r="EE535" s="6"/>
      <c r="EF535" s="6"/>
      <c r="EG535" s="6"/>
      <c r="EH535" s="6"/>
      <c r="EI535" s="6"/>
      <c r="EJ535" s="6"/>
      <c r="EK535" s="6"/>
      <c r="EL535" s="6"/>
      <c r="EM535" s="6"/>
      <c r="EN535" s="6"/>
      <c r="EO535" s="6"/>
      <c r="EP535" s="6"/>
      <c r="EQ535" s="6"/>
      <c r="ER535" s="6"/>
      <c r="ES535" s="6"/>
      <c r="ET535" s="6"/>
      <c r="EU535" s="6"/>
      <c r="EV535" s="6"/>
      <c r="EW535" s="6"/>
      <c r="EX535" s="6"/>
      <c r="EY535" s="6"/>
      <c r="EZ535" s="6"/>
      <c r="FA535" s="6"/>
      <c r="FB535" s="6"/>
      <c r="FC535" s="6"/>
      <c r="FD535" s="6"/>
      <c r="FE535" s="6"/>
      <c r="FF535" s="6"/>
      <c r="FG535" s="6"/>
      <c r="FH535" s="6"/>
      <c r="FI535" s="6"/>
      <c r="FJ535" s="6"/>
      <c r="FK535" s="6"/>
      <c r="FL535" s="6"/>
      <c r="FM535" s="6"/>
      <c r="FN535" s="6"/>
      <c r="FO535" s="6"/>
      <c r="FP535" s="6"/>
      <c r="FQ535" s="6"/>
      <c r="FR535" s="6"/>
      <c r="FS535" s="6"/>
      <c r="FT535" s="6"/>
      <c r="FU535" s="6"/>
      <c r="FV535" s="6"/>
      <c r="FW535" s="6"/>
      <c r="FX535" s="6"/>
      <c r="FY535" s="6"/>
      <c r="FZ535" s="6"/>
      <c r="GA535" s="6"/>
      <c r="GB535" s="6"/>
      <c r="GC535" s="6"/>
      <c r="GD535" s="6"/>
      <c r="GE535" s="6"/>
      <c r="GF535" s="6"/>
      <c r="GG535" s="6"/>
      <c r="GH535" s="6"/>
      <c r="GI535" s="6"/>
      <c r="GJ535" s="6"/>
      <c r="GK535" s="6"/>
      <c r="GL535" s="6"/>
      <c r="GM535" s="6"/>
      <c r="GN535" s="6"/>
      <c r="GO535" s="6"/>
      <c r="GP535" s="6"/>
      <c r="GQ535" s="6"/>
      <c r="GR535" s="6"/>
      <c r="GS535" s="6"/>
      <c r="GT535" s="6"/>
      <c r="GU535" s="6"/>
      <c r="GV535" s="6"/>
      <c r="GW535" s="6"/>
      <c r="GX535" s="6"/>
      <c r="GY535" s="6"/>
      <c r="GZ535" s="6"/>
      <c r="HA535" s="6"/>
      <c r="HB535" s="6"/>
      <c r="HC535" s="6"/>
      <c r="HD535" s="6"/>
      <c r="HE535" s="6"/>
      <c r="HF535" s="6"/>
      <c r="HG535" s="6"/>
      <c r="HH535" s="6"/>
      <c r="HI535" s="6"/>
      <c r="HJ535" s="6"/>
      <c r="HK535" s="6"/>
      <c r="HL535" s="6"/>
      <c r="HM535" s="6"/>
      <c r="HN535" s="6"/>
      <c r="HO535" s="6"/>
      <c r="HP535" s="6"/>
      <c r="HQ535" s="6"/>
      <c r="HR535" s="6"/>
      <c r="HS535" s="6"/>
      <c r="HT535" s="6"/>
      <c r="HU535" s="6"/>
      <c r="HV535" s="6"/>
      <c r="HW535" s="6"/>
      <c r="HX535" s="6"/>
      <c r="HY535" s="6"/>
      <c r="HZ535" s="6"/>
      <c r="IA535" s="6"/>
      <c r="IB535" s="6"/>
      <c r="IC535" s="6"/>
      <c r="ID535" s="6"/>
      <c r="IE535" s="6"/>
      <c r="IF535" s="6"/>
    </row>
    <row r="536" spans="1:240" s="49" customFormat="1" ht="32.450000000000003" hidden="1" customHeight="1" x14ac:dyDescent="0.3">
      <c r="A536" s="48"/>
      <c r="B536" s="33"/>
      <c r="C536" s="33"/>
      <c r="D536" s="33"/>
      <c r="E536" s="33"/>
      <c r="F536" s="34"/>
      <c r="G536" s="32" t="s">
        <v>2</v>
      </c>
      <c r="H536" s="28" t="s">
        <v>415</v>
      </c>
      <c r="I536" s="29">
        <v>200</v>
      </c>
      <c r="J536" s="30">
        <v>0</v>
      </c>
      <c r="K536" s="30">
        <v>0</v>
      </c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6"/>
      <c r="CM536" s="6"/>
      <c r="CN536" s="6"/>
      <c r="CO536" s="6"/>
      <c r="CP536" s="6"/>
      <c r="CQ536" s="6"/>
      <c r="CR536" s="6"/>
      <c r="CS536" s="6"/>
      <c r="CT536" s="6"/>
      <c r="CU536" s="6"/>
      <c r="CV536" s="6"/>
      <c r="CW536" s="6"/>
      <c r="CX536" s="6"/>
      <c r="CY536" s="6"/>
      <c r="CZ536" s="6"/>
      <c r="DA536" s="6"/>
      <c r="DB536" s="6"/>
      <c r="DC536" s="6"/>
      <c r="DD536" s="6"/>
      <c r="DE536" s="6"/>
      <c r="DF536" s="6"/>
      <c r="DG536" s="6"/>
      <c r="DH536" s="6"/>
      <c r="DI536" s="6"/>
      <c r="DJ536" s="6"/>
      <c r="DK536" s="6"/>
      <c r="DL536" s="6"/>
      <c r="DM536" s="6"/>
      <c r="DN536" s="6"/>
      <c r="DO536" s="6"/>
      <c r="DP536" s="6"/>
      <c r="DQ536" s="6"/>
      <c r="DR536" s="6"/>
      <c r="DS536" s="6"/>
      <c r="DT536" s="6"/>
      <c r="DU536" s="6"/>
      <c r="DV536" s="6"/>
      <c r="DW536" s="6"/>
      <c r="DX536" s="6"/>
      <c r="DY536" s="6"/>
      <c r="DZ536" s="6"/>
      <c r="EA536" s="6"/>
      <c r="EB536" s="6"/>
      <c r="EC536" s="6"/>
      <c r="ED536" s="6"/>
      <c r="EE536" s="6"/>
      <c r="EF536" s="6"/>
      <c r="EG536" s="6"/>
      <c r="EH536" s="6"/>
      <c r="EI536" s="6"/>
      <c r="EJ536" s="6"/>
      <c r="EK536" s="6"/>
      <c r="EL536" s="6"/>
      <c r="EM536" s="6"/>
      <c r="EN536" s="6"/>
      <c r="EO536" s="6"/>
      <c r="EP536" s="6"/>
      <c r="EQ536" s="6"/>
      <c r="ER536" s="6"/>
      <c r="ES536" s="6"/>
      <c r="ET536" s="6"/>
      <c r="EU536" s="6"/>
      <c r="EV536" s="6"/>
      <c r="EW536" s="6"/>
      <c r="EX536" s="6"/>
      <c r="EY536" s="6"/>
      <c r="EZ536" s="6"/>
      <c r="FA536" s="6"/>
      <c r="FB536" s="6"/>
      <c r="FC536" s="6"/>
      <c r="FD536" s="6"/>
      <c r="FE536" s="6"/>
      <c r="FF536" s="6"/>
      <c r="FG536" s="6"/>
      <c r="FH536" s="6"/>
      <c r="FI536" s="6"/>
      <c r="FJ536" s="6"/>
      <c r="FK536" s="6"/>
      <c r="FL536" s="6"/>
      <c r="FM536" s="6"/>
      <c r="FN536" s="6"/>
      <c r="FO536" s="6"/>
      <c r="FP536" s="6"/>
      <c r="FQ536" s="6"/>
      <c r="FR536" s="6"/>
      <c r="FS536" s="6"/>
      <c r="FT536" s="6"/>
      <c r="FU536" s="6"/>
      <c r="FV536" s="6"/>
      <c r="FW536" s="6"/>
      <c r="FX536" s="6"/>
      <c r="FY536" s="6"/>
      <c r="FZ536" s="6"/>
      <c r="GA536" s="6"/>
      <c r="GB536" s="6"/>
      <c r="GC536" s="6"/>
      <c r="GD536" s="6"/>
      <c r="GE536" s="6"/>
      <c r="GF536" s="6"/>
      <c r="GG536" s="6"/>
      <c r="GH536" s="6"/>
      <c r="GI536" s="6"/>
      <c r="GJ536" s="6"/>
      <c r="GK536" s="6"/>
      <c r="GL536" s="6"/>
      <c r="GM536" s="6"/>
      <c r="GN536" s="6"/>
      <c r="GO536" s="6"/>
      <c r="GP536" s="6"/>
      <c r="GQ536" s="6"/>
      <c r="GR536" s="6"/>
      <c r="GS536" s="6"/>
      <c r="GT536" s="6"/>
      <c r="GU536" s="6"/>
      <c r="GV536" s="6"/>
      <c r="GW536" s="6"/>
      <c r="GX536" s="6"/>
      <c r="GY536" s="6"/>
      <c r="GZ536" s="6"/>
      <c r="HA536" s="6"/>
      <c r="HB536" s="6"/>
      <c r="HC536" s="6"/>
      <c r="HD536" s="6"/>
      <c r="HE536" s="6"/>
      <c r="HF536" s="6"/>
      <c r="HG536" s="6"/>
      <c r="HH536" s="6"/>
      <c r="HI536" s="6"/>
      <c r="HJ536" s="6"/>
      <c r="HK536" s="6"/>
      <c r="HL536" s="6"/>
      <c r="HM536" s="6"/>
      <c r="HN536" s="6"/>
      <c r="HO536" s="6"/>
      <c r="HP536" s="6"/>
      <c r="HQ536" s="6"/>
      <c r="HR536" s="6"/>
      <c r="HS536" s="6"/>
      <c r="HT536" s="6"/>
      <c r="HU536" s="6"/>
      <c r="HV536" s="6"/>
      <c r="HW536" s="6"/>
      <c r="HX536" s="6"/>
      <c r="HY536" s="6"/>
      <c r="HZ536" s="6"/>
      <c r="IA536" s="6"/>
      <c r="IB536" s="6"/>
      <c r="IC536" s="6"/>
      <c r="ID536" s="6"/>
      <c r="IE536" s="6"/>
      <c r="IF536" s="6"/>
    </row>
    <row r="537" spans="1:240" s="49" customFormat="1" ht="32.450000000000003" customHeight="1" x14ac:dyDescent="0.25">
      <c r="A537" s="48"/>
      <c r="B537" s="163"/>
      <c r="C537" s="163"/>
      <c r="D537" s="163"/>
      <c r="E537" s="163"/>
      <c r="F537" s="164"/>
      <c r="G537" s="32" t="s">
        <v>630</v>
      </c>
      <c r="H537" s="28" t="s">
        <v>415</v>
      </c>
      <c r="I537" s="29"/>
      <c r="J537" s="30">
        <f>J538</f>
        <v>8114069</v>
      </c>
      <c r="K537" s="30">
        <f>K538</f>
        <v>8114069</v>
      </c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6"/>
      <c r="CM537" s="6"/>
      <c r="CN537" s="6"/>
      <c r="CO537" s="6"/>
      <c r="CP537" s="6"/>
      <c r="CQ537" s="6"/>
      <c r="CR537" s="6"/>
      <c r="CS537" s="6"/>
      <c r="CT537" s="6"/>
      <c r="CU537" s="6"/>
      <c r="CV537" s="6"/>
      <c r="CW537" s="6"/>
      <c r="CX537" s="6"/>
      <c r="CY537" s="6"/>
      <c r="CZ537" s="6"/>
      <c r="DA537" s="6"/>
      <c r="DB537" s="6"/>
      <c r="DC537" s="6"/>
      <c r="DD537" s="6"/>
      <c r="DE537" s="6"/>
      <c r="DF537" s="6"/>
      <c r="DG537" s="6"/>
      <c r="DH537" s="6"/>
      <c r="DI537" s="6"/>
      <c r="DJ537" s="6"/>
      <c r="DK537" s="6"/>
      <c r="DL537" s="6"/>
      <c r="DM537" s="6"/>
      <c r="DN537" s="6"/>
      <c r="DO537" s="6"/>
      <c r="DP537" s="6"/>
      <c r="DQ537" s="6"/>
      <c r="DR537" s="6"/>
      <c r="DS537" s="6"/>
      <c r="DT537" s="6"/>
      <c r="DU537" s="6"/>
      <c r="DV537" s="6"/>
      <c r="DW537" s="6"/>
      <c r="DX537" s="6"/>
      <c r="DY537" s="6"/>
      <c r="DZ537" s="6"/>
      <c r="EA537" s="6"/>
      <c r="EB537" s="6"/>
      <c r="EC537" s="6"/>
      <c r="ED537" s="6"/>
      <c r="EE537" s="6"/>
      <c r="EF537" s="6"/>
      <c r="EG537" s="6"/>
      <c r="EH537" s="6"/>
      <c r="EI537" s="6"/>
      <c r="EJ537" s="6"/>
      <c r="EK537" s="6"/>
      <c r="EL537" s="6"/>
      <c r="EM537" s="6"/>
      <c r="EN537" s="6"/>
      <c r="EO537" s="6"/>
      <c r="EP537" s="6"/>
      <c r="EQ537" s="6"/>
      <c r="ER537" s="6"/>
      <c r="ES537" s="6"/>
      <c r="ET537" s="6"/>
      <c r="EU537" s="6"/>
      <c r="EV537" s="6"/>
      <c r="EW537" s="6"/>
      <c r="EX537" s="6"/>
      <c r="EY537" s="6"/>
      <c r="EZ537" s="6"/>
      <c r="FA537" s="6"/>
      <c r="FB537" s="6"/>
      <c r="FC537" s="6"/>
      <c r="FD537" s="6"/>
      <c r="FE537" s="6"/>
      <c r="FF537" s="6"/>
      <c r="FG537" s="6"/>
      <c r="FH537" s="6"/>
      <c r="FI537" s="6"/>
      <c r="FJ537" s="6"/>
      <c r="FK537" s="6"/>
      <c r="FL537" s="6"/>
      <c r="FM537" s="6"/>
      <c r="FN537" s="6"/>
      <c r="FO537" s="6"/>
      <c r="FP537" s="6"/>
      <c r="FQ537" s="6"/>
      <c r="FR537" s="6"/>
      <c r="FS537" s="6"/>
      <c r="FT537" s="6"/>
      <c r="FU537" s="6"/>
      <c r="FV537" s="6"/>
      <c r="FW537" s="6"/>
      <c r="FX537" s="6"/>
      <c r="FY537" s="6"/>
      <c r="FZ537" s="6"/>
      <c r="GA537" s="6"/>
      <c r="GB537" s="6"/>
      <c r="GC537" s="6"/>
      <c r="GD537" s="6"/>
      <c r="GE537" s="6"/>
      <c r="GF537" s="6"/>
      <c r="GG537" s="6"/>
      <c r="GH537" s="6"/>
      <c r="GI537" s="6"/>
      <c r="GJ537" s="6"/>
      <c r="GK537" s="6"/>
      <c r="GL537" s="6"/>
      <c r="GM537" s="6"/>
      <c r="GN537" s="6"/>
      <c r="GO537" s="6"/>
      <c r="GP537" s="6"/>
      <c r="GQ537" s="6"/>
      <c r="GR537" s="6"/>
      <c r="GS537" s="6"/>
      <c r="GT537" s="6"/>
      <c r="GU537" s="6"/>
      <c r="GV537" s="6"/>
      <c r="GW537" s="6"/>
      <c r="GX537" s="6"/>
      <c r="GY537" s="6"/>
      <c r="GZ537" s="6"/>
      <c r="HA537" s="6"/>
      <c r="HB537" s="6"/>
      <c r="HC537" s="6"/>
      <c r="HD537" s="6"/>
      <c r="HE537" s="6"/>
      <c r="HF537" s="6"/>
      <c r="HG537" s="6"/>
      <c r="HH537" s="6"/>
      <c r="HI537" s="6"/>
      <c r="HJ537" s="6"/>
      <c r="HK537" s="6"/>
      <c r="HL537" s="6"/>
      <c r="HM537" s="6"/>
      <c r="HN537" s="6"/>
      <c r="HO537" s="6"/>
      <c r="HP537" s="6"/>
      <c r="HQ537" s="6"/>
      <c r="HR537" s="6"/>
      <c r="HS537" s="6"/>
      <c r="HT537" s="6"/>
      <c r="HU537" s="6"/>
      <c r="HV537" s="6"/>
      <c r="HW537" s="6"/>
      <c r="HX537" s="6"/>
      <c r="HY537" s="6"/>
      <c r="HZ537" s="6"/>
      <c r="IA537" s="6"/>
      <c r="IB537" s="6"/>
      <c r="IC537" s="6"/>
      <c r="ID537" s="6"/>
      <c r="IE537" s="6"/>
      <c r="IF537" s="6"/>
    </row>
    <row r="538" spans="1:240" s="49" customFormat="1" ht="32.450000000000003" customHeight="1" x14ac:dyDescent="0.25">
      <c r="A538" s="48"/>
      <c r="B538" s="163"/>
      <c r="C538" s="163"/>
      <c r="D538" s="163"/>
      <c r="E538" s="163"/>
      <c r="F538" s="164"/>
      <c r="G538" s="32" t="s">
        <v>2</v>
      </c>
      <c r="H538" s="28"/>
      <c r="I538" s="29">
        <v>200</v>
      </c>
      <c r="J538" s="30">
        <v>8114069</v>
      </c>
      <c r="K538" s="30">
        <v>8114069</v>
      </c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6"/>
      <c r="CM538" s="6"/>
      <c r="CN538" s="6"/>
      <c r="CO538" s="6"/>
      <c r="CP538" s="6"/>
      <c r="CQ538" s="6"/>
      <c r="CR538" s="6"/>
      <c r="CS538" s="6"/>
      <c r="CT538" s="6"/>
      <c r="CU538" s="6"/>
      <c r="CV538" s="6"/>
      <c r="CW538" s="6"/>
      <c r="CX538" s="6"/>
      <c r="CY538" s="6"/>
      <c r="CZ538" s="6"/>
      <c r="DA538" s="6"/>
      <c r="DB538" s="6"/>
      <c r="DC538" s="6"/>
      <c r="DD538" s="6"/>
      <c r="DE538" s="6"/>
      <c r="DF538" s="6"/>
      <c r="DG538" s="6"/>
      <c r="DH538" s="6"/>
      <c r="DI538" s="6"/>
      <c r="DJ538" s="6"/>
      <c r="DK538" s="6"/>
      <c r="DL538" s="6"/>
      <c r="DM538" s="6"/>
      <c r="DN538" s="6"/>
      <c r="DO538" s="6"/>
      <c r="DP538" s="6"/>
      <c r="DQ538" s="6"/>
      <c r="DR538" s="6"/>
      <c r="DS538" s="6"/>
      <c r="DT538" s="6"/>
      <c r="DU538" s="6"/>
      <c r="DV538" s="6"/>
      <c r="DW538" s="6"/>
      <c r="DX538" s="6"/>
      <c r="DY538" s="6"/>
      <c r="DZ538" s="6"/>
      <c r="EA538" s="6"/>
      <c r="EB538" s="6"/>
      <c r="EC538" s="6"/>
      <c r="ED538" s="6"/>
      <c r="EE538" s="6"/>
      <c r="EF538" s="6"/>
      <c r="EG538" s="6"/>
      <c r="EH538" s="6"/>
      <c r="EI538" s="6"/>
      <c r="EJ538" s="6"/>
      <c r="EK538" s="6"/>
      <c r="EL538" s="6"/>
      <c r="EM538" s="6"/>
      <c r="EN538" s="6"/>
      <c r="EO538" s="6"/>
      <c r="EP538" s="6"/>
      <c r="EQ538" s="6"/>
      <c r="ER538" s="6"/>
      <c r="ES538" s="6"/>
      <c r="ET538" s="6"/>
      <c r="EU538" s="6"/>
      <c r="EV538" s="6"/>
      <c r="EW538" s="6"/>
      <c r="EX538" s="6"/>
      <c r="EY538" s="6"/>
      <c r="EZ538" s="6"/>
      <c r="FA538" s="6"/>
      <c r="FB538" s="6"/>
      <c r="FC538" s="6"/>
      <c r="FD538" s="6"/>
      <c r="FE538" s="6"/>
      <c r="FF538" s="6"/>
      <c r="FG538" s="6"/>
      <c r="FH538" s="6"/>
      <c r="FI538" s="6"/>
      <c r="FJ538" s="6"/>
      <c r="FK538" s="6"/>
      <c r="FL538" s="6"/>
      <c r="FM538" s="6"/>
      <c r="FN538" s="6"/>
      <c r="FO538" s="6"/>
      <c r="FP538" s="6"/>
      <c r="FQ538" s="6"/>
      <c r="FR538" s="6"/>
      <c r="FS538" s="6"/>
      <c r="FT538" s="6"/>
      <c r="FU538" s="6"/>
      <c r="FV538" s="6"/>
      <c r="FW538" s="6"/>
      <c r="FX538" s="6"/>
      <c r="FY538" s="6"/>
      <c r="FZ538" s="6"/>
      <c r="GA538" s="6"/>
      <c r="GB538" s="6"/>
      <c r="GC538" s="6"/>
      <c r="GD538" s="6"/>
      <c r="GE538" s="6"/>
      <c r="GF538" s="6"/>
      <c r="GG538" s="6"/>
      <c r="GH538" s="6"/>
      <c r="GI538" s="6"/>
      <c r="GJ538" s="6"/>
      <c r="GK538" s="6"/>
      <c r="GL538" s="6"/>
      <c r="GM538" s="6"/>
      <c r="GN538" s="6"/>
      <c r="GO538" s="6"/>
      <c r="GP538" s="6"/>
      <c r="GQ538" s="6"/>
      <c r="GR538" s="6"/>
      <c r="GS538" s="6"/>
      <c r="GT538" s="6"/>
      <c r="GU538" s="6"/>
      <c r="GV538" s="6"/>
      <c r="GW538" s="6"/>
      <c r="GX538" s="6"/>
      <c r="GY538" s="6"/>
      <c r="GZ538" s="6"/>
      <c r="HA538" s="6"/>
      <c r="HB538" s="6"/>
      <c r="HC538" s="6"/>
      <c r="HD538" s="6"/>
      <c r="HE538" s="6"/>
      <c r="HF538" s="6"/>
      <c r="HG538" s="6"/>
      <c r="HH538" s="6"/>
      <c r="HI538" s="6"/>
      <c r="HJ538" s="6"/>
      <c r="HK538" s="6"/>
      <c r="HL538" s="6"/>
      <c r="HM538" s="6"/>
      <c r="HN538" s="6"/>
      <c r="HO538" s="6"/>
      <c r="HP538" s="6"/>
      <c r="HQ538" s="6"/>
      <c r="HR538" s="6"/>
      <c r="HS538" s="6"/>
      <c r="HT538" s="6"/>
      <c r="HU538" s="6"/>
      <c r="HV538" s="6"/>
      <c r="HW538" s="6"/>
      <c r="HX538" s="6"/>
      <c r="HY538" s="6"/>
      <c r="HZ538" s="6"/>
      <c r="IA538" s="6"/>
      <c r="IB538" s="6"/>
      <c r="IC538" s="6"/>
      <c r="ID538" s="6"/>
      <c r="IE538" s="6"/>
      <c r="IF538" s="6"/>
    </row>
    <row r="539" spans="1:240" ht="52.5" customHeight="1" x14ac:dyDescent="0.25">
      <c r="A539" s="4"/>
      <c r="B539" s="33"/>
      <c r="C539" s="33"/>
      <c r="D539" s="33"/>
      <c r="E539" s="33"/>
      <c r="F539" s="34"/>
      <c r="G539" s="221" t="s">
        <v>770</v>
      </c>
      <c r="H539" s="39" t="s">
        <v>416</v>
      </c>
      <c r="I539" s="29"/>
      <c r="J539" s="30">
        <f>J540+J548</f>
        <v>8263476</v>
      </c>
      <c r="K539" s="30">
        <f>K540+K548</f>
        <v>46346</v>
      </c>
    </row>
    <row r="540" spans="1:240" ht="48.75" customHeight="1" x14ac:dyDescent="0.25">
      <c r="A540" s="4"/>
      <c r="B540" s="33"/>
      <c r="C540" s="33"/>
      <c r="D540" s="33"/>
      <c r="E540" s="33"/>
      <c r="F540" s="34"/>
      <c r="G540" s="99" t="s">
        <v>418</v>
      </c>
      <c r="H540" s="44" t="s">
        <v>417</v>
      </c>
      <c r="I540" s="29"/>
      <c r="J540" s="30">
        <f>J541</f>
        <v>8218000</v>
      </c>
      <c r="K540" s="30">
        <f>K541</f>
        <v>0</v>
      </c>
    </row>
    <row r="541" spans="1:240" ht="50.25" customHeight="1" x14ac:dyDescent="0.25">
      <c r="A541" s="4"/>
      <c r="B541" s="33"/>
      <c r="C541" s="33"/>
      <c r="D541" s="33"/>
      <c r="E541" s="33"/>
      <c r="F541" s="34"/>
      <c r="G541" s="67" t="s">
        <v>690</v>
      </c>
      <c r="H541" s="28" t="s">
        <v>419</v>
      </c>
      <c r="I541" s="29"/>
      <c r="J541" s="30">
        <f>J542</f>
        <v>8218000</v>
      </c>
      <c r="K541" s="30">
        <f>K542</f>
        <v>0</v>
      </c>
    </row>
    <row r="542" spans="1:240" s="26" customFormat="1" ht="31.5" x14ac:dyDescent="0.25">
      <c r="A542" s="25"/>
      <c r="B542" s="130"/>
      <c r="C542" s="130"/>
      <c r="D542" s="130"/>
      <c r="E542" s="130"/>
      <c r="F542" s="131"/>
      <c r="G542" s="32" t="s">
        <v>2</v>
      </c>
      <c r="H542" s="28"/>
      <c r="I542" s="29">
        <v>200</v>
      </c>
      <c r="J542" s="30">
        <v>8218000</v>
      </c>
      <c r="K542" s="30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CR542" s="6"/>
      <c r="CS542" s="6"/>
      <c r="CT542" s="6"/>
      <c r="CU542" s="6"/>
      <c r="CV542" s="6"/>
      <c r="CW542" s="6"/>
      <c r="CX542" s="6"/>
      <c r="CY542" s="6"/>
      <c r="CZ542" s="6"/>
      <c r="DA542" s="6"/>
      <c r="DB542" s="6"/>
      <c r="DC542" s="6"/>
      <c r="DD542" s="6"/>
      <c r="DE542" s="6"/>
      <c r="DF542" s="6"/>
      <c r="DG542" s="6"/>
      <c r="DH542" s="6"/>
      <c r="DI542" s="6"/>
      <c r="DJ542" s="6"/>
      <c r="DK542" s="6"/>
      <c r="DL542" s="6"/>
      <c r="DM542" s="6"/>
      <c r="DN542" s="6"/>
      <c r="DO542" s="6"/>
      <c r="DP542" s="6"/>
      <c r="DQ542" s="6"/>
      <c r="DR542" s="6"/>
      <c r="DS542" s="6"/>
      <c r="DT542" s="6"/>
      <c r="DU542" s="6"/>
      <c r="DV542" s="6"/>
      <c r="DW542" s="6"/>
      <c r="DX542" s="6"/>
      <c r="DY542" s="6"/>
      <c r="DZ542" s="6"/>
      <c r="EA542" s="6"/>
      <c r="EB542" s="6"/>
      <c r="EC542" s="6"/>
      <c r="ED542" s="6"/>
      <c r="EE542" s="6"/>
      <c r="EF542" s="6"/>
      <c r="EG542" s="6"/>
      <c r="EH542" s="6"/>
      <c r="EI542" s="6"/>
      <c r="EJ542" s="6"/>
      <c r="EK542" s="6"/>
      <c r="EL542" s="6"/>
      <c r="EM542" s="6"/>
      <c r="EN542" s="6"/>
      <c r="EO542" s="6"/>
      <c r="EP542" s="6"/>
      <c r="EQ542" s="6"/>
      <c r="ER542" s="6"/>
      <c r="ES542" s="6"/>
      <c r="ET542" s="6"/>
      <c r="EU542" s="6"/>
      <c r="EV542" s="6"/>
      <c r="EW542" s="6"/>
      <c r="EX542" s="6"/>
      <c r="EY542" s="6"/>
      <c r="EZ542" s="6"/>
      <c r="FA542" s="6"/>
      <c r="FB542" s="6"/>
      <c r="FC542" s="6"/>
      <c r="FD542" s="6"/>
      <c r="FE542" s="6"/>
      <c r="FF542" s="6"/>
      <c r="FG542" s="6"/>
      <c r="FH542" s="6"/>
      <c r="FI542" s="6"/>
      <c r="FJ542" s="6"/>
      <c r="FK542" s="6"/>
      <c r="FL542" s="6"/>
      <c r="FM542" s="6"/>
      <c r="FN542" s="6"/>
      <c r="FO542" s="6"/>
      <c r="FP542" s="6"/>
      <c r="FQ542" s="6"/>
      <c r="FR542" s="6"/>
      <c r="FS542" s="6"/>
      <c r="FT542" s="6"/>
      <c r="FU542" s="6"/>
      <c r="FV542" s="6"/>
      <c r="FW542" s="6"/>
      <c r="FX542" s="6"/>
      <c r="FY542" s="6"/>
      <c r="FZ542" s="6"/>
      <c r="GA542" s="6"/>
      <c r="GB542" s="6"/>
      <c r="GC542" s="6"/>
      <c r="GD542" s="6"/>
      <c r="GE542" s="6"/>
      <c r="GF542" s="6"/>
      <c r="GG542" s="6"/>
      <c r="GH542" s="6"/>
      <c r="GI542" s="6"/>
      <c r="GJ542" s="6"/>
      <c r="GK542" s="6"/>
      <c r="GL542" s="6"/>
      <c r="GM542" s="6"/>
      <c r="GN542" s="6"/>
      <c r="GO542" s="6"/>
      <c r="GP542" s="6"/>
      <c r="GQ542" s="6"/>
      <c r="GR542" s="6"/>
      <c r="GS542" s="6"/>
      <c r="GT542" s="6"/>
      <c r="GU542" s="6"/>
      <c r="GV542" s="6"/>
      <c r="GW542" s="6"/>
      <c r="GX542" s="6"/>
      <c r="GY542" s="6"/>
      <c r="GZ542" s="6"/>
      <c r="HA542" s="6"/>
      <c r="HB542" s="6"/>
      <c r="HC542" s="6"/>
      <c r="HD542" s="6"/>
      <c r="HE542" s="6"/>
      <c r="HF542" s="6"/>
      <c r="HG542" s="6"/>
      <c r="HH542" s="6"/>
      <c r="HI542" s="6"/>
      <c r="HJ542" s="6"/>
      <c r="HK542" s="6"/>
      <c r="HL542" s="6"/>
      <c r="HM542" s="6"/>
      <c r="HN542" s="6"/>
      <c r="HO542" s="6"/>
      <c r="HP542" s="6"/>
      <c r="HQ542" s="6"/>
      <c r="HR542" s="6"/>
      <c r="HS542" s="6"/>
      <c r="HT542" s="6"/>
      <c r="HU542" s="6"/>
      <c r="HV542" s="6"/>
      <c r="HW542" s="6"/>
      <c r="HX542" s="6"/>
      <c r="HY542" s="6"/>
      <c r="HZ542" s="6"/>
      <c r="IA542" s="6"/>
      <c r="IB542" s="6"/>
      <c r="IC542" s="6"/>
      <c r="ID542" s="6"/>
      <c r="IE542" s="6"/>
      <c r="IF542" s="6"/>
    </row>
    <row r="543" spans="1:240" ht="50.25" hidden="1" customHeight="1" x14ac:dyDescent="0.3">
      <c r="A543" s="4"/>
      <c r="B543" s="33"/>
      <c r="C543" s="33"/>
      <c r="D543" s="33"/>
      <c r="E543" s="33"/>
      <c r="F543" s="34"/>
      <c r="G543" s="43" t="s">
        <v>421</v>
      </c>
      <c r="H543" s="35"/>
      <c r="I543" s="29"/>
      <c r="J543" s="30">
        <f>J544+J546</f>
        <v>0</v>
      </c>
      <c r="K543" s="30">
        <f>K544+K546</f>
        <v>0</v>
      </c>
    </row>
    <row r="544" spans="1:240" s="53" customFormat="1" ht="62.45" hidden="1" x14ac:dyDescent="0.3">
      <c r="A544" s="52"/>
      <c r="B544" s="239" t="s">
        <v>17</v>
      </c>
      <c r="C544" s="239"/>
      <c r="D544" s="239"/>
      <c r="E544" s="239"/>
      <c r="F544" s="240"/>
      <c r="G544" s="94" t="s">
        <v>134</v>
      </c>
      <c r="H544" s="44" t="s">
        <v>420</v>
      </c>
      <c r="I544" s="29" t="s">
        <v>0</v>
      </c>
      <c r="J544" s="30">
        <f>J545</f>
        <v>0</v>
      </c>
      <c r="K544" s="30">
        <f>K545</f>
        <v>0</v>
      </c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CR544" s="6"/>
      <c r="CS544" s="6"/>
      <c r="CT544" s="6"/>
      <c r="CU544" s="6"/>
      <c r="CV544" s="6"/>
      <c r="CW544" s="6"/>
      <c r="CX544" s="6"/>
      <c r="CY544" s="6"/>
      <c r="CZ544" s="6"/>
      <c r="DA544" s="6"/>
      <c r="DB544" s="6"/>
      <c r="DC544" s="6"/>
      <c r="DD544" s="6"/>
      <c r="DE544" s="6"/>
      <c r="DF544" s="6"/>
      <c r="DG544" s="6"/>
      <c r="DH544" s="6"/>
      <c r="DI544" s="6"/>
      <c r="DJ544" s="6"/>
      <c r="DK544" s="6"/>
      <c r="DL544" s="6"/>
      <c r="DM544" s="6"/>
      <c r="DN544" s="6"/>
      <c r="DO544" s="6"/>
      <c r="DP544" s="6"/>
      <c r="DQ544" s="6"/>
      <c r="DR544" s="6"/>
      <c r="DS544" s="6"/>
      <c r="DT544" s="6"/>
      <c r="DU544" s="6"/>
      <c r="DV544" s="6"/>
      <c r="DW544" s="6"/>
      <c r="DX544" s="6"/>
      <c r="DY544" s="6"/>
      <c r="DZ544" s="6"/>
      <c r="EA544" s="6"/>
      <c r="EB544" s="6"/>
      <c r="EC544" s="6"/>
      <c r="ED544" s="6"/>
      <c r="EE544" s="6"/>
      <c r="EF544" s="6"/>
      <c r="EG544" s="6"/>
      <c r="EH544" s="6"/>
      <c r="EI544" s="6"/>
      <c r="EJ544" s="6"/>
      <c r="EK544" s="6"/>
      <c r="EL544" s="6"/>
      <c r="EM544" s="6"/>
      <c r="EN544" s="6"/>
      <c r="EO544" s="6"/>
      <c r="EP544" s="6"/>
      <c r="EQ544" s="6"/>
      <c r="ER544" s="6"/>
      <c r="ES544" s="6"/>
      <c r="ET544" s="6"/>
      <c r="EU544" s="6"/>
      <c r="EV544" s="6"/>
      <c r="EW544" s="6"/>
      <c r="EX544" s="6"/>
      <c r="EY544" s="6"/>
      <c r="EZ544" s="6"/>
      <c r="FA544" s="6"/>
      <c r="FB544" s="6"/>
      <c r="FC544" s="6"/>
      <c r="FD544" s="6"/>
      <c r="FE544" s="6"/>
      <c r="FF544" s="6"/>
      <c r="FG544" s="6"/>
      <c r="FH544" s="6"/>
      <c r="FI544" s="6"/>
      <c r="FJ544" s="6"/>
      <c r="FK544" s="6"/>
      <c r="FL544" s="6"/>
      <c r="FM544" s="6"/>
      <c r="FN544" s="6"/>
      <c r="FO544" s="6"/>
      <c r="FP544" s="6"/>
      <c r="FQ544" s="6"/>
      <c r="FR544" s="6"/>
      <c r="FS544" s="6"/>
      <c r="FT544" s="6"/>
      <c r="FU544" s="6"/>
      <c r="FV544" s="6"/>
      <c r="FW544" s="6"/>
      <c r="FX544" s="6"/>
      <c r="FY544" s="6"/>
      <c r="FZ544" s="6"/>
      <c r="GA544" s="6"/>
      <c r="GB544" s="6"/>
      <c r="GC544" s="6"/>
      <c r="GD544" s="6"/>
      <c r="GE544" s="6"/>
      <c r="GF544" s="6"/>
      <c r="GG544" s="6"/>
      <c r="GH544" s="6"/>
      <c r="GI544" s="6"/>
      <c r="GJ544" s="6"/>
      <c r="GK544" s="6"/>
      <c r="GL544" s="6"/>
      <c r="GM544" s="6"/>
      <c r="GN544" s="6"/>
      <c r="GO544" s="6"/>
      <c r="GP544" s="6"/>
      <c r="GQ544" s="6"/>
      <c r="GR544" s="6"/>
      <c r="GS544" s="6"/>
      <c r="GT544" s="6"/>
      <c r="GU544" s="6"/>
      <c r="GV544" s="6"/>
      <c r="GW544" s="6"/>
      <c r="GX544" s="6"/>
      <c r="GY544" s="6"/>
      <c r="GZ544" s="6"/>
      <c r="HA544" s="6"/>
      <c r="HB544" s="6"/>
      <c r="HC544" s="6"/>
      <c r="HD544" s="6"/>
      <c r="HE544" s="6"/>
      <c r="HF544" s="6"/>
      <c r="HG544" s="6"/>
      <c r="HH544" s="6"/>
      <c r="HI544" s="6"/>
      <c r="HJ544" s="6"/>
      <c r="HK544" s="6"/>
      <c r="HL544" s="6"/>
      <c r="HM544" s="6"/>
      <c r="HN544" s="6"/>
      <c r="HO544" s="6"/>
      <c r="HP544" s="6"/>
      <c r="HQ544" s="6"/>
      <c r="HR544" s="6"/>
      <c r="HS544" s="6"/>
      <c r="HT544" s="6"/>
      <c r="HU544" s="6"/>
      <c r="HV544" s="6"/>
      <c r="HW544" s="6"/>
      <c r="HX544" s="6"/>
      <c r="HY544" s="6"/>
      <c r="HZ544" s="6"/>
      <c r="IA544" s="6"/>
      <c r="IB544" s="6"/>
      <c r="IC544" s="6"/>
      <c r="ID544" s="6"/>
      <c r="IE544" s="6"/>
      <c r="IF544" s="6"/>
    </row>
    <row r="545" spans="1:240" s="53" customFormat="1" ht="15.6" hidden="1" x14ac:dyDescent="0.3">
      <c r="A545" s="52"/>
      <c r="B545" s="237">
        <v>500</v>
      </c>
      <c r="C545" s="237"/>
      <c r="D545" s="237"/>
      <c r="E545" s="237"/>
      <c r="F545" s="238"/>
      <c r="G545" s="32" t="s">
        <v>5</v>
      </c>
      <c r="H545" s="28" t="s">
        <v>422</v>
      </c>
      <c r="I545" s="119">
        <v>300</v>
      </c>
      <c r="J545" s="120"/>
      <c r="K545" s="120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CR545" s="6"/>
      <c r="CS545" s="6"/>
      <c r="CT545" s="6"/>
      <c r="CU545" s="6"/>
      <c r="CV545" s="6"/>
      <c r="CW545" s="6"/>
      <c r="CX545" s="6"/>
      <c r="CY545" s="6"/>
      <c r="CZ545" s="6"/>
      <c r="DA545" s="6"/>
      <c r="DB545" s="6"/>
      <c r="DC545" s="6"/>
      <c r="DD545" s="6"/>
      <c r="DE545" s="6"/>
      <c r="DF545" s="6"/>
      <c r="DG545" s="6"/>
      <c r="DH545" s="6"/>
      <c r="DI545" s="6"/>
      <c r="DJ545" s="6"/>
      <c r="DK545" s="6"/>
      <c r="DL545" s="6"/>
      <c r="DM545" s="6"/>
      <c r="DN545" s="6"/>
      <c r="DO545" s="6"/>
      <c r="DP545" s="6"/>
      <c r="DQ545" s="6"/>
      <c r="DR545" s="6"/>
      <c r="DS545" s="6"/>
      <c r="DT545" s="6"/>
      <c r="DU545" s="6"/>
      <c r="DV545" s="6"/>
      <c r="DW545" s="6"/>
      <c r="DX545" s="6"/>
      <c r="DY545" s="6"/>
      <c r="DZ545" s="6"/>
      <c r="EA545" s="6"/>
      <c r="EB545" s="6"/>
      <c r="EC545" s="6"/>
      <c r="ED545" s="6"/>
      <c r="EE545" s="6"/>
      <c r="EF545" s="6"/>
      <c r="EG545" s="6"/>
      <c r="EH545" s="6"/>
      <c r="EI545" s="6"/>
      <c r="EJ545" s="6"/>
      <c r="EK545" s="6"/>
      <c r="EL545" s="6"/>
      <c r="EM545" s="6"/>
      <c r="EN545" s="6"/>
      <c r="EO545" s="6"/>
      <c r="EP545" s="6"/>
      <c r="EQ545" s="6"/>
      <c r="ER545" s="6"/>
      <c r="ES545" s="6"/>
      <c r="ET545" s="6"/>
      <c r="EU545" s="6"/>
      <c r="EV545" s="6"/>
      <c r="EW545" s="6"/>
      <c r="EX545" s="6"/>
      <c r="EY545" s="6"/>
      <c r="EZ545" s="6"/>
      <c r="FA545" s="6"/>
      <c r="FB545" s="6"/>
      <c r="FC545" s="6"/>
      <c r="FD545" s="6"/>
      <c r="FE545" s="6"/>
      <c r="FF545" s="6"/>
      <c r="FG545" s="6"/>
      <c r="FH545" s="6"/>
      <c r="FI545" s="6"/>
      <c r="FJ545" s="6"/>
      <c r="FK545" s="6"/>
      <c r="FL545" s="6"/>
      <c r="FM545" s="6"/>
      <c r="FN545" s="6"/>
      <c r="FO545" s="6"/>
      <c r="FP545" s="6"/>
      <c r="FQ545" s="6"/>
      <c r="FR545" s="6"/>
      <c r="FS545" s="6"/>
      <c r="FT545" s="6"/>
      <c r="FU545" s="6"/>
      <c r="FV545" s="6"/>
      <c r="FW545" s="6"/>
      <c r="FX545" s="6"/>
      <c r="FY545" s="6"/>
      <c r="FZ545" s="6"/>
      <c r="GA545" s="6"/>
      <c r="GB545" s="6"/>
      <c r="GC545" s="6"/>
      <c r="GD545" s="6"/>
      <c r="GE545" s="6"/>
      <c r="GF545" s="6"/>
      <c r="GG545" s="6"/>
      <c r="GH545" s="6"/>
      <c r="GI545" s="6"/>
      <c r="GJ545" s="6"/>
      <c r="GK545" s="6"/>
      <c r="GL545" s="6"/>
      <c r="GM545" s="6"/>
      <c r="GN545" s="6"/>
      <c r="GO545" s="6"/>
      <c r="GP545" s="6"/>
      <c r="GQ545" s="6"/>
      <c r="GR545" s="6"/>
      <c r="GS545" s="6"/>
      <c r="GT545" s="6"/>
      <c r="GU545" s="6"/>
      <c r="GV545" s="6"/>
      <c r="GW545" s="6"/>
      <c r="GX545" s="6"/>
      <c r="GY545" s="6"/>
      <c r="GZ545" s="6"/>
      <c r="HA545" s="6"/>
      <c r="HB545" s="6"/>
      <c r="HC545" s="6"/>
      <c r="HD545" s="6"/>
      <c r="HE545" s="6"/>
      <c r="HF545" s="6"/>
      <c r="HG545" s="6"/>
      <c r="HH545" s="6"/>
      <c r="HI545" s="6"/>
      <c r="HJ545" s="6"/>
      <c r="HK545" s="6"/>
      <c r="HL545" s="6"/>
      <c r="HM545" s="6"/>
      <c r="HN545" s="6"/>
      <c r="HO545" s="6"/>
      <c r="HP545" s="6"/>
      <c r="HQ545" s="6"/>
      <c r="HR545" s="6"/>
      <c r="HS545" s="6"/>
      <c r="HT545" s="6"/>
      <c r="HU545" s="6"/>
      <c r="HV545" s="6"/>
      <c r="HW545" s="6"/>
      <c r="HX545" s="6"/>
      <c r="HY545" s="6"/>
      <c r="HZ545" s="6"/>
      <c r="IA545" s="6"/>
      <c r="IB545" s="6"/>
      <c r="IC545" s="6"/>
      <c r="ID545" s="6"/>
      <c r="IE545" s="6"/>
      <c r="IF545" s="6"/>
    </row>
    <row r="546" spans="1:240" s="51" customFormat="1" ht="50.45" hidden="1" customHeight="1" x14ac:dyDescent="0.3">
      <c r="A546" s="50"/>
      <c r="B546" s="239" t="s">
        <v>16</v>
      </c>
      <c r="C546" s="239"/>
      <c r="D546" s="239"/>
      <c r="E546" s="239"/>
      <c r="F546" s="240"/>
      <c r="G546" s="94" t="s">
        <v>135</v>
      </c>
      <c r="H546" s="118" t="s">
        <v>0</v>
      </c>
      <c r="I546" s="29" t="s">
        <v>0</v>
      </c>
      <c r="J546" s="30">
        <f>J547</f>
        <v>0</v>
      </c>
      <c r="K546" s="30">
        <f>K547</f>
        <v>0</v>
      </c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CR546" s="6"/>
      <c r="CS546" s="6"/>
      <c r="CT546" s="6"/>
      <c r="CU546" s="6"/>
      <c r="CV546" s="6"/>
      <c r="CW546" s="6"/>
      <c r="CX546" s="6"/>
      <c r="CY546" s="6"/>
      <c r="CZ546" s="6"/>
      <c r="DA546" s="6"/>
      <c r="DB546" s="6"/>
      <c r="DC546" s="6"/>
      <c r="DD546" s="6"/>
      <c r="DE546" s="6"/>
      <c r="DF546" s="6"/>
      <c r="DG546" s="6"/>
      <c r="DH546" s="6"/>
      <c r="DI546" s="6"/>
      <c r="DJ546" s="6"/>
      <c r="DK546" s="6"/>
      <c r="DL546" s="6"/>
      <c r="DM546" s="6"/>
      <c r="DN546" s="6"/>
      <c r="DO546" s="6"/>
      <c r="DP546" s="6"/>
      <c r="DQ546" s="6"/>
      <c r="DR546" s="6"/>
      <c r="DS546" s="6"/>
      <c r="DT546" s="6"/>
      <c r="DU546" s="6"/>
      <c r="DV546" s="6"/>
      <c r="DW546" s="6"/>
      <c r="DX546" s="6"/>
      <c r="DY546" s="6"/>
      <c r="DZ546" s="6"/>
      <c r="EA546" s="6"/>
      <c r="EB546" s="6"/>
      <c r="EC546" s="6"/>
      <c r="ED546" s="6"/>
      <c r="EE546" s="6"/>
      <c r="EF546" s="6"/>
      <c r="EG546" s="6"/>
      <c r="EH546" s="6"/>
      <c r="EI546" s="6"/>
      <c r="EJ546" s="6"/>
      <c r="EK546" s="6"/>
      <c r="EL546" s="6"/>
      <c r="EM546" s="6"/>
      <c r="EN546" s="6"/>
      <c r="EO546" s="6"/>
      <c r="EP546" s="6"/>
      <c r="EQ546" s="6"/>
      <c r="ER546" s="6"/>
      <c r="ES546" s="6"/>
      <c r="ET546" s="6"/>
      <c r="EU546" s="6"/>
      <c r="EV546" s="6"/>
      <c r="EW546" s="6"/>
      <c r="EX546" s="6"/>
      <c r="EY546" s="6"/>
      <c r="EZ546" s="6"/>
      <c r="FA546" s="6"/>
      <c r="FB546" s="6"/>
      <c r="FC546" s="6"/>
      <c r="FD546" s="6"/>
      <c r="FE546" s="6"/>
      <c r="FF546" s="6"/>
      <c r="FG546" s="6"/>
      <c r="FH546" s="6"/>
      <c r="FI546" s="6"/>
      <c r="FJ546" s="6"/>
      <c r="FK546" s="6"/>
      <c r="FL546" s="6"/>
      <c r="FM546" s="6"/>
      <c r="FN546" s="6"/>
      <c r="FO546" s="6"/>
      <c r="FP546" s="6"/>
      <c r="FQ546" s="6"/>
      <c r="FR546" s="6"/>
      <c r="FS546" s="6"/>
      <c r="FT546" s="6"/>
      <c r="FU546" s="6"/>
      <c r="FV546" s="6"/>
      <c r="FW546" s="6"/>
      <c r="FX546" s="6"/>
      <c r="FY546" s="6"/>
      <c r="FZ546" s="6"/>
      <c r="GA546" s="6"/>
      <c r="GB546" s="6"/>
      <c r="GC546" s="6"/>
      <c r="GD546" s="6"/>
      <c r="GE546" s="6"/>
      <c r="GF546" s="6"/>
      <c r="GG546" s="6"/>
      <c r="GH546" s="6"/>
      <c r="GI546" s="6"/>
      <c r="GJ546" s="6"/>
      <c r="GK546" s="6"/>
      <c r="GL546" s="6"/>
      <c r="GM546" s="6"/>
      <c r="GN546" s="6"/>
      <c r="GO546" s="6"/>
      <c r="GP546" s="6"/>
      <c r="GQ546" s="6"/>
      <c r="GR546" s="6"/>
      <c r="GS546" s="6"/>
      <c r="GT546" s="6"/>
      <c r="GU546" s="6"/>
      <c r="GV546" s="6"/>
      <c r="GW546" s="6"/>
      <c r="GX546" s="6"/>
      <c r="GY546" s="6"/>
      <c r="GZ546" s="6"/>
      <c r="HA546" s="6"/>
      <c r="HB546" s="6"/>
      <c r="HC546" s="6"/>
      <c r="HD546" s="6"/>
      <c r="HE546" s="6"/>
      <c r="HF546" s="6"/>
      <c r="HG546" s="6"/>
      <c r="HH546" s="6"/>
      <c r="HI546" s="6"/>
      <c r="HJ546" s="6"/>
      <c r="HK546" s="6"/>
      <c r="HL546" s="6"/>
      <c r="HM546" s="6"/>
      <c r="HN546" s="6"/>
      <c r="HO546" s="6"/>
      <c r="HP546" s="6"/>
      <c r="HQ546" s="6"/>
      <c r="HR546" s="6"/>
      <c r="HS546" s="6"/>
      <c r="HT546" s="6"/>
      <c r="HU546" s="6"/>
      <c r="HV546" s="6"/>
      <c r="HW546" s="6"/>
      <c r="HX546" s="6"/>
      <c r="HY546" s="6"/>
      <c r="HZ546" s="6"/>
      <c r="IA546" s="6"/>
      <c r="IB546" s="6"/>
      <c r="IC546" s="6"/>
      <c r="ID546" s="6"/>
      <c r="IE546" s="6"/>
      <c r="IF546" s="6"/>
    </row>
    <row r="547" spans="1:240" s="51" customFormat="1" ht="15.6" hidden="1" x14ac:dyDescent="0.3">
      <c r="A547" s="50"/>
      <c r="B547" s="237">
        <v>500</v>
      </c>
      <c r="C547" s="237"/>
      <c r="D547" s="237"/>
      <c r="E547" s="237"/>
      <c r="F547" s="238"/>
      <c r="G547" s="32" t="s">
        <v>5</v>
      </c>
      <c r="H547" s="28" t="s">
        <v>423</v>
      </c>
      <c r="I547" s="121">
        <v>300</v>
      </c>
      <c r="J547" s="122"/>
      <c r="K547" s="122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CR547" s="6"/>
      <c r="CS547" s="6"/>
      <c r="CT547" s="6"/>
      <c r="CU547" s="6"/>
      <c r="CV547" s="6"/>
      <c r="CW547" s="6"/>
      <c r="CX547" s="6"/>
      <c r="CY547" s="6"/>
      <c r="CZ547" s="6"/>
      <c r="DA547" s="6"/>
      <c r="DB547" s="6"/>
      <c r="DC547" s="6"/>
      <c r="DD547" s="6"/>
      <c r="DE547" s="6"/>
      <c r="DF547" s="6"/>
      <c r="DG547" s="6"/>
      <c r="DH547" s="6"/>
      <c r="DI547" s="6"/>
      <c r="DJ547" s="6"/>
      <c r="DK547" s="6"/>
      <c r="DL547" s="6"/>
      <c r="DM547" s="6"/>
      <c r="DN547" s="6"/>
      <c r="DO547" s="6"/>
      <c r="DP547" s="6"/>
      <c r="DQ547" s="6"/>
      <c r="DR547" s="6"/>
      <c r="DS547" s="6"/>
      <c r="DT547" s="6"/>
      <c r="DU547" s="6"/>
      <c r="DV547" s="6"/>
      <c r="DW547" s="6"/>
      <c r="DX547" s="6"/>
      <c r="DY547" s="6"/>
      <c r="DZ547" s="6"/>
      <c r="EA547" s="6"/>
      <c r="EB547" s="6"/>
      <c r="EC547" s="6"/>
      <c r="ED547" s="6"/>
      <c r="EE547" s="6"/>
      <c r="EF547" s="6"/>
      <c r="EG547" s="6"/>
      <c r="EH547" s="6"/>
      <c r="EI547" s="6"/>
      <c r="EJ547" s="6"/>
      <c r="EK547" s="6"/>
      <c r="EL547" s="6"/>
      <c r="EM547" s="6"/>
      <c r="EN547" s="6"/>
      <c r="EO547" s="6"/>
      <c r="EP547" s="6"/>
      <c r="EQ547" s="6"/>
      <c r="ER547" s="6"/>
      <c r="ES547" s="6"/>
      <c r="ET547" s="6"/>
      <c r="EU547" s="6"/>
      <c r="EV547" s="6"/>
      <c r="EW547" s="6"/>
      <c r="EX547" s="6"/>
      <c r="EY547" s="6"/>
      <c r="EZ547" s="6"/>
      <c r="FA547" s="6"/>
      <c r="FB547" s="6"/>
      <c r="FC547" s="6"/>
      <c r="FD547" s="6"/>
      <c r="FE547" s="6"/>
      <c r="FF547" s="6"/>
      <c r="FG547" s="6"/>
      <c r="FH547" s="6"/>
      <c r="FI547" s="6"/>
      <c r="FJ547" s="6"/>
      <c r="FK547" s="6"/>
      <c r="FL547" s="6"/>
      <c r="FM547" s="6"/>
      <c r="FN547" s="6"/>
      <c r="FO547" s="6"/>
      <c r="FP547" s="6"/>
      <c r="FQ547" s="6"/>
      <c r="FR547" s="6"/>
      <c r="FS547" s="6"/>
      <c r="FT547" s="6"/>
      <c r="FU547" s="6"/>
      <c r="FV547" s="6"/>
      <c r="FW547" s="6"/>
      <c r="FX547" s="6"/>
      <c r="FY547" s="6"/>
      <c r="FZ547" s="6"/>
      <c r="GA547" s="6"/>
      <c r="GB547" s="6"/>
      <c r="GC547" s="6"/>
      <c r="GD547" s="6"/>
      <c r="GE547" s="6"/>
      <c r="GF547" s="6"/>
      <c r="GG547" s="6"/>
      <c r="GH547" s="6"/>
      <c r="GI547" s="6"/>
      <c r="GJ547" s="6"/>
      <c r="GK547" s="6"/>
      <c r="GL547" s="6"/>
      <c r="GM547" s="6"/>
      <c r="GN547" s="6"/>
      <c r="GO547" s="6"/>
      <c r="GP547" s="6"/>
      <c r="GQ547" s="6"/>
      <c r="GR547" s="6"/>
      <c r="GS547" s="6"/>
      <c r="GT547" s="6"/>
      <c r="GU547" s="6"/>
      <c r="GV547" s="6"/>
      <c r="GW547" s="6"/>
      <c r="GX547" s="6"/>
      <c r="GY547" s="6"/>
      <c r="GZ547" s="6"/>
      <c r="HA547" s="6"/>
      <c r="HB547" s="6"/>
      <c r="HC547" s="6"/>
      <c r="HD547" s="6"/>
      <c r="HE547" s="6"/>
      <c r="HF547" s="6"/>
      <c r="HG547" s="6"/>
      <c r="HH547" s="6"/>
      <c r="HI547" s="6"/>
      <c r="HJ547" s="6"/>
      <c r="HK547" s="6"/>
      <c r="HL547" s="6"/>
      <c r="HM547" s="6"/>
      <c r="HN547" s="6"/>
      <c r="HO547" s="6"/>
      <c r="HP547" s="6"/>
      <c r="HQ547" s="6"/>
      <c r="HR547" s="6"/>
      <c r="HS547" s="6"/>
      <c r="HT547" s="6"/>
      <c r="HU547" s="6"/>
      <c r="HV547" s="6"/>
      <c r="HW547" s="6"/>
      <c r="HX547" s="6"/>
      <c r="HY547" s="6"/>
      <c r="HZ547" s="6"/>
      <c r="IA547" s="6"/>
      <c r="IB547" s="6"/>
      <c r="IC547" s="6"/>
      <c r="ID547" s="6"/>
      <c r="IE547" s="6"/>
      <c r="IF547" s="6"/>
    </row>
    <row r="548" spans="1:240" s="51" customFormat="1" ht="47.25" x14ac:dyDescent="0.25">
      <c r="A548" s="50"/>
      <c r="B548" s="136"/>
      <c r="C548" s="136"/>
      <c r="D548" s="136"/>
      <c r="E548" s="136"/>
      <c r="F548" s="137"/>
      <c r="G548" s="43" t="s">
        <v>421</v>
      </c>
      <c r="H548" s="44" t="s">
        <v>420</v>
      </c>
      <c r="I548" s="121"/>
      <c r="J548" s="122">
        <f>J549+J551</f>
        <v>45476</v>
      </c>
      <c r="K548" s="122">
        <f>K549+K551</f>
        <v>46346</v>
      </c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  <c r="CQ548" s="6"/>
      <c r="CR548" s="6"/>
      <c r="CS548" s="6"/>
      <c r="CT548" s="6"/>
      <c r="CU548" s="6"/>
      <c r="CV548" s="6"/>
      <c r="CW548" s="6"/>
      <c r="CX548" s="6"/>
      <c r="CY548" s="6"/>
      <c r="CZ548" s="6"/>
      <c r="DA548" s="6"/>
      <c r="DB548" s="6"/>
      <c r="DC548" s="6"/>
      <c r="DD548" s="6"/>
      <c r="DE548" s="6"/>
      <c r="DF548" s="6"/>
      <c r="DG548" s="6"/>
      <c r="DH548" s="6"/>
      <c r="DI548" s="6"/>
      <c r="DJ548" s="6"/>
      <c r="DK548" s="6"/>
      <c r="DL548" s="6"/>
      <c r="DM548" s="6"/>
      <c r="DN548" s="6"/>
      <c r="DO548" s="6"/>
      <c r="DP548" s="6"/>
      <c r="DQ548" s="6"/>
      <c r="DR548" s="6"/>
      <c r="DS548" s="6"/>
      <c r="DT548" s="6"/>
      <c r="DU548" s="6"/>
      <c r="DV548" s="6"/>
      <c r="DW548" s="6"/>
      <c r="DX548" s="6"/>
      <c r="DY548" s="6"/>
      <c r="DZ548" s="6"/>
      <c r="EA548" s="6"/>
      <c r="EB548" s="6"/>
      <c r="EC548" s="6"/>
      <c r="ED548" s="6"/>
      <c r="EE548" s="6"/>
      <c r="EF548" s="6"/>
      <c r="EG548" s="6"/>
      <c r="EH548" s="6"/>
      <c r="EI548" s="6"/>
      <c r="EJ548" s="6"/>
      <c r="EK548" s="6"/>
      <c r="EL548" s="6"/>
      <c r="EM548" s="6"/>
      <c r="EN548" s="6"/>
      <c r="EO548" s="6"/>
      <c r="EP548" s="6"/>
      <c r="EQ548" s="6"/>
      <c r="ER548" s="6"/>
      <c r="ES548" s="6"/>
      <c r="ET548" s="6"/>
      <c r="EU548" s="6"/>
      <c r="EV548" s="6"/>
      <c r="EW548" s="6"/>
      <c r="EX548" s="6"/>
      <c r="EY548" s="6"/>
      <c r="EZ548" s="6"/>
      <c r="FA548" s="6"/>
      <c r="FB548" s="6"/>
      <c r="FC548" s="6"/>
      <c r="FD548" s="6"/>
      <c r="FE548" s="6"/>
      <c r="FF548" s="6"/>
      <c r="FG548" s="6"/>
      <c r="FH548" s="6"/>
      <c r="FI548" s="6"/>
      <c r="FJ548" s="6"/>
      <c r="FK548" s="6"/>
      <c r="FL548" s="6"/>
      <c r="FM548" s="6"/>
      <c r="FN548" s="6"/>
      <c r="FO548" s="6"/>
      <c r="FP548" s="6"/>
      <c r="FQ548" s="6"/>
      <c r="FR548" s="6"/>
      <c r="FS548" s="6"/>
      <c r="FT548" s="6"/>
      <c r="FU548" s="6"/>
      <c r="FV548" s="6"/>
      <c r="FW548" s="6"/>
      <c r="FX548" s="6"/>
      <c r="FY548" s="6"/>
      <c r="FZ548" s="6"/>
      <c r="GA548" s="6"/>
      <c r="GB548" s="6"/>
      <c r="GC548" s="6"/>
      <c r="GD548" s="6"/>
      <c r="GE548" s="6"/>
      <c r="GF548" s="6"/>
      <c r="GG548" s="6"/>
      <c r="GH548" s="6"/>
      <c r="GI548" s="6"/>
      <c r="GJ548" s="6"/>
      <c r="GK548" s="6"/>
      <c r="GL548" s="6"/>
      <c r="GM548" s="6"/>
      <c r="GN548" s="6"/>
      <c r="GO548" s="6"/>
      <c r="GP548" s="6"/>
      <c r="GQ548" s="6"/>
      <c r="GR548" s="6"/>
      <c r="GS548" s="6"/>
      <c r="GT548" s="6"/>
      <c r="GU548" s="6"/>
      <c r="GV548" s="6"/>
      <c r="GW548" s="6"/>
      <c r="GX548" s="6"/>
      <c r="GY548" s="6"/>
      <c r="GZ548" s="6"/>
      <c r="HA548" s="6"/>
      <c r="HB548" s="6"/>
      <c r="HC548" s="6"/>
      <c r="HD548" s="6"/>
      <c r="HE548" s="6"/>
      <c r="HF548" s="6"/>
      <c r="HG548" s="6"/>
      <c r="HH548" s="6"/>
      <c r="HI548" s="6"/>
      <c r="HJ548" s="6"/>
      <c r="HK548" s="6"/>
      <c r="HL548" s="6"/>
      <c r="HM548" s="6"/>
      <c r="HN548" s="6"/>
      <c r="HO548" s="6"/>
      <c r="HP548" s="6"/>
      <c r="HQ548" s="6"/>
      <c r="HR548" s="6"/>
      <c r="HS548" s="6"/>
      <c r="HT548" s="6"/>
      <c r="HU548" s="6"/>
      <c r="HV548" s="6"/>
      <c r="HW548" s="6"/>
      <c r="HX548" s="6"/>
      <c r="HY548" s="6"/>
      <c r="HZ548" s="6"/>
      <c r="IA548" s="6"/>
      <c r="IB548" s="6"/>
      <c r="IC548" s="6"/>
      <c r="ID548" s="6"/>
      <c r="IE548" s="6"/>
      <c r="IF548" s="6"/>
    </row>
    <row r="549" spans="1:240" s="51" customFormat="1" ht="63" x14ac:dyDescent="0.25">
      <c r="A549" s="50"/>
      <c r="B549" s="136"/>
      <c r="C549" s="136"/>
      <c r="D549" s="136"/>
      <c r="E549" s="136"/>
      <c r="F549" s="137"/>
      <c r="G549" s="94" t="s">
        <v>134</v>
      </c>
      <c r="H549" s="28" t="s">
        <v>422</v>
      </c>
      <c r="I549" s="121"/>
      <c r="J549" s="122">
        <f>J550</f>
        <v>21757</v>
      </c>
      <c r="K549" s="122">
        <f>K550</f>
        <v>22627</v>
      </c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/>
      <c r="CM549" s="6"/>
      <c r="CN549" s="6"/>
      <c r="CO549" s="6"/>
      <c r="CP549" s="6"/>
      <c r="CQ549" s="6"/>
      <c r="CR549" s="6"/>
      <c r="CS549" s="6"/>
      <c r="CT549" s="6"/>
      <c r="CU549" s="6"/>
      <c r="CV549" s="6"/>
      <c r="CW549" s="6"/>
      <c r="CX549" s="6"/>
      <c r="CY549" s="6"/>
      <c r="CZ549" s="6"/>
      <c r="DA549" s="6"/>
      <c r="DB549" s="6"/>
      <c r="DC549" s="6"/>
      <c r="DD549" s="6"/>
      <c r="DE549" s="6"/>
      <c r="DF549" s="6"/>
      <c r="DG549" s="6"/>
      <c r="DH549" s="6"/>
      <c r="DI549" s="6"/>
      <c r="DJ549" s="6"/>
      <c r="DK549" s="6"/>
      <c r="DL549" s="6"/>
      <c r="DM549" s="6"/>
      <c r="DN549" s="6"/>
      <c r="DO549" s="6"/>
      <c r="DP549" s="6"/>
      <c r="DQ549" s="6"/>
      <c r="DR549" s="6"/>
      <c r="DS549" s="6"/>
      <c r="DT549" s="6"/>
      <c r="DU549" s="6"/>
      <c r="DV549" s="6"/>
      <c r="DW549" s="6"/>
      <c r="DX549" s="6"/>
      <c r="DY549" s="6"/>
      <c r="DZ549" s="6"/>
      <c r="EA549" s="6"/>
      <c r="EB549" s="6"/>
      <c r="EC549" s="6"/>
      <c r="ED549" s="6"/>
      <c r="EE549" s="6"/>
      <c r="EF549" s="6"/>
      <c r="EG549" s="6"/>
      <c r="EH549" s="6"/>
      <c r="EI549" s="6"/>
      <c r="EJ549" s="6"/>
      <c r="EK549" s="6"/>
      <c r="EL549" s="6"/>
      <c r="EM549" s="6"/>
      <c r="EN549" s="6"/>
      <c r="EO549" s="6"/>
      <c r="EP549" s="6"/>
      <c r="EQ549" s="6"/>
      <c r="ER549" s="6"/>
      <c r="ES549" s="6"/>
      <c r="ET549" s="6"/>
      <c r="EU549" s="6"/>
      <c r="EV549" s="6"/>
      <c r="EW549" s="6"/>
      <c r="EX549" s="6"/>
      <c r="EY549" s="6"/>
      <c r="EZ549" s="6"/>
      <c r="FA549" s="6"/>
      <c r="FB549" s="6"/>
      <c r="FC549" s="6"/>
      <c r="FD549" s="6"/>
      <c r="FE549" s="6"/>
      <c r="FF549" s="6"/>
      <c r="FG549" s="6"/>
      <c r="FH549" s="6"/>
      <c r="FI549" s="6"/>
      <c r="FJ549" s="6"/>
      <c r="FK549" s="6"/>
      <c r="FL549" s="6"/>
      <c r="FM549" s="6"/>
      <c r="FN549" s="6"/>
      <c r="FO549" s="6"/>
      <c r="FP549" s="6"/>
      <c r="FQ549" s="6"/>
      <c r="FR549" s="6"/>
      <c r="FS549" s="6"/>
      <c r="FT549" s="6"/>
      <c r="FU549" s="6"/>
      <c r="FV549" s="6"/>
      <c r="FW549" s="6"/>
      <c r="FX549" s="6"/>
      <c r="FY549" s="6"/>
      <c r="FZ549" s="6"/>
      <c r="GA549" s="6"/>
      <c r="GB549" s="6"/>
      <c r="GC549" s="6"/>
      <c r="GD549" s="6"/>
      <c r="GE549" s="6"/>
      <c r="GF549" s="6"/>
      <c r="GG549" s="6"/>
      <c r="GH549" s="6"/>
      <c r="GI549" s="6"/>
      <c r="GJ549" s="6"/>
      <c r="GK549" s="6"/>
      <c r="GL549" s="6"/>
      <c r="GM549" s="6"/>
      <c r="GN549" s="6"/>
      <c r="GO549" s="6"/>
      <c r="GP549" s="6"/>
      <c r="GQ549" s="6"/>
      <c r="GR549" s="6"/>
      <c r="GS549" s="6"/>
      <c r="GT549" s="6"/>
      <c r="GU549" s="6"/>
      <c r="GV549" s="6"/>
      <c r="GW549" s="6"/>
      <c r="GX549" s="6"/>
      <c r="GY549" s="6"/>
      <c r="GZ549" s="6"/>
      <c r="HA549" s="6"/>
      <c r="HB549" s="6"/>
      <c r="HC549" s="6"/>
      <c r="HD549" s="6"/>
      <c r="HE549" s="6"/>
      <c r="HF549" s="6"/>
      <c r="HG549" s="6"/>
      <c r="HH549" s="6"/>
      <c r="HI549" s="6"/>
      <c r="HJ549" s="6"/>
      <c r="HK549" s="6"/>
      <c r="HL549" s="6"/>
      <c r="HM549" s="6"/>
      <c r="HN549" s="6"/>
      <c r="HO549" s="6"/>
      <c r="HP549" s="6"/>
      <c r="HQ549" s="6"/>
      <c r="HR549" s="6"/>
      <c r="HS549" s="6"/>
      <c r="HT549" s="6"/>
      <c r="HU549" s="6"/>
      <c r="HV549" s="6"/>
      <c r="HW549" s="6"/>
      <c r="HX549" s="6"/>
      <c r="HY549" s="6"/>
      <c r="HZ549" s="6"/>
      <c r="IA549" s="6"/>
      <c r="IB549" s="6"/>
      <c r="IC549" s="6"/>
      <c r="ID549" s="6"/>
      <c r="IE549" s="6"/>
      <c r="IF549" s="6"/>
    </row>
    <row r="550" spans="1:240" s="51" customFormat="1" ht="15.75" x14ac:dyDescent="0.25">
      <c r="A550" s="50"/>
      <c r="B550" s="136"/>
      <c r="C550" s="136"/>
      <c r="D550" s="136"/>
      <c r="E550" s="136"/>
      <c r="F550" s="137"/>
      <c r="G550" s="32" t="s">
        <v>5</v>
      </c>
      <c r="H550" s="28"/>
      <c r="I550" s="121">
        <v>300</v>
      </c>
      <c r="J550" s="122">
        <v>21757</v>
      </c>
      <c r="K550" s="122">
        <v>22627</v>
      </c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CR550" s="6"/>
      <c r="CS550" s="6"/>
      <c r="CT550" s="6"/>
      <c r="CU550" s="6"/>
      <c r="CV550" s="6"/>
      <c r="CW550" s="6"/>
      <c r="CX550" s="6"/>
      <c r="CY550" s="6"/>
      <c r="CZ550" s="6"/>
      <c r="DA550" s="6"/>
      <c r="DB550" s="6"/>
      <c r="DC550" s="6"/>
      <c r="DD550" s="6"/>
      <c r="DE550" s="6"/>
      <c r="DF550" s="6"/>
      <c r="DG550" s="6"/>
      <c r="DH550" s="6"/>
      <c r="DI550" s="6"/>
      <c r="DJ550" s="6"/>
      <c r="DK550" s="6"/>
      <c r="DL550" s="6"/>
      <c r="DM550" s="6"/>
      <c r="DN550" s="6"/>
      <c r="DO550" s="6"/>
      <c r="DP550" s="6"/>
      <c r="DQ550" s="6"/>
      <c r="DR550" s="6"/>
      <c r="DS550" s="6"/>
      <c r="DT550" s="6"/>
      <c r="DU550" s="6"/>
      <c r="DV550" s="6"/>
      <c r="DW550" s="6"/>
      <c r="DX550" s="6"/>
      <c r="DY550" s="6"/>
      <c r="DZ550" s="6"/>
      <c r="EA550" s="6"/>
      <c r="EB550" s="6"/>
      <c r="EC550" s="6"/>
      <c r="ED550" s="6"/>
      <c r="EE550" s="6"/>
      <c r="EF550" s="6"/>
      <c r="EG550" s="6"/>
      <c r="EH550" s="6"/>
      <c r="EI550" s="6"/>
      <c r="EJ550" s="6"/>
      <c r="EK550" s="6"/>
      <c r="EL550" s="6"/>
      <c r="EM550" s="6"/>
      <c r="EN550" s="6"/>
      <c r="EO550" s="6"/>
      <c r="EP550" s="6"/>
      <c r="EQ550" s="6"/>
      <c r="ER550" s="6"/>
      <c r="ES550" s="6"/>
      <c r="ET550" s="6"/>
      <c r="EU550" s="6"/>
      <c r="EV550" s="6"/>
      <c r="EW550" s="6"/>
      <c r="EX550" s="6"/>
      <c r="EY550" s="6"/>
      <c r="EZ550" s="6"/>
      <c r="FA550" s="6"/>
      <c r="FB550" s="6"/>
      <c r="FC550" s="6"/>
      <c r="FD550" s="6"/>
      <c r="FE550" s="6"/>
      <c r="FF550" s="6"/>
      <c r="FG550" s="6"/>
      <c r="FH550" s="6"/>
      <c r="FI550" s="6"/>
      <c r="FJ550" s="6"/>
      <c r="FK550" s="6"/>
      <c r="FL550" s="6"/>
      <c r="FM550" s="6"/>
      <c r="FN550" s="6"/>
      <c r="FO550" s="6"/>
      <c r="FP550" s="6"/>
      <c r="FQ550" s="6"/>
      <c r="FR550" s="6"/>
      <c r="FS550" s="6"/>
      <c r="FT550" s="6"/>
      <c r="FU550" s="6"/>
      <c r="FV550" s="6"/>
      <c r="FW550" s="6"/>
      <c r="FX550" s="6"/>
      <c r="FY550" s="6"/>
      <c r="FZ550" s="6"/>
      <c r="GA550" s="6"/>
      <c r="GB550" s="6"/>
      <c r="GC550" s="6"/>
      <c r="GD550" s="6"/>
      <c r="GE550" s="6"/>
      <c r="GF550" s="6"/>
      <c r="GG550" s="6"/>
      <c r="GH550" s="6"/>
      <c r="GI550" s="6"/>
      <c r="GJ550" s="6"/>
      <c r="GK550" s="6"/>
      <c r="GL550" s="6"/>
      <c r="GM550" s="6"/>
      <c r="GN550" s="6"/>
      <c r="GO550" s="6"/>
      <c r="GP550" s="6"/>
      <c r="GQ550" s="6"/>
      <c r="GR550" s="6"/>
      <c r="GS550" s="6"/>
      <c r="GT550" s="6"/>
      <c r="GU550" s="6"/>
      <c r="GV550" s="6"/>
      <c r="GW550" s="6"/>
      <c r="GX550" s="6"/>
      <c r="GY550" s="6"/>
      <c r="GZ550" s="6"/>
      <c r="HA550" s="6"/>
      <c r="HB550" s="6"/>
      <c r="HC550" s="6"/>
      <c r="HD550" s="6"/>
      <c r="HE550" s="6"/>
      <c r="HF550" s="6"/>
      <c r="HG550" s="6"/>
      <c r="HH550" s="6"/>
      <c r="HI550" s="6"/>
      <c r="HJ550" s="6"/>
      <c r="HK550" s="6"/>
      <c r="HL550" s="6"/>
      <c r="HM550" s="6"/>
      <c r="HN550" s="6"/>
      <c r="HO550" s="6"/>
      <c r="HP550" s="6"/>
      <c r="HQ550" s="6"/>
      <c r="HR550" s="6"/>
      <c r="HS550" s="6"/>
      <c r="HT550" s="6"/>
      <c r="HU550" s="6"/>
      <c r="HV550" s="6"/>
      <c r="HW550" s="6"/>
      <c r="HX550" s="6"/>
      <c r="HY550" s="6"/>
      <c r="HZ550" s="6"/>
      <c r="IA550" s="6"/>
      <c r="IB550" s="6"/>
      <c r="IC550" s="6"/>
      <c r="ID550" s="6"/>
      <c r="IE550" s="6"/>
      <c r="IF550" s="6"/>
    </row>
    <row r="551" spans="1:240" s="51" customFormat="1" ht="63" x14ac:dyDescent="0.25">
      <c r="A551" s="50"/>
      <c r="B551" s="136"/>
      <c r="C551" s="136"/>
      <c r="D551" s="136"/>
      <c r="E551" s="136"/>
      <c r="F551" s="137"/>
      <c r="G551" s="94" t="s">
        <v>135</v>
      </c>
      <c r="H551" s="28" t="s">
        <v>423</v>
      </c>
      <c r="I551" s="121"/>
      <c r="J551" s="122">
        <f>J552</f>
        <v>23719</v>
      </c>
      <c r="K551" s="122">
        <f>K552</f>
        <v>23719</v>
      </c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CR551" s="6"/>
      <c r="CS551" s="6"/>
      <c r="CT551" s="6"/>
      <c r="CU551" s="6"/>
      <c r="CV551" s="6"/>
      <c r="CW551" s="6"/>
      <c r="CX551" s="6"/>
      <c r="CY551" s="6"/>
      <c r="CZ551" s="6"/>
      <c r="DA551" s="6"/>
      <c r="DB551" s="6"/>
      <c r="DC551" s="6"/>
      <c r="DD551" s="6"/>
      <c r="DE551" s="6"/>
      <c r="DF551" s="6"/>
      <c r="DG551" s="6"/>
      <c r="DH551" s="6"/>
      <c r="DI551" s="6"/>
      <c r="DJ551" s="6"/>
      <c r="DK551" s="6"/>
      <c r="DL551" s="6"/>
      <c r="DM551" s="6"/>
      <c r="DN551" s="6"/>
      <c r="DO551" s="6"/>
      <c r="DP551" s="6"/>
      <c r="DQ551" s="6"/>
      <c r="DR551" s="6"/>
      <c r="DS551" s="6"/>
      <c r="DT551" s="6"/>
      <c r="DU551" s="6"/>
      <c r="DV551" s="6"/>
      <c r="DW551" s="6"/>
      <c r="DX551" s="6"/>
      <c r="DY551" s="6"/>
      <c r="DZ551" s="6"/>
      <c r="EA551" s="6"/>
      <c r="EB551" s="6"/>
      <c r="EC551" s="6"/>
      <c r="ED551" s="6"/>
      <c r="EE551" s="6"/>
      <c r="EF551" s="6"/>
      <c r="EG551" s="6"/>
      <c r="EH551" s="6"/>
      <c r="EI551" s="6"/>
      <c r="EJ551" s="6"/>
      <c r="EK551" s="6"/>
      <c r="EL551" s="6"/>
      <c r="EM551" s="6"/>
      <c r="EN551" s="6"/>
      <c r="EO551" s="6"/>
      <c r="EP551" s="6"/>
      <c r="EQ551" s="6"/>
      <c r="ER551" s="6"/>
      <c r="ES551" s="6"/>
      <c r="ET551" s="6"/>
      <c r="EU551" s="6"/>
      <c r="EV551" s="6"/>
      <c r="EW551" s="6"/>
      <c r="EX551" s="6"/>
      <c r="EY551" s="6"/>
      <c r="EZ551" s="6"/>
      <c r="FA551" s="6"/>
      <c r="FB551" s="6"/>
      <c r="FC551" s="6"/>
      <c r="FD551" s="6"/>
      <c r="FE551" s="6"/>
      <c r="FF551" s="6"/>
      <c r="FG551" s="6"/>
      <c r="FH551" s="6"/>
      <c r="FI551" s="6"/>
      <c r="FJ551" s="6"/>
      <c r="FK551" s="6"/>
      <c r="FL551" s="6"/>
      <c r="FM551" s="6"/>
      <c r="FN551" s="6"/>
      <c r="FO551" s="6"/>
      <c r="FP551" s="6"/>
      <c r="FQ551" s="6"/>
      <c r="FR551" s="6"/>
      <c r="FS551" s="6"/>
      <c r="FT551" s="6"/>
      <c r="FU551" s="6"/>
      <c r="FV551" s="6"/>
      <c r="FW551" s="6"/>
      <c r="FX551" s="6"/>
      <c r="FY551" s="6"/>
      <c r="FZ551" s="6"/>
      <c r="GA551" s="6"/>
      <c r="GB551" s="6"/>
      <c r="GC551" s="6"/>
      <c r="GD551" s="6"/>
      <c r="GE551" s="6"/>
      <c r="GF551" s="6"/>
      <c r="GG551" s="6"/>
      <c r="GH551" s="6"/>
      <c r="GI551" s="6"/>
      <c r="GJ551" s="6"/>
      <c r="GK551" s="6"/>
      <c r="GL551" s="6"/>
      <c r="GM551" s="6"/>
      <c r="GN551" s="6"/>
      <c r="GO551" s="6"/>
      <c r="GP551" s="6"/>
      <c r="GQ551" s="6"/>
      <c r="GR551" s="6"/>
      <c r="GS551" s="6"/>
      <c r="GT551" s="6"/>
      <c r="GU551" s="6"/>
      <c r="GV551" s="6"/>
      <c r="GW551" s="6"/>
      <c r="GX551" s="6"/>
      <c r="GY551" s="6"/>
      <c r="GZ551" s="6"/>
      <c r="HA551" s="6"/>
      <c r="HB551" s="6"/>
      <c r="HC551" s="6"/>
      <c r="HD551" s="6"/>
      <c r="HE551" s="6"/>
      <c r="HF551" s="6"/>
      <c r="HG551" s="6"/>
      <c r="HH551" s="6"/>
      <c r="HI551" s="6"/>
      <c r="HJ551" s="6"/>
      <c r="HK551" s="6"/>
      <c r="HL551" s="6"/>
      <c r="HM551" s="6"/>
      <c r="HN551" s="6"/>
      <c r="HO551" s="6"/>
      <c r="HP551" s="6"/>
      <c r="HQ551" s="6"/>
      <c r="HR551" s="6"/>
      <c r="HS551" s="6"/>
      <c r="HT551" s="6"/>
      <c r="HU551" s="6"/>
      <c r="HV551" s="6"/>
      <c r="HW551" s="6"/>
      <c r="HX551" s="6"/>
      <c r="HY551" s="6"/>
      <c r="HZ551" s="6"/>
      <c r="IA551" s="6"/>
      <c r="IB551" s="6"/>
      <c r="IC551" s="6"/>
      <c r="ID551" s="6"/>
      <c r="IE551" s="6"/>
      <c r="IF551" s="6"/>
    </row>
    <row r="552" spans="1:240" s="51" customFormat="1" ht="30" customHeight="1" x14ac:dyDescent="0.25">
      <c r="A552" s="50"/>
      <c r="B552" s="136"/>
      <c r="C552" s="136"/>
      <c r="D552" s="136"/>
      <c r="E552" s="136"/>
      <c r="F552" s="137"/>
      <c r="G552" s="32" t="s">
        <v>5</v>
      </c>
      <c r="H552" s="28"/>
      <c r="I552" s="121">
        <v>300</v>
      </c>
      <c r="J552" s="122">
        <v>23719</v>
      </c>
      <c r="K552" s="122">
        <v>23719</v>
      </c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/>
      <c r="CT552" s="6"/>
      <c r="CU552" s="6"/>
      <c r="CV552" s="6"/>
      <c r="CW552" s="6"/>
      <c r="CX552" s="6"/>
      <c r="CY552" s="6"/>
      <c r="CZ552" s="6"/>
      <c r="DA552" s="6"/>
      <c r="DB552" s="6"/>
      <c r="DC552" s="6"/>
      <c r="DD552" s="6"/>
      <c r="DE552" s="6"/>
      <c r="DF552" s="6"/>
      <c r="DG552" s="6"/>
      <c r="DH552" s="6"/>
      <c r="DI552" s="6"/>
      <c r="DJ552" s="6"/>
      <c r="DK552" s="6"/>
      <c r="DL552" s="6"/>
      <c r="DM552" s="6"/>
      <c r="DN552" s="6"/>
      <c r="DO552" s="6"/>
      <c r="DP552" s="6"/>
      <c r="DQ552" s="6"/>
      <c r="DR552" s="6"/>
      <c r="DS552" s="6"/>
      <c r="DT552" s="6"/>
      <c r="DU552" s="6"/>
      <c r="DV552" s="6"/>
      <c r="DW552" s="6"/>
      <c r="DX552" s="6"/>
      <c r="DY552" s="6"/>
      <c r="DZ552" s="6"/>
      <c r="EA552" s="6"/>
      <c r="EB552" s="6"/>
      <c r="EC552" s="6"/>
      <c r="ED552" s="6"/>
      <c r="EE552" s="6"/>
      <c r="EF552" s="6"/>
      <c r="EG552" s="6"/>
      <c r="EH552" s="6"/>
      <c r="EI552" s="6"/>
      <c r="EJ552" s="6"/>
      <c r="EK552" s="6"/>
      <c r="EL552" s="6"/>
      <c r="EM552" s="6"/>
      <c r="EN552" s="6"/>
      <c r="EO552" s="6"/>
      <c r="EP552" s="6"/>
      <c r="EQ552" s="6"/>
      <c r="ER552" s="6"/>
      <c r="ES552" s="6"/>
      <c r="ET552" s="6"/>
      <c r="EU552" s="6"/>
      <c r="EV552" s="6"/>
      <c r="EW552" s="6"/>
      <c r="EX552" s="6"/>
      <c r="EY552" s="6"/>
      <c r="EZ552" s="6"/>
      <c r="FA552" s="6"/>
      <c r="FB552" s="6"/>
      <c r="FC552" s="6"/>
      <c r="FD552" s="6"/>
      <c r="FE552" s="6"/>
      <c r="FF552" s="6"/>
      <c r="FG552" s="6"/>
      <c r="FH552" s="6"/>
      <c r="FI552" s="6"/>
      <c r="FJ552" s="6"/>
      <c r="FK552" s="6"/>
      <c r="FL552" s="6"/>
      <c r="FM552" s="6"/>
      <c r="FN552" s="6"/>
      <c r="FO552" s="6"/>
      <c r="FP552" s="6"/>
      <c r="FQ552" s="6"/>
      <c r="FR552" s="6"/>
      <c r="FS552" s="6"/>
      <c r="FT552" s="6"/>
      <c r="FU552" s="6"/>
      <c r="FV552" s="6"/>
      <c r="FW552" s="6"/>
      <c r="FX552" s="6"/>
      <c r="FY552" s="6"/>
      <c r="FZ552" s="6"/>
      <c r="GA552" s="6"/>
      <c r="GB552" s="6"/>
      <c r="GC552" s="6"/>
      <c r="GD552" s="6"/>
      <c r="GE552" s="6"/>
      <c r="GF552" s="6"/>
      <c r="GG552" s="6"/>
      <c r="GH552" s="6"/>
      <c r="GI552" s="6"/>
      <c r="GJ552" s="6"/>
      <c r="GK552" s="6"/>
      <c r="GL552" s="6"/>
      <c r="GM552" s="6"/>
      <c r="GN552" s="6"/>
      <c r="GO552" s="6"/>
      <c r="GP552" s="6"/>
      <c r="GQ552" s="6"/>
      <c r="GR552" s="6"/>
      <c r="GS552" s="6"/>
      <c r="GT552" s="6"/>
      <c r="GU552" s="6"/>
      <c r="GV552" s="6"/>
      <c r="GW552" s="6"/>
      <c r="GX552" s="6"/>
      <c r="GY552" s="6"/>
      <c r="GZ552" s="6"/>
      <c r="HA552" s="6"/>
      <c r="HB552" s="6"/>
      <c r="HC552" s="6"/>
      <c r="HD552" s="6"/>
      <c r="HE552" s="6"/>
      <c r="HF552" s="6"/>
      <c r="HG552" s="6"/>
      <c r="HH552" s="6"/>
      <c r="HI552" s="6"/>
      <c r="HJ552" s="6"/>
      <c r="HK552" s="6"/>
      <c r="HL552" s="6"/>
      <c r="HM552" s="6"/>
      <c r="HN552" s="6"/>
      <c r="HO552" s="6"/>
      <c r="HP552" s="6"/>
      <c r="HQ552" s="6"/>
      <c r="HR552" s="6"/>
      <c r="HS552" s="6"/>
      <c r="HT552" s="6"/>
      <c r="HU552" s="6"/>
      <c r="HV552" s="6"/>
      <c r="HW552" s="6"/>
      <c r="HX552" s="6"/>
      <c r="HY552" s="6"/>
      <c r="HZ552" s="6"/>
      <c r="IA552" s="6"/>
      <c r="IB552" s="6"/>
      <c r="IC552" s="6"/>
      <c r="ID552" s="6"/>
      <c r="IE552" s="6"/>
      <c r="IF552" s="6"/>
    </row>
    <row r="553" spans="1:240" ht="47.25" x14ac:dyDescent="0.25">
      <c r="A553" s="4"/>
      <c r="B553" s="245" t="s">
        <v>15</v>
      </c>
      <c r="C553" s="245"/>
      <c r="D553" s="245"/>
      <c r="E553" s="245"/>
      <c r="F553" s="246"/>
      <c r="G553" s="2" t="s">
        <v>771</v>
      </c>
      <c r="H553" s="39" t="s">
        <v>424</v>
      </c>
      <c r="I553" s="60" t="s">
        <v>0</v>
      </c>
      <c r="J553" s="61">
        <f>J554</f>
        <v>55636</v>
      </c>
      <c r="K553" s="61">
        <f>K554</f>
        <v>55636</v>
      </c>
    </row>
    <row r="554" spans="1:240" ht="71.25" customHeight="1" x14ac:dyDescent="0.25">
      <c r="A554" s="4"/>
      <c r="B554" s="243" t="s">
        <v>14</v>
      </c>
      <c r="C554" s="243"/>
      <c r="D554" s="243"/>
      <c r="E554" s="243"/>
      <c r="F554" s="244"/>
      <c r="G554" s="8" t="s">
        <v>772</v>
      </c>
      <c r="H554" s="28" t="s">
        <v>425</v>
      </c>
      <c r="I554" s="29" t="s">
        <v>0</v>
      </c>
      <c r="J554" s="30">
        <f>SUM(J569+J572)</f>
        <v>55636</v>
      </c>
      <c r="K554" s="30">
        <f>SUM(K569+K572)</f>
        <v>55636</v>
      </c>
    </row>
    <row r="555" spans="1:240" ht="50.45" hidden="1" customHeight="1" x14ac:dyDescent="0.3">
      <c r="A555" s="4"/>
      <c r="B555" s="63"/>
      <c r="C555" s="63"/>
      <c r="D555" s="63"/>
      <c r="E555" s="63"/>
      <c r="F555" s="64"/>
      <c r="G555" s="42" t="s">
        <v>237</v>
      </c>
      <c r="H555" s="28" t="s">
        <v>425</v>
      </c>
      <c r="I555" s="60"/>
      <c r="J555" s="61"/>
      <c r="K555" s="61">
        <f>K556</f>
        <v>2833891</v>
      </c>
    </row>
    <row r="556" spans="1:240" ht="60" hidden="1" customHeight="1" x14ac:dyDescent="0.3">
      <c r="A556" s="4"/>
      <c r="B556" s="63"/>
      <c r="C556" s="63"/>
      <c r="D556" s="63"/>
      <c r="E556" s="63"/>
      <c r="F556" s="64"/>
      <c r="G556" s="32" t="s">
        <v>229</v>
      </c>
      <c r="H556" s="123" t="s">
        <v>227</v>
      </c>
      <c r="I556" s="29"/>
      <c r="J556" s="30"/>
      <c r="K556" s="30">
        <f>K559+K561+K563</f>
        <v>2833891</v>
      </c>
    </row>
    <row r="557" spans="1:240" ht="61.35" hidden="1" customHeight="1" x14ac:dyDescent="0.3">
      <c r="A557" s="4"/>
      <c r="B557" s="63"/>
      <c r="C557" s="63"/>
      <c r="D557" s="63"/>
      <c r="E557" s="63"/>
      <c r="F557" s="64"/>
      <c r="G557" s="32"/>
      <c r="H557" s="82" t="s">
        <v>228</v>
      </c>
      <c r="I557" s="29"/>
      <c r="J557" s="30"/>
      <c r="K557" s="30"/>
    </row>
    <row r="558" spans="1:240" ht="15.6" hidden="1" x14ac:dyDescent="0.3">
      <c r="A558" s="4"/>
      <c r="B558" s="63"/>
      <c r="C558" s="63"/>
      <c r="D558" s="63"/>
      <c r="E558" s="63"/>
      <c r="F558" s="64"/>
      <c r="G558" s="32"/>
      <c r="H558" s="82"/>
      <c r="I558" s="29"/>
      <c r="J558" s="30"/>
      <c r="K558" s="30"/>
    </row>
    <row r="559" spans="1:240" ht="31.15" hidden="1" x14ac:dyDescent="0.3">
      <c r="A559" s="4"/>
      <c r="B559" s="63"/>
      <c r="C559" s="63"/>
      <c r="D559" s="63"/>
      <c r="E559" s="63"/>
      <c r="F559" s="64"/>
      <c r="G559" s="32" t="s">
        <v>270</v>
      </c>
      <c r="H559" s="82"/>
      <c r="I559" s="29"/>
      <c r="J559" s="30"/>
      <c r="K559" s="30">
        <v>242000</v>
      </c>
    </row>
    <row r="560" spans="1:240" ht="31.15" hidden="1" x14ac:dyDescent="0.3">
      <c r="A560" s="4"/>
      <c r="B560" s="63"/>
      <c r="C560" s="63"/>
      <c r="D560" s="63"/>
      <c r="E560" s="63"/>
      <c r="F560" s="64"/>
      <c r="G560" s="32" t="s">
        <v>2</v>
      </c>
      <c r="H560" s="35" t="s">
        <v>283</v>
      </c>
      <c r="I560" s="29">
        <v>200</v>
      </c>
      <c r="J560" s="30"/>
      <c r="K560" s="30">
        <v>242000</v>
      </c>
    </row>
    <row r="561" spans="1:240" ht="36.75" hidden="1" customHeight="1" x14ac:dyDescent="0.3">
      <c r="A561" s="4"/>
      <c r="B561" s="63"/>
      <c r="C561" s="63"/>
      <c r="D561" s="63"/>
      <c r="E561" s="63"/>
      <c r="F561" s="64"/>
      <c r="G561" s="32" t="s">
        <v>296</v>
      </c>
      <c r="H561" s="82"/>
      <c r="I561" s="29"/>
      <c r="J561" s="30"/>
      <c r="K561" s="30">
        <f>K562</f>
        <v>812891</v>
      </c>
    </row>
    <row r="562" spans="1:240" ht="36" hidden="1" customHeight="1" x14ac:dyDescent="0.3">
      <c r="A562" s="4"/>
      <c r="B562" s="63"/>
      <c r="C562" s="63"/>
      <c r="D562" s="63"/>
      <c r="E562" s="63"/>
      <c r="F562" s="64"/>
      <c r="G562" s="32" t="s">
        <v>4</v>
      </c>
      <c r="H562" s="35" t="s">
        <v>295</v>
      </c>
      <c r="I562" s="29">
        <v>600</v>
      </c>
      <c r="J562" s="30"/>
      <c r="K562" s="30">
        <v>812891</v>
      </c>
    </row>
    <row r="563" spans="1:240" ht="49.35" hidden="1" customHeight="1" x14ac:dyDescent="0.3">
      <c r="A563" s="4"/>
      <c r="B563" s="63"/>
      <c r="C563" s="63"/>
      <c r="D563" s="63"/>
      <c r="E563" s="63"/>
      <c r="F563" s="64"/>
      <c r="G563" s="32" t="s">
        <v>238</v>
      </c>
      <c r="H563" s="82"/>
      <c r="I563" s="29"/>
      <c r="J563" s="30"/>
      <c r="K563" s="30">
        <f>K564+K565</f>
        <v>1779000</v>
      </c>
    </row>
    <row r="564" spans="1:240" ht="35.1" hidden="1" customHeight="1" x14ac:dyDescent="0.3">
      <c r="A564" s="4"/>
      <c r="B564" s="63"/>
      <c r="C564" s="63"/>
      <c r="D564" s="63"/>
      <c r="E564" s="63"/>
      <c r="F564" s="64"/>
      <c r="G564" s="32" t="s">
        <v>2</v>
      </c>
      <c r="H564" s="35" t="s">
        <v>241</v>
      </c>
      <c r="I564" s="29">
        <v>200</v>
      </c>
      <c r="J564" s="30"/>
      <c r="K564" s="30">
        <v>32006</v>
      </c>
    </row>
    <row r="565" spans="1:240" ht="31.35" hidden="1" customHeight="1" x14ac:dyDescent="0.3">
      <c r="A565" s="4"/>
      <c r="B565" s="63"/>
      <c r="C565" s="63"/>
      <c r="D565" s="63"/>
      <c r="E565" s="63"/>
      <c r="F565" s="64"/>
      <c r="G565" s="32" t="s">
        <v>4</v>
      </c>
      <c r="H565" s="82"/>
      <c r="I565" s="29">
        <v>600</v>
      </c>
      <c r="J565" s="30"/>
      <c r="K565" s="30">
        <v>1746994</v>
      </c>
    </row>
    <row r="566" spans="1:240" ht="0.6" hidden="1" customHeight="1" x14ac:dyDescent="0.3">
      <c r="A566" s="4"/>
      <c r="B566" s="241" t="s">
        <v>13</v>
      </c>
      <c r="C566" s="241"/>
      <c r="D566" s="241"/>
      <c r="E566" s="241"/>
      <c r="F566" s="242"/>
      <c r="G566" s="32" t="s">
        <v>12</v>
      </c>
      <c r="H566" s="82"/>
      <c r="I566" s="29" t="s">
        <v>0</v>
      </c>
      <c r="J566" s="30"/>
      <c r="K566" s="30">
        <v>0</v>
      </c>
    </row>
    <row r="567" spans="1:240" ht="0.6" hidden="1" customHeight="1" x14ac:dyDescent="0.3">
      <c r="A567" s="4"/>
      <c r="B567" s="33"/>
      <c r="C567" s="33"/>
      <c r="D567" s="33"/>
      <c r="E567" s="33"/>
      <c r="F567" s="34"/>
      <c r="G567" s="32"/>
      <c r="H567" s="28" t="s">
        <v>113</v>
      </c>
      <c r="I567" s="29"/>
      <c r="J567" s="30"/>
      <c r="K567" s="30"/>
    </row>
    <row r="568" spans="1:240" ht="0.6" hidden="1" customHeight="1" x14ac:dyDescent="0.3">
      <c r="A568" s="4"/>
      <c r="B568" s="33"/>
      <c r="C568" s="33"/>
      <c r="D568" s="33"/>
      <c r="E568" s="33"/>
      <c r="F568" s="34"/>
      <c r="G568" s="32"/>
      <c r="H568" s="28"/>
      <c r="I568" s="29"/>
      <c r="J568" s="30"/>
      <c r="K568" s="30"/>
    </row>
    <row r="569" spans="1:240" ht="42.75" customHeight="1" x14ac:dyDescent="0.25">
      <c r="A569" s="4"/>
      <c r="B569" s="33"/>
      <c r="C569" s="33"/>
      <c r="D569" s="33"/>
      <c r="E569" s="33"/>
      <c r="F569" s="34"/>
      <c r="G569" s="43" t="s">
        <v>706</v>
      </c>
      <c r="H569" s="44" t="s">
        <v>500</v>
      </c>
      <c r="I569" s="29"/>
      <c r="J569" s="30">
        <f>SUM(J570)</f>
        <v>0</v>
      </c>
      <c r="K569" s="30">
        <f>SUM(K570)</f>
        <v>0</v>
      </c>
    </row>
    <row r="570" spans="1:240" ht="69" customHeight="1" x14ac:dyDescent="0.25">
      <c r="A570" s="4"/>
      <c r="B570" s="71"/>
      <c r="C570" s="71"/>
      <c r="D570" s="71"/>
      <c r="E570" s="71"/>
      <c r="F570" s="72"/>
      <c r="G570" s="32" t="s">
        <v>454</v>
      </c>
      <c r="H570" s="28" t="s">
        <v>501</v>
      </c>
      <c r="I570" s="29"/>
      <c r="J570" s="30">
        <f>J571</f>
        <v>0</v>
      </c>
      <c r="K570" s="30">
        <f>K571</f>
        <v>0</v>
      </c>
    </row>
    <row r="571" spans="1:240" ht="36.75" customHeight="1" x14ac:dyDescent="0.25">
      <c r="A571" s="4"/>
      <c r="B571" s="71"/>
      <c r="C571" s="71"/>
      <c r="D571" s="71"/>
      <c r="E571" s="71"/>
      <c r="F571" s="72"/>
      <c r="G571" s="32" t="s">
        <v>2</v>
      </c>
      <c r="H571" s="28"/>
      <c r="I571" s="29">
        <v>200</v>
      </c>
      <c r="J571" s="30"/>
      <c r="K571" s="30"/>
    </row>
    <row r="572" spans="1:240" ht="89.25" customHeight="1" x14ac:dyDescent="0.25">
      <c r="A572" s="4"/>
      <c r="B572" s="71"/>
      <c r="C572" s="71"/>
      <c r="D572" s="71"/>
      <c r="E572" s="71"/>
      <c r="F572" s="72"/>
      <c r="G572" s="43" t="s">
        <v>504</v>
      </c>
      <c r="H572" s="44" t="s">
        <v>545</v>
      </c>
      <c r="I572" s="62"/>
      <c r="J572" s="30">
        <f>SUM(J573+J579)</f>
        <v>55636</v>
      </c>
      <c r="K572" s="30">
        <f>SUM(K573+K579)</f>
        <v>55636</v>
      </c>
    </row>
    <row r="573" spans="1:240" ht="53.25" hidden="1" customHeight="1" x14ac:dyDescent="0.3">
      <c r="A573" s="4"/>
      <c r="B573" s="33"/>
      <c r="C573" s="33"/>
      <c r="D573" s="33"/>
      <c r="E573" s="33"/>
      <c r="F573" s="34"/>
      <c r="G573" s="32" t="s">
        <v>449</v>
      </c>
      <c r="H573" s="28" t="s">
        <v>546</v>
      </c>
      <c r="I573" s="29"/>
      <c r="J573" s="30">
        <f>J574</f>
        <v>0</v>
      </c>
      <c r="K573" s="30">
        <f>K574</f>
        <v>0</v>
      </c>
    </row>
    <row r="574" spans="1:240" ht="26.25" hidden="1" customHeight="1" x14ac:dyDescent="0.3">
      <c r="A574" s="4"/>
      <c r="B574" s="33"/>
      <c r="C574" s="33"/>
      <c r="D574" s="33"/>
      <c r="E574" s="33"/>
      <c r="F574" s="34"/>
      <c r="G574" s="32" t="s">
        <v>5</v>
      </c>
      <c r="H574" s="28"/>
      <c r="I574" s="29">
        <v>300</v>
      </c>
      <c r="J574" s="30"/>
      <c r="K574" s="30"/>
    </row>
    <row r="575" spans="1:240" s="53" customFormat="1" ht="71.25" hidden="1" customHeight="1" x14ac:dyDescent="0.3">
      <c r="A575" s="52"/>
      <c r="B575" s="33"/>
      <c r="C575" s="33"/>
      <c r="D575" s="33"/>
      <c r="E575" s="33"/>
      <c r="F575" s="34"/>
      <c r="G575" s="42" t="s">
        <v>488</v>
      </c>
      <c r="H575" s="28"/>
      <c r="I575" s="29"/>
      <c r="J575" s="30">
        <f t="shared" ref="J575:K579" si="20">J576</f>
        <v>55636</v>
      </c>
      <c r="K575" s="30">
        <f t="shared" si="20"/>
        <v>55636</v>
      </c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  <c r="CQ575" s="6"/>
      <c r="CR575" s="6"/>
      <c r="CS575" s="6"/>
      <c r="CT575" s="6"/>
      <c r="CU575" s="6"/>
      <c r="CV575" s="6"/>
      <c r="CW575" s="6"/>
      <c r="CX575" s="6"/>
      <c r="CY575" s="6"/>
      <c r="CZ575" s="6"/>
      <c r="DA575" s="6"/>
      <c r="DB575" s="6"/>
      <c r="DC575" s="6"/>
      <c r="DD575" s="6"/>
      <c r="DE575" s="6"/>
      <c r="DF575" s="6"/>
      <c r="DG575" s="6"/>
      <c r="DH575" s="6"/>
      <c r="DI575" s="6"/>
      <c r="DJ575" s="6"/>
      <c r="DK575" s="6"/>
      <c r="DL575" s="6"/>
      <c r="DM575" s="6"/>
      <c r="DN575" s="6"/>
      <c r="DO575" s="6"/>
      <c r="DP575" s="6"/>
      <c r="DQ575" s="6"/>
      <c r="DR575" s="6"/>
      <c r="DS575" s="6"/>
      <c r="DT575" s="6"/>
      <c r="DU575" s="6"/>
      <c r="DV575" s="6"/>
      <c r="DW575" s="6"/>
      <c r="DX575" s="6"/>
      <c r="DY575" s="6"/>
      <c r="DZ575" s="6"/>
      <c r="EA575" s="6"/>
      <c r="EB575" s="6"/>
      <c r="EC575" s="6"/>
      <c r="ED575" s="6"/>
      <c r="EE575" s="6"/>
      <c r="EF575" s="6"/>
      <c r="EG575" s="6"/>
      <c r="EH575" s="6"/>
      <c r="EI575" s="6"/>
      <c r="EJ575" s="6"/>
      <c r="EK575" s="6"/>
      <c r="EL575" s="6"/>
      <c r="EM575" s="6"/>
      <c r="EN575" s="6"/>
      <c r="EO575" s="6"/>
      <c r="EP575" s="6"/>
      <c r="EQ575" s="6"/>
      <c r="ER575" s="6"/>
      <c r="ES575" s="6"/>
      <c r="ET575" s="6"/>
      <c r="EU575" s="6"/>
      <c r="EV575" s="6"/>
      <c r="EW575" s="6"/>
      <c r="EX575" s="6"/>
      <c r="EY575" s="6"/>
      <c r="EZ575" s="6"/>
      <c r="FA575" s="6"/>
      <c r="FB575" s="6"/>
      <c r="FC575" s="6"/>
      <c r="FD575" s="6"/>
      <c r="FE575" s="6"/>
      <c r="FF575" s="6"/>
      <c r="FG575" s="6"/>
      <c r="FH575" s="6"/>
      <c r="FI575" s="6"/>
      <c r="FJ575" s="6"/>
      <c r="FK575" s="6"/>
      <c r="FL575" s="6"/>
      <c r="FM575" s="6"/>
      <c r="FN575" s="6"/>
      <c r="FO575" s="6"/>
      <c r="FP575" s="6"/>
      <c r="FQ575" s="6"/>
      <c r="FR575" s="6"/>
      <c r="FS575" s="6"/>
      <c r="FT575" s="6"/>
      <c r="FU575" s="6"/>
      <c r="FV575" s="6"/>
      <c r="FW575" s="6"/>
      <c r="FX575" s="6"/>
      <c r="FY575" s="6"/>
      <c r="FZ575" s="6"/>
      <c r="GA575" s="6"/>
      <c r="GB575" s="6"/>
      <c r="GC575" s="6"/>
      <c r="GD575" s="6"/>
      <c r="GE575" s="6"/>
      <c r="GF575" s="6"/>
      <c r="GG575" s="6"/>
      <c r="GH575" s="6"/>
      <c r="GI575" s="6"/>
      <c r="GJ575" s="6"/>
      <c r="GK575" s="6"/>
      <c r="GL575" s="6"/>
      <c r="GM575" s="6"/>
      <c r="GN575" s="6"/>
      <c r="GO575" s="6"/>
      <c r="GP575" s="6"/>
      <c r="GQ575" s="6"/>
      <c r="GR575" s="6"/>
      <c r="GS575" s="6"/>
      <c r="GT575" s="6"/>
      <c r="GU575" s="6"/>
      <c r="GV575" s="6"/>
      <c r="GW575" s="6"/>
      <c r="GX575" s="6"/>
      <c r="GY575" s="6"/>
      <c r="GZ575" s="6"/>
      <c r="HA575" s="6"/>
      <c r="HB575" s="6"/>
      <c r="HC575" s="6"/>
      <c r="HD575" s="6"/>
      <c r="HE575" s="6"/>
      <c r="HF575" s="6"/>
      <c r="HG575" s="6"/>
      <c r="HH575" s="6"/>
      <c r="HI575" s="6"/>
      <c r="HJ575" s="6"/>
      <c r="HK575" s="6"/>
      <c r="HL575" s="6"/>
      <c r="HM575" s="6"/>
      <c r="HN575" s="6"/>
      <c r="HO575" s="6"/>
      <c r="HP575" s="6"/>
      <c r="HQ575" s="6"/>
      <c r="HR575" s="6"/>
      <c r="HS575" s="6"/>
      <c r="HT575" s="6"/>
      <c r="HU575" s="6"/>
      <c r="HV575" s="6"/>
      <c r="HW575" s="6"/>
      <c r="HX575" s="6"/>
      <c r="HY575" s="6"/>
      <c r="HZ575" s="6"/>
      <c r="IA575" s="6"/>
      <c r="IB575" s="6"/>
      <c r="IC575" s="6"/>
      <c r="ID575" s="6"/>
      <c r="IE575" s="6"/>
      <c r="IF575" s="6"/>
    </row>
    <row r="576" spans="1:240" s="53" customFormat="1" ht="64.5" hidden="1" customHeight="1" x14ac:dyDescent="0.3">
      <c r="A576" s="52"/>
      <c r="B576" s="33"/>
      <c r="C576" s="33"/>
      <c r="D576" s="33"/>
      <c r="E576" s="33"/>
      <c r="F576" s="34"/>
      <c r="G576" s="32" t="s">
        <v>490</v>
      </c>
      <c r="H576" s="39" t="s">
        <v>489</v>
      </c>
      <c r="I576" s="29"/>
      <c r="J576" s="30">
        <f t="shared" si="20"/>
        <v>55636</v>
      </c>
      <c r="K576" s="30">
        <f t="shared" si="20"/>
        <v>55636</v>
      </c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  <c r="CK576" s="6"/>
      <c r="CL576" s="6"/>
      <c r="CM576" s="6"/>
      <c r="CN576" s="6"/>
      <c r="CO576" s="6"/>
      <c r="CP576" s="6"/>
      <c r="CQ576" s="6"/>
      <c r="CR576" s="6"/>
      <c r="CS576" s="6"/>
      <c r="CT576" s="6"/>
      <c r="CU576" s="6"/>
      <c r="CV576" s="6"/>
      <c r="CW576" s="6"/>
      <c r="CX576" s="6"/>
      <c r="CY576" s="6"/>
      <c r="CZ576" s="6"/>
      <c r="DA576" s="6"/>
      <c r="DB576" s="6"/>
      <c r="DC576" s="6"/>
      <c r="DD576" s="6"/>
      <c r="DE576" s="6"/>
      <c r="DF576" s="6"/>
      <c r="DG576" s="6"/>
      <c r="DH576" s="6"/>
      <c r="DI576" s="6"/>
      <c r="DJ576" s="6"/>
      <c r="DK576" s="6"/>
      <c r="DL576" s="6"/>
      <c r="DM576" s="6"/>
      <c r="DN576" s="6"/>
      <c r="DO576" s="6"/>
      <c r="DP576" s="6"/>
      <c r="DQ576" s="6"/>
      <c r="DR576" s="6"/>
      <c r="DS576" s="6"/>
      <c r="DT576" s="6"/>
      <c r="DU576" s="6"/>
      <c r="DV576" s="6"/>
      <c r="DW576" s="6"/>
      <c r="DX576" s="6"/>
      <c r="DY576" s="6"/>
      <c r="DZ576" s="6"/>
      <c r="EA576" s="6"/>
      <c r="EB576" s="6"/>
      <c r="EC576" s="6"/>
      <c r="ED576" s="6"/>
      <c r="EE576" s="6"/>
      <c r="EF576" s="6"/>
      <c r="EG576" s="6"/>
      <c r="EH576" s="6"/>
      <c r="EI576" s="6"/>
      <c r="EJ576" s="6"/>
      <c r="EK576" s="6"/>
      <c r="EL576" s="6"/>
      <c r="EM576" s="6"/>
      <c r="EN576" s="6"/>
      <c r="EO576" s="6"/>
      <c r="EP576" s="6"/>
      <c r="EQ576" s="6"/>
      <c r="ER576" s="6"/>
      <c r="ES576" s="6"/>
      <c r="ET576" s="6"/>
      <c r="EU576" s="6"/>
      <c r="EV576" s="6"/>
      <c r="EW576" s="6"/>
      <c r="EX576" s="6"/>
      <c r="EY576" s="6"/>
      <c r="EZ576" s="6"/>
      <c r="FA576" s="6"/>
      <c r="FB576" s="6"/>
      <c r="FC576" s="6"/>
      <c r="FD576" s="6"/>
      <c r="FE576" s="6"/>
      <c r="FF576" s="6"/>
      <c r="FG576" s="6"/>
      <c r="FH576" s="6"/>
      <c r="FI576" s="6"/>
      <c r="FJ576" s="6"/>
      <c r="FK576" s="6"/>
      <c r="FL576" s="6"/>
      <c r="FM576" s="6"/>
      <c r="FN576" s="6"/>
      <c r="FO576" s="6"/>
      <c r="FP576" s="6"/>
      <c r="FQ576" s="6"/>
      <c r="FR576" s="6"/>
      <c r="FS576" s="6"/>
      <c r="FT576" s="6"/>
      <c r="FU576" s="6"/>
      <c r="FV576" s="6"/>
      <c r="FW576" s="6"/>
      <c r="FX576" s="6"/>
      <c r="FY576" s="6"/>
      <c r="FZ576" s="6"/>
      <c r="GA576" s="6"/>
      <c r="GB576" s="6"/>
      <c r="GC576" s="6"/>
      <c r="GD576" s="6"/>
      <c r="GE576" s="6"/>
      <c r="GF576" s="6"/>
      <c r="GG576" s="6"/>
      <c r="GH576" s="6"/>
      <c r="GI576" s="6"/>
      <c r="GJ576" s="6"/>
      <c r="GK576" s="6"/>
      <c r="GL576" s="6"/>
      <c r="GM576" s="6"/>
      <c r="GN576" s="6"/>
      <c r="GO576" s="6"/>
      <c r="GP576" s="6"/>
      <c r="GQ576" s="6"/>
      <c r="GR576" s="6"/>
      <c r="GS576" s="6"/>
      <c r="GT576" s="6"/>
      <c r="GU576" s="6"/>
      <c r="GV576" s="6"/>
      <c r="GW576" s="6"/>
      <c r="GX576" s="6"/>
      <c r="GY576" s="6"/>
      <c r="GZ576" s="6"/>
      <c r="HA576" s="6"/>
      <c r="HB576" s="6"/>
      <c r="HC576" s="6"/>
      <c r="HD576" s="6"/>
      <c r="HE576" s="6"/>
      <c r="HF576" s="6"/>
      <c r="HG576" s="6"/>
      <c r="HH576" s="6"/>
      <c r="HI576" s="6"/>
      <c r="HJ576" s="6"/>
      <c r="HK576" s="6"/>
      <c r="HL576" s="6"/>
      <c r="HM576" s="6"/>
      <c r="HN576" s="6"/>
      <c r="HO576" s="6"/>
      <c r="HP576" s="6"/>
      <c r="HQ576" s="6"/>
      <c r="HR576" s="6"/>
      <c r="HS576" s="6"/>
      <c r="HT576" s="6"/>
      <c r="HU576" s="6"/>
      <c r="HV576" s="6"/>
      <c r="HW576" s="6"/>
      <c r="HX576" s="6"/>
      <c r="HY576" s="6"/>
      <c r="HZ576" s="6"/>
      <c r="IA576" s="6"/>
      <c r="IB576" s="6"/>
      <c r="IC576" s="6"/>
      <c r="ID576" s="6"/>
      <c r="IE576" s="6"/>
      <c r="IF576" s="6"/>
    </row>
    <row r="577" spans="1:240" s="53" customFormat="1" ht="21.75" hidden="1" customHeight="1" x14ac:dyDescent="0.3">
      <c r="A577" s="52"/>
      <c r="B577" s="33"/>
      <c r="C577" s="33"/>
      <c r="D577" s="33"/>
      <c r="E577" s="33"/>
      <c r="F577" s="34"/>
      <c r="G577" s="43" t="s">
        <v>492</v>
      </c>
      <c r="H577" s="28" t="s">
        <v>491</v>
      </c>
      <c r="I577" s="29"/>
      <c r="J577" s="30">
        <f>J579</f>
        <v>55636</v>
      </c>
      <c r="K577" s="30">
        <f>K579</f>
        <v>55636</v>
      </c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CR577" s="6"/>
      <c r="CS577" s="6"/>
      <c r="CT577" s="6"/>
      <c r="CU577" s="6"/>
      <c r="CV577" s="6"/>
      <c r="CW577" s="6"/>
      <c r="CX577" s="6"/>
      <c r="CY577" s="6"/>
      <c r="CZ577" s="6"/>
      <c r="DA577" s="6"/>
      <c r="DB577" s="6"/>
      <c r="DC577" s="6"/>
      <c r="DD577" s="6"/>
      <c r="DE577" s="6"/>
      <c r="DF577" s="6"/>
      <c r="DG577" s="6"/>
      <c r="DH577" s="6"/>
      <c r="DI577" s="6"/>
      <c r="DJ577" s="6"/>
      <c r="DK577" s="6"/>
      <c r="DL577" s="6"/>
      <c r="DM577" s="6"/>
      <c r="DN577" s="6"/>
      <c r="DO577" s="6"/>
      <c r="DP577" s="6"/>
      <c r="DQ577" s="6"/>
      <c r="DR577" s="6"/>
      <c r="DS577" s="6"/>
      <c r="DT577" s="6"/>
      <c r="DU577" s="6"/>
      <c r="DV577" s="6"/>
      <c r="DW577" s="6"/>
      <c r="DX577" s="6"/>
      <c r="DY577" s="6"/>
      <c r="DZ577" s="6"/>
      <c r="EA577" s="6"/>
      <c r="EB577" s="6"/>
      <c r="EC577" s="6"/>
      <c r="ED577" s="6"/>
      <c r="EE577" s="6"/>
      <c r="EF577" s="6"/>
      <c r="EG577" s="6"/>
      <c r="EH577" s="6"/>
      <c r="EI577" s="6"/>
      <c r="EJ577" s="6"/>
      <c r="EK577" s="6"/>
      <c r="EL577" s="6"/>
      <c r="EM577" s="6"/>
      <c r="EN577" s="6"/>
      <c r="EO577" s="6"/>
      <c r="EP577" s="6"/>
      <c r="EQ577" s="6"/>
      <c r="ER577" s="6"/>
      <c r="ES577" s="6"/>
      <c r="ET577" s="6"/>
      <c r="EU577" s="6"/>
      <c r="EV577" s="6"/>
      <c r="EW577" s="6"/>
      <c r="EX577" s="6"/>
      <c r="EY577" s="6"/>
      <c r="EZ577" s="6"/>
      <c r="FA577" s="6"/>
      <c r="FB577" s="6"/>
      <c r="FC577" s="6"/>
      <c r="FD577" s="6"/>
      <c r="FE577" s="6"/>
      <c r="FF577" s="6"/>
      <c r="FG577" s="6"/>
      <c r="FH577" s="6"/>
      <c r="FI577" s="6"/>
      <c r="FJ577" s="6"/>
      <c r="FK577" s="6"/>
      <c r="FL577" s="6"/>
      <c r="FM577" s="6"/>
      <c r="FN577" s="6"/>
      <c r="FO577" s="6"/>
      <c r="FP577" s="6"/>
      <c r="FQ577" s="6"/>
      <c r="FR577" s="6"/>
      <c r="FS577" s="6"/>
      <c r="FT577" s="6"/>
      <c r="FU577" s="6"/>
      <c r="FV577" s="6"/>
      <c r="FW577" s="6"/>
      <c r="FX577" s="6"/>
      <c r="FY577" s="6"/>
      <c r="FZ577" s="6"/>
      <c r="GA577" s="6"/>
      <c r="GB577" s="6"/>
      <c r="GC577" s="6"/>
      <c r="GD577" s="6"/>
      <c r="GE577" s="6"/>
      <c r="GF577" s="6"/>
      <c r="GG577" s="6"/>
      <c r="GH577" s="6"/>
      <c r="GI577" s="6"/>
      <c r="GJ577" s="6"/>
      <c r="GK577" s="6"/>
      <c r="GL577" s="6"/>
      <c r="GM577" s="6"/>
      <c r="GN577" s="6"/>
      <c r="GO577" s="6"/>
      <c r="GP577" s="6"/>
      <c r="GQ577" s="6"/>
      <c r="GR577" s="6"/>
      <c r="GS577" s="6"/>
      <c r="GT577" s="6"/>
      <c r="GU577" s="6"/>
      <c r="GV577" s="6"/>
      <c r="GW577" s="6"/>
      <c r="GX577" s="6"/>
      <c r="GY577" s="6"/>
      <c r="GZ577" s="6"/>
      <c r="HA577" s="6"/>
      <c r="HB577" s="6"/>
      <c r="HC577" s="6"/>
      <c r="HD577" s="6"/>
      <c r="HE577" s="6"/>
      <c r="HF577" s="6"/>
      <c r="HG577" s="6"/>
      <c r="HH577" s="6"/>
      <c r="HI577" s="6"/>
      <c r="HJ577" s="6"/>
      <c r="HK577" s="6"/>
      <c r="HL577" s="6"/>
      <c r="HM577" s="6"/>
      <c r="HN577" s="6"/>
      <c r="HO577" s="6"/>
      <c r="HP577" s="6"/>
      <c r="HQ577" s="6"/>
      <c r="HR577" s="6"/>
      <c r="HS577" s="6"/>
      <c r="HT577" s="6"/>
      <c r="HU577" s="6"/>
      <c r="HV577" s="6"/>
      <c r="HW577" s="6"/>
      <c r="HX577" s="6"/>
      <c r="HY577" s="6"/>
      <c r="HZ577" s="6"/>
      <c r="IA577" s="6"/>
      <c r="IB577" s="6"/>
      <c r="IC577" s="6"/>
      <c r="ID577" s="6"/>
      <c r="IE577" s="6"/>
      <c r="IF577" s="6"/>
    </row>
    <row r="578" spans="1:240" s="53" customFormat="1" ht="33.75" hidden="1" customHeight="1" x14ac:dyDescent="0.3">
      <c r="A578" s="52"/>
      <c r="B578" s="189"/>
      <c r="C578" s="189"/>
      <c r="D578" s="189"/>
      <c r="E578" s="189"/>
      <c r="F578" s="190"/>
      <c r="G578" s="32" t="s">
        <v>2</v>
      </c>
      <c r="H578" s="28"/>
      <c r="I578" s="29">
        <v>200</v>
      </c>
      <c r="J578" s="30"/>
      <c r="K578" s="30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/>
      <c r="CM578" s="6"/>
      <c r="CN578" s="6"/>
      <c r="CO578" s="6"/>
      <c r="CP578" s="6"/>
      <c r="CQ578" s="6"/>
      <c r="CR578" s="6"/>
      <c r="CS578" s="6"/>
      <c r="CT578" s="6"/>
      <c r="CU578" s="6"/>
      <c r="CV578" s="6"/>
      <c r="CW578" s="6"/>
      <c r="CX578" s="6"/>
      <c r="CY578" s="6"/>
      <c r="CZ578" s="6"/>
      <c r="DA578" s="6"/>
      <c r="DB578" s="6"/>
      <c r="DC578" s="6"/>
      <c r="DD578" s="6"/>
      <c r="DE578" s="6"/>
      <c r="DF578" s="6"/>
      <c r="DG578" s="6"/>
      <c r="DH578" s="6"/>
      <c r="DI578" s="6"/>
      <c r="DJ578" s="6"/>
      <c r="DK578" s="6"/>
      <c r="DL578" s="6"/>
      <c r="DM578" s="6"/>
      <c r="DN578" s="6"/>
      <c r="DO578" s="6"/>
      <c r="DP578" s="6"/>
      <c r="DQ578" s="6"/>
      <c r="DR578" s="6"/>
      <c r="DS578" s="6"/>
      <c r="DT578" s="6"/>
      <c r="DU578" s="6"/>
      <c r="DV578" s="6"/>
      <c r="DW578" s="6"/>
      <c r="DX578" s="6"/>
      <c r="DY578" s="6"/>
      <c r="DZ578" s="6"/>
      <c r="EA578" s="6"/>
      <c r="EB578" s="6"/>
      <c r="EC578" s="6"/>
      <c r="ED578" s="6"/>
      <c r="EE578" s="6"/>
      <c r="EF578" s="6"/>
      <c r="EG578" s="6"/>
      <c r="EH578" s="6"/>
      <c r="EI578" s="6"/>
      <c r="EJ578" s="6"/>
      <c r="EK578" s="6"/>
      <c r="EL578" s="6"/>
      <c r="EM578" s="6"/>
      <c r="EN578" s="6"/>
      <c r="EO578" s="6"/>
      <c r="EP578" s="6"/>
      <c r="EQ578" s="6"/>
      <c r="ER578" s="6"/>
      <c r="ES578" s="6"/>
      <c r="ET578" s="6"/>
      <c r="EU578" s="6"/>
      <c r="EV578" s="6"/>
      <c r="EW578" s="6"/>
      <c r="EX578" s="6"/>
      <c r="EY578" s="6"/>
      <c r="EZ578" s="6"/>
      <c r="FA578" s="6"/>
      <c r="FB578" s="6"/>
      <c r="FC578" s="6"/>
      <c r="FD578" s="6"/>
      <c r="FE578" s="6"/>
      <c r="FF578" s="6"/>
      <c r="FG578" s="6"/>
      <c r="FH578" s="6"/>
      <c r="FI578" s="6"/>
      <c r="FJ578" s="6"/>
      <c r="FK578" s="6"/>
      <c r="FL578" s="6"/>
      <c r="FM578" s="6"/>
      <c r="FN578" s="6"/>
      <c r="FO578" s="6"/>
      <c r="FP578" s="6"/>
      <c r="FQ578" s="6"/>
      <c r="FR578" s="6"/>
      <c r="FS578" s="6"/>
      <c r="FT578" s="6"/>
      <c r="FU578" s="6"/>
      <c r="FV578" s="6"/>
      <c r="FW578" s="6"/>
      <c r="FX578" s="6"/>
      <c r="FY578" s="6"/>
      <c r="FZ578" s="6"/>
      <c r="GA578" s="6"/>
      <c r="GB578" s="6"/>
      <c r="GC578" s="6"/>
      <c r="GD578" s="6"/>
      <c r="GE578" s="6"/>
      <c r="GF578" s="6"/>
      <c r="GG578" s="6"/>
      <c r="GH578" s="6"/>
      <c r="GI578" s="6"/>
      <c r="GJ578" s="6"/>
      <c r="GK578" s="6"/>
      <c r="GL578" s="6"/>
      <c r="GM578" s="6"/>
      <c r="GN578" s="6"/>
      <c r="GO578" s="6"/>
      <c r="GP578" s="6"/>
      <c r="GQ578" s="6"/>
      <c r="GR578" s="6"/>
      <c r="GS578" s="6"/>
      <c r="GT578" s="6"/>
      <c r="GU578" s="6"/>
      <c r="GV578" s="6"/>
      <c r="GW578" s="6"/>
      <c r="GX578" s="6"/>
      <c r="GY578" s="6"/>
      <c r="GZ578" s="6"/>
      <c r="HA578" s="6"/>
      <c r="HB578" s="6"/>
      <c r="HC578" s="6"/>
      <c r="HD578" s="6"/>
      <c r="HE578" s="6"/>
      <c r="HF578" s="6"/>
      <c r="HG578" s="6"/>
      <c r="HH578" s="6"/>
      <c r="HI578" s="6"/>
      <c r="HJ578" s="6"/>
      <c r="HK578" s="6"/>
      <c r="HL578" s="6"/>
      <c r="HM578" s="6"/>
      <c r="HN578" s="6"/>
      <c r="HO578" s="6"/>
      <c r="HP578" s="6"/>
      <c r="HQ578" s="6"/>
      <c r="HR578" s="6"/>
      <c r="HS578" s="6"/>
      <c r="HT578" s="6"/>
      <c r="HU578" s="6"/>
      <c r="HV578" s="6"/>
      <c r="HW578" s="6"/>
      <c r="HX578" s="6"/>
      <c r="HY578" s="6"/>
      <c r="HZ578" s="6"/>
      <c r="IA578" s="6"/>
      <c r="IB578" s="6"/>
      <c r="IC578" s="6"/>
      <c r="ID578" s="6"/>
      <c r="IE578" s="6"/>
      <c r="IF578" s="6"/>
    </row>
    <row r="579" spans="1:240" s="53" customFormat="1" ht="26.25" customHeight="1" x14ac:dyDescent="0.25">
      <c r="A579" s="52"/>
      <c r="B579" s="33"/>
      <c r="C579" s="33"/>
      <c r="D579" s="33"/>
      <c r="E579" s="33"/>
      <c r="F579" s="34"/>
      <c r="G579" s="32" t="s">
        <v>547</v>
      </c>
      <c r="H579" s="28" t="s">
        <v>548</v>
      </c>
      <c r="I579" s="29"/>
      <c r="J579" s="30">
        <f t="shared" si="20"/>
        <v>55636</v>
      </c>
      <c r="K579" s="30">
        <f t="shared" si="20"/>
        <v>55636</v>
      </c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CR579" s="6"/>
      <c r="CS579" s="6"/>
      <c r="CT579" s="6"/>
      <c r="CU579" s="6"/>
      <c r="CV579" s="6"/>
      <c r="CW579" s="6"/>
      <c r="CX579" s="6"/>
      <c r="CY579" s="6"/>
      <c r="CZ579" s="6"/>
      <c r="DA579" s="6"/>
      <c r="DB579" s="6"/>
      <c r="DC579" s="6"/>
      <c r="DD579" s="6"/>
      <c r="DE579" s="6"/>
      <c r="DF579" s="6"/>
      <c r="DG579" s="6"/>
      <c r="DH579" s="6"/>
      <c r="DI579" s="6"/>
      <c r="DJ579" s="6"/>
      <c r="DK579" s="6"/>
      <c r="DL579" s="6"/>
      <c r="DM579" s="6"/>
      <c r="DN579" s="6"/>
      <c r="DO579" s="6"/>
      <c r="DP579" s="6"/>
      <c r="DQ579" s="6"/>
      <c r="DR579" s="6"/>
      <c r="DS579" s="6"/>
      <c r="DT579" s="6"/>
      <c r="DU579" s="6"/>
      <c r="DV579" s="6"/>
      <c r="DW579" s="6"/>
      <c r="DX579" s="6"/>
      <c r="DY579" s="6"/>
      <c r="DZ579" s="6"/>
      <c r="EA579" s="6"/>
      <c r="EB579" s="6"/>
      <c r="EC579" s="6"/>
      <c r="ED579" s="6"/>
      <c r="EE579" s="6"/>
      <c r="EF579" s="6"/>
      <c r="EG579" s="6"/>
      <c r="EH579" s="6"/>
      <c r="EI579" s="6"/>
      <c r="EJ579" s="6"/>
      <c r="EK579" s="6"/>
      <c r="EL579" s="6"/>
      <c r="EM579" s="6"/>
      <c r="EN579" s="6"/>
      <c r="EO579" s="6"/>
      <c r="EP579" s="6"/>
      <c r="EQ579" s="6"/>
      <c r="ER579" s="6"/>
      <c r="ES579" s="6"/>
      <c r="ET579" s="6"/>
      <c r="EU579" s="6"/>
      <c r="EV579" s="6"/>
      <c r="EW579" s="6"/>
      <c r="EX579" s="6"/>
      <c r="EY579" s="6"/>
      <c r="EZ579" s="6"/>
      <c r="FA579" s="6"/>
      <c r="FB579" s="6"/>
      <c r="FC579" s="6"/>
      <c r="FD579" s="6"/>
      <c r="FE579" s="6"/>
      <c r="FF579" s="6"/>
      <c r="FG579" s="6"/>
      <c r="FH579" s="6"/>
      <c r="FI579" s="6"/>
      <c r="FJ579" s="6"/>
      <c r="FK579" s="6"/>
      <c r="FL579" s="6"/>
      <c r="FM579" s="6"/>
      <c r="FN579" s="6"/>
      <c r="FO579" s="6"/>
      <c r="FP579" s="6"/>
      <c r="FQ579" s="6"/>
      <c r="FR579" s="6"/>
      <c r="FS579" s="6"/>
      <c r="FT579" s="6"/>
      <c r="FU579" s="6"/>
      <c r="FV579" s="6"/>
      <c r="FW579" s="6"/>
      <c r="FX579" s="6"/>
      <c r="FY579" s="6"/>
      <c r="FZ579" s="6"/>
      <c r="GA579" s="6"/>
      <c r="GB579" s="6"/>
      <c r="GC579" s="6"/>
      <c r="GD579" s="6"/>
      <c r="GE579" s="6"/>
      <c r="GF579" s="6"/>
      <c r="GG579" s="6"/>
      <c r="GH579" s="6"/>
      <c r="GI579" s="6"/>
      <c r="GJ579" s="6"/>
      <c r="GK579" s="6"/>
      <c r="GL579" s="6"/>
      <c r="GM579" s="6"/>
      <c r="GN579" s="6"/>
      <c r="GO579" s="6"/>
      <c r="GP579" s="6"/>
      <c r="GQ579" s="6"/>
      <c r="GR579" s="6"/>
      <c r="GS579" s="6"/>
      <c r="GT579" s="6"/>
      <c r="GU579" s="6"/>
      <c r="GV579" s="6"/>
      <c r="GW579" s="6"/>
      <c r="GX579" s="6"/>
      <c r="GY579" s="6"/>
      <c r="GZ579" s="6"/>
      <c r="HA579" s="6"/>
      <c r="HB579" s="6"/>
      <c r="HC579" s="6"/>
      <c r="HD579" s="6"/>
      <c r="HE579" s="6"/>
      <c r="HF579" s="6"/>
      <c r="HG579" s="6"/>
      <c r="HH579" s="6"/>
      <c r="HI579" s="6"/>
      <c r="HJ579" s="6"/>
      <c r="HK579" s="6"/>
      <c r="HL579" s="6"/>
      <c r="HM579" s="6"/>
      <c r="HN579" s="6"/>
      <c r="HO579" s="6"/>
      <c r="HP579" s="6"/>
      <c r="HQ579" s="6"/>
      <c r="HR579" s="6"/>
      <c r="HS579" s="6"/>
      <c r="HT579" s="6"/>
      <c r="HU579" s="6"/>
      <c r="HV579" s="6"/>
      <c r="HW579" s="6"/>
      <c r="HX579" s="6"/>
      <c r="HY579" s="6"/>
      <c r="HZ579" s="6"/>
      <c r="IA579" s="6"/>
      <c r="IB579" s="6"/>
      <c r="IC579" s="6"/>
      <c r="ID579" s="6"/>
      <c r="IE579" s="6"/>
      <c r="IF579" s="6"/>
    </row>
    <row r="580" spans="1:240" s="53" customFormat="1" ht="36.75" customHeight="1" x14ac:dyDescent="0.25">
      <c r="A580" s="52"/>
      <c r="B580" s="33"/>
      <c r="C580" s="33"/>
      <c r="D580" s="33"/>
      <c r="E580" s="33"/>
      <c r="F580" s="34"/>
      <c r="G580" s="32" t="s">
        <v>2</v>
      </c>
      <c r="H580" s="28"/>
      <c r="I580" s="29">
        <v>200</v>
      </c>
      <c r="J580" s="30">
        <v>55636</v>
      </c>
      <c r="K580" s="30">
        <v>55636</v>
      </c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6"/>
      <c r="DG580" s="6"/>
      <c r="DH580" s="6"/>
      <c r="DI580" s="6"/>
      <c r="DJ580" s="6"/>
      <c r="DK580" s="6"/>
      <c r="DL580" s="6"/>
      <c r="DM580" s="6"/>
      <c r="DN580" s="6"/>
      <c r="DO580" s="6"/>
      <c r="DP580" s="6"/>
      <c r="DQ580" s="6"/>
      <c r="DR580" s="6"/>
      <c r="DS580" s="6"/>
      <c r="DT580" s="6"/>
      <c r="DU580" s="6"/>
      <c r="DV580" s="6"/>
      <c r="DW580" s="6"/>
      <c r="DX580" s="6"/>
      <c r="DY580" s="6"/>
      <c r="DZ580" s="6"/>
      <c r="EA580" s="6"/>
      <c r="EB580" s="6"/>
      <c r="EC580" s="6"/>
      <c r="ED580" s="6"/>
      <c r="EE580" s="6"/>
      <c r="EF580" s="6"/>
      <c r="EG580" s="6"/>
      <c r="EH580" s="6"/>
      <c r="EI580" s="6"/>
      <c r="EJ580" s="6"/>
      <c r="EK580" s="6"/>
      <c r="EL580" s="6"/>
      <c r="EM580" s="6"/>
      <c r="EN580" s="6"/>
      <c r="EO580" s="6"/>
      <c r="EP580" s="6"/>
      <c r="EQ580" s="6"/>
      <c r="ER580" s="6"/>
      <c r="ES580" s="6"/>
      <c r="ET580" s="6"/>
      <c r="EU580" s="6"/>
      <c r="EV580" s="6"/>
      <c r="EW580" s="6"/>
      <c r="EX580" s="6"/>
      <c r="EY580" s="6"/>
      <c r="EZ580" s="6"/>
      <c r="FA580" s="6"/>
      <c r="FB580" s="6"/>
      <c r="FC580" s="6"/>
      <c r="FD580" s="6"/>
      <c r="FE580" s="6"/>
      <c r="FF580" s="6"/>
      <c r="FG580" s="6"/>
      <c r="FH580" s="6"/>
      <c r="FI580" s="6"/>
      <c r="FJ580" s="6"/>
      <c r="FK580" s="6"/>
      <c r="FL580" s="6"/>
      <c r="FM580" s="6"/>
      <c r="FN580" s="6"/>
      <c r="FO580" s="6"/>
      <c r="FP580" s="6"/>
      <c r="FQ580" s="6"/>
      <c r="FR580" s="6"/>
      <c r="FS580" s="6"/>
      <c r="FT580" s="6"/>
      <c r="FU580" s="6"/>
      <c r="FV580" s="6"/>
      <c r="FW580" s="6"/>
      <c r="FX580" s="6"/>
      <c r="FY580" s="6"/>
      <c r="FZ580" s="6"/>
      <c r="GA580" s="6"/>
      <c r="GB580" s="6"/>
      <c r="GC580" s="6"/>
      <c r="GD580" s="6"/>
      <c r="GE580" s="6"/>
      <c r="GF580" s="6"/>
      <c r="GG580" s="6"/>
      <c r="GH580" s="6"/>
      <c r="GI580" s="6"/>
      <c r="GJ580" s="6"/>
      <c r="GK580" s="6"/>
      <c r="GL580" s="6"/>
      <c r="GM580" s="6"/>
      <c r="GN580" s="6"/>
      <c r="GO580" s="6"/>
      <c r="GP580" s="6"/>
      <c r="GQ580" s="6"/>
      <c r="GR580" s="6"/>
      <c r="GS580" s="6"/>
      <c r="GT580" s="6"/>
      <c r="GU580" s="6"/>
      <c r="GV580" s="6"/>
      <c r="GW580" s="6"/>
      <c r="GX580" s="6"/>
      <c r="GY580" s="6"/>
      <c r="GZ580" s="6"/>
      <c r="HA580" s="6"/>
      <c r="HB580" s="6"/>
      <c r="HC580" s="6"/>
      <c r="HD580" s="6"/>
      <c r="HE580" s="6"/>
      <c r="HF580" s="6"/>
      <c r="HG580" s="6"/>
      <c r="HH580" s="6"/>
      <c r="HI580" s="6"/>
      <c r="HJ580" s="6"/>
      <c r="HK580" s="6"/>
      <c r="HL580" s="6"/>
      <c r="HM580" s="6"/>
      <c r="HN580" s="6"/>
      <c r="HO580" s="6"/>
      <c r="HP580" s="6"/>
      <c r="HQ580" s="6"/>
      <c r="HR580" s="6"/>
      <c r="HS580" s="6"/>
      <c r="HT580" s="6"/>
      <c r="HU580" s="6"/>
      <c r="HV580" s="6"/>
      <c r="HW580" s="6"/>
      <c r="HX580" s="6"/>
      <c r="HY580" s="6"/>
      <c r="HZ580" s="6"/>
      <c r="IA580" s="6"/>
      <c r="IB580" s="6"/>
      <c r="IC580" s="6"/>
      <c r="ID580" s="6"/>
      <c r="IE580" s="6"/>
      <c r="IF580" s="6"/>
    </row>
    <row r="581" spans="1:240" ht="63" x14ac:dyDescent="0.25">
      <c r="A581" s="4"/>
      <c r="B581" s="245" t="s">
        <v>11</v>
      </c>
      <c r="C581" s="245"/>
      <c r="D581" s="245"/>
      <c r="E581" s="245"/>
      <c r="F581" s="246"/>
      <c r="G581" s="2" t="s">
        <v>773</v>
      </c>
      <c r="H581" s="39" t="s">
        <v>426</v>
      </c>
      <c r="I581" s="60" t="s">
        <v>0</v>
      </c>
      <c r="J581" s="61">
        <f>J582+J592</f>
        <v>2250612</v>
      </c>
      <c r="K581" s="61">
        <f>K582+K592</f>
        <v>2066612</v>
      </c>
    </row>
    <row r="582" spans="1:240" ht="53.45" customHeight="1" x14ac:dyDescent="0.25">
      <c r="A582" s="4"/>
      <c r="B582" s="243" t="s">
        <v>10</v>
      </c>
      <c r="C582" s="243"/>
      <c r="D582" s="243"/>
      <c r="E582" s="243"/>
      <c r="F582" s="244"/>
      <c r="G582" s="8" t="s">
        <v>774</v>
      </c>
      <c r="H582" s="28" t="s">
        <v>427</v>
      </c>
      <c r="I582" s="29" t="s">
        <v>0</v>
      </c>
      <c r="J582" s="30">
        <f t="shared" ref="J582:K584" si="21">J583</f>
        <v>1218000</v>
      </c>
      <c r="K582" s="30">
        <f t="shared" si="21"/>
        <v>1034000</v>
      </c>
    </row>
    <row r="583" spans="1:240" ht="36.6" customHeight="1" x14ac:dyDescent="0.25">
      <c r="A583" s="4"/>
      <c r="B583" s="63"/>
      <c r="C583" s="63"/>
      <c r="D583" s="63"/>
      <c r="E583" s="63"/>
      <c r="F583" s="64"/>
      <c r="G583" s="43" t="s">
        <v>707</v>
      </c>
      <c r="H583" s="44" t="s">
        <v>428</v>
      </c>
      <c r="I583" s="29"/>
      <c r="J583" s="30">
        <f t="shared" si="21"/>
        <v>1218000</v>
      </c>
      <c r="K583" s="30">
        <f t="shared" si="21"/>
        <v>1034000</v>
      </c>
    </row>
    <row r="584" spans="1:240" ht="50.25" customHeight="1" x14ac:dyDescent="0.25">
      <c r="A584" s="4"/>
      <c r="B584" s="63"/>
      <c r="C584" s="63"/>
      <c r="D584" s="63"/>
      <c r="E584" s="63"/>
      <c r="F584" s="64"/>
      <c r="G584" s="32" t="s">
        <v>647</v>
      </c>
      <c r="H584" s="28" t="s">
        <v>429</v>
      </c>
      <c r="I584" s="29"/>
      <c r="J584" s="30">
        <f t="shared" si="21"/>
        <v>1218000</v>
      </c>
      <c r="K584" s="30">
        <f t="shared" si="21"/>
        <v>1034000</v>
      </c>
    </row>
    <row r="585" spans="1:240" ht="18.600000000000001" customHeight="1" x14ac:dyDescent="0.25">
      <c r="A585" s="4"/>
      <c r="B585" s="63"/>
      <c r="C585" s="63"/>
      <c r="D585" s="63"/>
      <c r="E585" s="63"/>
      <c r="F585" s="64"/>
      <c r="G585" s="32" t="s">
        <v>6</v>
      </c>
      <c r="H585" s="28"/>
      <c r="I585" s="29">
        <v>500</v>
      </c>
      <c r="J585" s="30">
        <v>1218000</v>
      </c>
      <c r="K585" s="30">
        <v>1034000</v>
      </c>
    </row>
    <row r="586" spans="1:240" ht="78" hidden="1" customHeight="1" x14ac:dyDescent="0.3">
      <c r="A586" s="4"/>
      <c r="B586" s="63"/>
      <c r="C586" s="63"/>
      <c r="D586" s="63"/>
      <c r="E586" s="63"/>
      <c r="F586" s="64"/>
      <c r="G586" s="32" t="s">
        <v>262</v>
      </c>
      <c r="H586" s="28"/>
      <c r="I586" s="29"/>
      <c r="J586" s="75"/>
      <c r="K586" s="30">
        <v>10000</v>
      </c>
    </row>
    <row r="587" spans="1:240" ht="31.35" hidden="1" customHeight="1" x14ac:dyDescent="0.3">
      <c r="A587" s="4"/>
      <c r="B587" s="63"/>
      <c r="C587" s="63"/>
      <c r="D587" s="63"/>
      <c r="E587" s="63"/>
      <c r="F587" s="64"/>
      <c r="G587" s="32" t="s">
        <v>97</v>
      </c>
      <c r="H587" s="28" t="s">
        <v>258</v>
      </c>
      <c r="I587" s="29"/>
      <c r="J587" s="75"/>
      <c r="K587" s="30">
        <f>K588</f>
        <v>10000</v>
      </c>
    </row>
    <row r="588" spans="1:240" ht="22.35" hidden="1" customHeight="1" x14ac:dyDescent="0.3">
      <c r="A588" s="4"/>
      <c r="B588" s="63"/>
      <c r="C588" s="63"/>
      <c r="D588" s="63"/>
      <c r="E588" s="63"/>
      <c r="F588" s="64"/>
      <c r="G588" s="32" t="s">
        <v>96</v>
      </c>
      <c r="H588" s="28" t="s">
        <v>259</v>
      </c>
      <c r="I588" s="29">
        <v>700</v>
      </c>
      <c r="J588" s="75"/>
      <c r="K588" s="30">
        <v>10000</v>
      </c>
    </row>
    <row r="589" spans="1:240" ht="50.45" hidden="1" customHeight="1" x14ac:dyDescent="0.3">
      <c r="A589" s="4"/>
      <c r="B589" s="63"/>
      <c r="C589" s="63"/>
      <c r="D589" s="63"/>
      <c r="E589" s="63"/>
      <c r="F589" s="64"/>
      <c r="G589" s="32" t="s">
        <v>263</v>
      </c>
      <c r="H589" s="28"/>
      <c r="I589" s="29"/>
      <c r="J589" s="75"/>
      <c r="K589" s="30">
        <v>110000</v>
      </c>
    </row>
    <row r="590" spans="1:240" ht="65.25" hidden="1" customHeight="1" x14ac:dyDescent="0.3">
      <c r="A590" s="4"/>
      <c r="B590" s="241" t="s">
        <v>9</v>
      </c>
      <c r="C590" s="241"/>
      <c r="D590" s="241"/>
      <c r="E590" s="241"/>
      <c r="F590" s="242"/>
      <c r="G590" s="32" t="s">
        <v>102</v>
      </c>
      <c r="H590" s="28" t="s">
        <v>261</v>
      </c>
      <c r="I590" s="29" t="s">
        <v>0</v>
      </c>
      <c r="J590" s="75"/>
      <c r="K590" s="30">
        <f>K591</f>
        <v>110000</v>
      </c>
    </row>
    <row r="591" spans="1:240" ht="31.15" hidden="1" x14ac:dyDescent="0.3">
      <c r="A591" s="4"/>
      <c r="B591" s="237">
        <v>500</v>
      </c>
      <c r="C591" s="237"/>
      <c r="D591" s="237"/>
      <c r="E591" s="237"/>
      <c r="F591" s="238"/>
      <c r="G591" s="32" t="s">
        <v>2</v>
      </c>
      <c r="H591" s="28" t="s">
        <v>260</v>
      </c>
      <c r="I591" s="29">
        <v>200</v>
      </c>
      <c r="J591" s="75"/>
      <c r="K591" s="30">
        <v>110000</v>
      </c>
    </row>
    <row r="592" spans="1:240" ht="63" x14ac:dyDescent="0.25">
      <c r="A592" s="4"/>
      <c r="B592" s="204"/>
      <c r="C592" s="204"/>
      <c r="D592" s="204"/>
      <c r="E592" s="204"/>
      <c r="F592" s="205"/>
      <c r="G592" s="8" t="s">
        <v>775</v>
      </c>
      <c r="H592" s="28" t="s">
        <v>708</v>
      </c>
      <c r="I592" s="29"/>
      <c r="J592" s="30">
        <f t="shared" ref="J592:K594" si="22">J593</f>
        <v>1032612</v>
      </c>
      <c r="K592" s="30">
        <f t="shared" si="22"/>
        <v>1032612</v>
      </c>
    </row>
    <row r="593" spans="1:240" ht="31.5" x14ac:dyDescent="0.25">
      <c r="A593" s="4"/>
      <c r="B593" s="33"/>
      <c r="C593" s="33"/>
      <c r="D593" s="33"/>
      <c r="E593" s="33"/>
      <c r="F593" s="34"/>
      <c r="G593" s="43" t="s">
        <v>711</v>
      </c>
      <c r="H593" s="44" t="s">
        <v>709</v>
      </c>
      <c r="I593" s="29"/>
      <c r="J593" s="30">
        <f t="shared" si="22"/>
        <v>1032612</v>
      </c>
      <c r="K593" s="30">
        <f t="shared" si="22"/>
        <v>1032612</v>
      </c>
    </row>
    <row r="594" spans="1:240" ht="78.75" x14ac:dyDescent="0.25">
      <c r="A594" s="4"/>
      <c r="B594" s="33"/>
      <c r="C594" s="33"/>
      <c r="D594" s="33"/>
      <c r="E594" s="33"/>
      <c r="F594" s="34"/>
      <c r="G594" s="32" t="s">
        <v>487</v>
      </c>
      <c r="H594" s="28" t="s">
        <v>710</v>
      </c>
      <c r="I594" s="29"/>
      <c r="J594" s="30">
        <f t="shared" si="22"/>
        <v>1032612</v>
      </c>
      <c r="K594" s="30">
        <f>K595</f>
        <v>1032612</v>
      </c>
    </row>
    <row r="595" spans="1:240" ht="31.5" x14ac:dyDescent="0.25">
      <c r="A595" s="4"/>
      <c r="B595" s="33"/>
      <c r="C595" s="33"/>
      <c r="D595" s="33"/>
      <c r="E595" s="33"/>
      <c r="F595" s="34"/>
      <c r="G595" s="32" t="s">
        <v>2</v>
      </c>
      <c r="H595" s="28"/>
      <c r="I595" s="29">
        <v>200</v>
      </c>
      <c r="J595" s="30">
        <v>1032612</v>
      </c>
      <c r="K595" s="30">
        <v>1032612</v>
      </c>
    </row>
    <row r="596" spans="1:240" ht="17.45" customHeight="1" x14ac:dyDescent="0.25">
      <c r="A596" s="4"/>
      <c r="B596" s="245" t="s">
        <v>8</v>
      </c>
      <c r="C596" s="245"/>
      <c r="D596" s="245"/>
      <c r="E596" s="245"/>
      <c r="F596" s="246"/>
      <c r="G596" s="42" t="s">
        <v>7</v>
      </c>
      <c r="H596" s="39" t="s">
        <v>430</v>
      </c>
      <c r="I596" s="60" t="s">
        <v>0</v>
      </c>
      <c r="J596" s="61">
        <f>J603+J605+J607+J610+J614+J616+J619+J623+J627+J631+J633+J636+J639+J642+J597+J600</f>
        <v>40808081</v>
      </c>
      <c r="K596" s="61">
        <f>K603+K605+K607+K610+K614+K616+K619+K623+K627+K631+K633+K636+K639+K642+K597+K600</f>
        <v>40848179</v>
      </c>
    </row>
    <row r="597" spans="1:240" s="53" customFormat="1" ht="30.6" customHeight="1" x14ac:dyDescent="0.25">
      <c r="A597" s="52"/>
      <c r="B597" s="104"/>
      <c r="C597" s="104"/>
      <c r="D597" s="104"/>
      <c r="E597" s="104"/>
      <c r="F597" s="105"/>
      <c r="G597" s="32" t="s">
        <v>509</v>
      </c>
      <c r="H597" s="28" t="s">
        <v>510</v>
      </c>
      <c r="I597" s="124"/>
      <c r="J597" s="30">
        <f>J598+J599</f>
        <v>980709</v>
      </c>
      <c r="K597" s="30">
        <f>K598+K599</f>
        <v>1055122</v>
      </c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6"/>
      <c r="DG597" s="6"/>
      <c r="DH597" s="6"/>
      <c r="DI597" s="6"/>
      <c r="DJ597" s="6"/>
      <c r="DK597" s="6"/>
      <c r="DL597" s="6"/>
      <c r="DM597" s="6"/>
      <c r="DN597" s="6"/>
      <c r="DO597" s="6"/>
      <c r="DP597" s="6"/>
      <c r="DQ597" s="6"/>
      <c r="DR597" s="6"/>
      <c r="DS597" s="6"/>
      <c r="DT597" s="6"/>
      <c r="DU597" s="6"/>
      <c r="DV597" s="6"/>
      <c r="DW597" s="6"/>
      <c r="DX597" s="6"/>
      <c r="DY597" s="6"/>
      <c r="DZ597" s="6"/>
      <c r="EA597" s="6"/>
      <c r="EB597" s="6"/>
      <c r="EC597" s="6"/>
      <c r="ED597" s="6"/>
      <c r="EE597" s="6"/>
      <c r="EF597" s="6"/>
      <c r="EG597" s="6"/>
      <c r="EH597" s="6"/>
      <c r="EI597" s="6"/>
      <c r="EJ597" s="6"/>
      <c r="EK597" s="6"/>
      <c r="EL597" s="6"/>
      <c r="EM597" s="6"/>
      <c r="EN597" s="6"/>
      <c r="EO597" s="6"/>
      <c r="EP597" s="6"/>
      <c r="EQ597" s="6"/>
      <c r="ER597" s="6"/>
      <c r="ES597" s="6"/>
      <c r="ET597" s="6"/>
      <c r="EU597" s="6"/>
      <c r="EV597" s="6"/>
      <c r="EW597" s="6"/>
      <c r="EX597" s="6"/>
      <c r="EY597" s="6"/>
      <c r="EZ597" s="6"/>
      <c r="FA597" s="6"/>
      <c r="FB597" s="6"/>
      <c r="FC597" s="6"/>
      <c r="FD597" s="6"/>
      <c r="FE597" s="6"/>
      <c r="FF597" s="6"/>
      <c r="FG597" s="6"/>
      <c r="FH597" s="6"/>
      <c r="FI597" s="6"/>
      <c r="FJ597" s="6"/>
      <c r="FK597" s="6"/>
      <c r="FL597" s="6"/>
      <c r="FM597" s="6"/>
      <c r="FN597" s="6"/>
      <c r="FO597" s="6"/>
      <c r="FP597" s="6"/>
      <c r="FQ597" s="6"/>
      <c r="FR597" s="6"/>
      <c r="FS597" s="6"/>
      <c r="FT597" s="6"/>
      <c r="FU597" s="6"/>
      <c r="FV597" s="6"/>
      <c r="FW597" s="6"/>
      <c r="FX597" s="6"/>
      <c r="FY597" s="6"/>
      <c r="FZ597" s="6"/>
      <c r="GA597" s="6"/>
      <c r="GB597" s="6"/>
      <c r="GC597" s="6"/>
      <c r="GD597" s="6"/>
      <c r="GE597" s="6"/>
      <c r="GF597" s="6"/>
      <c r="GG597" s="6"/>
      <c r="GH597" s="6"/>
      <c r="GI597" s="6"/>
      <c r="GJ597" s="6"/>
      <c r="GK597" s="6"/>
      <c r="GL597" s="6"/>
      <c r="GM597" s="6"/>
      <c r="GN597" s="6"/>
      <c r="GO597" s="6"/>
      <c r="GP597" s="6"/>
      <c r="GQ597" s="6"/>
      <c r="GR597" s="6"/>
      <c r="GS597" s="6"/>
      <c r="GT597" s="6"/>
      <c r="GU597" s="6"/>
      <c r="GV597" s="6"/>
      <c r="GW597" s="6"/>
      <c r="GX597" s="6"/>
      <c r="GY597" s="6"/>
      <c r="GZ597" s="6"/>
      <c r="HA597" s="6"/>
      <c r="HB597" s="6"/>
      <c r="HC597" s="6"/>
      <c r="HD597" s="6"/>
      <c r="HE597" s="6"/>
      <c r="HF597" s="6"/>
      <c r="HG597" s="6"/>
      <c r="HH597" s="6"/>
      <c r="HI597" s="6"/>
      <c r="HJ597" s="6"/>
      <c r="HK597" s="6"/>
      <c r="HL597" s="6"/>
      <c r="HM597" s="6"/>
      <c r="HN597" s="6"/>
      <c r="HO597" s="6"/>
      <c r="HP597" s="6"/>
      <c r="HQ597" s="6"/>
      <c r="HR597" s="6"/>
      <c r="HS597" s="6"/>
      <c r="HT597" s="6"/>
      <c r="HU597" s="6"/>
      <c r="HV597" s="6"/>
      <c r="HW597" s="6"/>
      <c r="HX597" s="6"/>
      <c r="HY597" s="6"/>
      <c r="HZ597" s="6"/>
      <c r="IA597" s="6"/>
      <c r="IB597" s="6"/>
      <c r="IC597" s="6"/>
      <c r="ID597" s="6"/>
      <c r="IE597" s="6"/>
      <c r="IF597" s="6"/>
    </row>
    <row r="598" spans="1:240" s="53" customFormat="1" ht="79.5" customHeight="1" x14ac:dyDescent="0.25">
      <c r="A598" s="52"/>
      <c r="B598" s="104"/>
      <c r="C598" s="104"/>
      <c r="D598" s="104"/>
      <c r="E598" s="104"/>
      <c r="F598" s="105"/>
      <c r="G598" s="32" t="s">
        <v>3</v>
      </c>
      <c r="H598" s="28"/>
      <c r="I598" s="124">
        <v>100</v>
      </c>
      <c r="J598" s="203">
        <v>679332</v>
      </c>
      <c r="K598" s="203">
        <v>679332</v>
      </c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CR598" s="6"/>
      <c r="CS598" s="6"/>
      <c r="CT598" s="6"/>
      <c r="CU598" s="6"/>
      <c r="CV598" s="6"/>
      <c r="CW598" s="6"/>
      <c r="CX598" s="6"/>
      <c r="CY598" s="6"/>
      <c r="CZ598" s="6"/>
      <c r="DA598" s="6"/>
      <c r="DB598" s="6"/>
      <c r="DC598" s="6"/>
      <c r="DD598" s="6"/>
      <c r="DE598" s="6"/>
      <c r="DF598" s="6"/>
      <c r="DG598" s="6"/>
      <c r="DH598" s="6"/>
      <c r="DI598" s="6"/>
      <c r="DJ598" s="6"/>
      <c r="DK598" s="6"/>
      <c r="DL598" s="6"/>
      <c r="DM598" s="6"/>
      <c r="DN598" s="6"/>
      <c r="DO598" s="6"/>
      <c r="DP598" s="6"/>
      <c r="DQ598" s="6"/>
      <c r="DR598" s="6"/>
      <c r="DS598" s="6"/>
      <c r="DT598" s="6"/>
      <c r="DU598" s="6"/>
      <c r="DV598" s="6"/>
      <c r="DW598" s="6"/>
      <c r="DX598" s="6"/>
      <c r="DY598" s="6"/>
      <c r="DZ598" s="6"/>
      <c r="EA598" s="6"/>
      <c r="EB598" s="6"/>
      <c r="EC598" s="6"/>
      <c r="ED598" s="6"/>
      <c r="EE598" s="6"/>
      <c r="EF598" s="6"/>
      <c r="EG598" s="6"/>
      <c r="EH598" s="6"/>
      <c r="EI598" s="6"/>
      <c r="EJ598" s="6"/>
      <c r="EK598" s="6"/>
      <c r="EL598" s="6"/>
      <c r="EM598" s="6"/>
      <c r="EN598" s="6"/>
      <c r="EO598" s="6"/>
      <c r="EP598" s="6"/>
      <c r="EQ598" s="6"/>
      <c r="ER598" s="6"/>
      <c r="ES598" s="6"/>
      <c r="ET598" s="6"/>
      <c r="EU598" s="6"/>
      <c r="EV598" s="6"/>
      <c r="EW598" s="6"/>
      <c r="EX598" s="6"/>
      <c r="EY598" s="6"/>
      <c r="EZ598" s="6"/>
      <c r="FA598" s="6"/>
      <c r="FB598" s="6"/>
      <c r="FC598" s="6"/>
      <c r="FD598" s="6"/>
      <c r="FE598" s="6"/>
      <c r="FF598" s="6"/>
      <c r="FG598" s="6"/>
      <c r="FH598" s="6"/>
      <c r="FI598" s="6"/>
      <c r="FJ598" s="6"/>
      <c r="FK598" s="6"/>
      <c r="FL598" s="6"/>
      <c r="FM598" s="6"/>
      <c r="FN598" s="6"/>
      <c r="FO598" s="6"/>
      <c r="FP598" s="6"/>
      <c r="FQ598" s="6"/>
      <c r="FR598" s="6"/>
      <c r="FS598" s="6"/>
      <c r="FT598" s="6"/>
      <c r="FU598" s="6"/>
      <c r="FV598" s="6"/>
      <c r="FW598" s="6"/>
      <c r="FX598" s="6"/>
      <c r="FY598" s="6"/>
      <c r="FZ598" s="6"/>
      <c r="GA598" s="6"/>
      <c r="GB598" s="6"/>
      <c r="GC598" s="6"/>
      <c r="GD598" s="6"/>
      <c r="GE598" s="6"/>
      <c r="GF598" s="6"/>
      <c r="GG598" s="6"/>
      <c r="GH598" s="6"/>
      <c r="GI598" s="6"/>
      <c r="GJ598" s="6"/>
      <c r="GK598" s="6"/>
      <c r="GL598" s="6"/>
      <c r="GM598" s="6"/>
      <c r="GN598" s="6"/>
      <c r="GO598" s="6"/>
      <c r="GP598" s="6"/>
      <c r="GQ598" s="6"/>
      <c r="GR598" s="6"/>
      <c r="GS598" s="6"/>
      <c r="GT598" s="6"/>
      <c r="GU598" s="6"/>
      <c r="GV598" s="6"/>
      <c r="GW598" s="6"/>
      <c r="GX598" s="6"/>
      <c r="GY598" s="6"/>
      <c r="GZ598" s="6"/>
      <c r="HA598" s="6"/>
      <c r="HB598" s="6"/>
      <c r="HC598" s="6"/>
      <c r="HD598" s="6"/>
      <c r="HE598" s="6"/>
      <c r="HF598" s="6"/>
      <c r="HG598" s="6"/>
      <c r="HH598" s="6"/>
      <c r="HI598" s="6"/>
      <c r="HJ598" s="6"/>
      <c r="HK598" s="6"/>
      <c r="HL598" s="6"/>
      <c r="HM598" s="6"/>
      <c r="HN598" s="6"/>
      <c r="HO598" s="6"/>
      <c r="HP598" s="6"/>
      <c r="HQ598" s="6"/>
      <c r="HR598" s="6"/>
      <c r="HS598" s="6"/>
      <c r="HT598" s="6"/>
      <c r="HU598" s="6"/>
      <c r="HV598" s="6"/>
      <c r="HW598" s="6"/>
      <c r="HX598" s="6"/>
      <c r="HY598" s="6"/>
      <c r="HZ598" s="6"/>
      <c r="IA598" s="6"/>
      <c r="IB598" s="6"/>
      <c r="IC598" s="6"/>
      <c r="ID598" s="6"/>
      <c r="IE598" s="6"/>
      <c r="IF598" s="6"/>
    </row>
    <row r="599" spans="1:240" s="53" customFormat="1" ht="30.6" customHeight="1" x14ac:dyDescent="0.25">
      <c r="A599" s="52"/>
      <c r="B599" s="104"/>
      <c r="C599" s="104"/>
      <c r="D599" s="104"/>
      <c r="E599" s="104"/>
      <c r="F599" s="105"/>
      <c r="G599" s="32" t="s">
        <v>2</v>
      </c>
      <c r="H599" s="28" t="s">
        <v>0</v>
      </c>
      <c r="I599" s="124">
        <v>200</v>
      </c>
      <c r="J599" s="30">
        <v>301377</v>
      </c>
      <c r="K599" s="30">
        <v>375790</v>
      </c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/>
      <c r="CM599" s="6"/>
      <c r="CN599" s="6"/>
      <c r="CO599" s="6"/>
      <c r="CP599" s="6"/>
      <c r="CQ599" s="6"/>
      <c r="CR599" s="6"/>
      <c r="CS599" s="6"/>
      <c r="CT599" s="6"/>
      <c r="CU599" s="6"/>
      <c r="CV599" s="6"/>
      <c r="CW599" s="6"/>
      <c r="CX599" s="6"/>
      <c r="CY599" s="6"/>
      <c r="CZ599" s="6"/>
      <c r="DA599" s="6"/>
      <c r="DB599" s="6"/>
      <c r="DC599" s="6"/>
      <c r="DD599" s="6"/>
      <c r="DE599" s="6"/>
      <c r="DF599" s="6"/>
      <c r="DG599" s="6"/>
      <c r="DH599" s="6"/>
      <c r="DI599" s="6"/>
      <c r="DJ599" s="6"/>
      <c r="DK599" s="6"/>
      <c r="DL599" s="6"/>
      <c r="DM599" s="6"/>
      <c r="DN599" s="6"/>
      <c r="DO599" s="6"/>
      <c r="DP599" s="6"/>
      <c r="DQ599" s="6"/>
      <c r="DR599" s="6"/>
      <c r="DS599" s="6"/>
      <c r="DT599" s="6"/>
      <c r="DU599" s="6"/>
      <c r="DV599" s="6"/>
      <c r="DW599" s="6"/>
      <c r="DX599" s="6"/>
      <c r="DY599" s="6"/>
      <c r="DZ599" s="6"/>
      <c r="EA599" s="6"/>
      <c r="EB599" s="6"/>
      <c r="EC599" s="6"/>
      <c r="ED599" s="6"/>
      <c r="EE599" s="6"/>
      <c r="EF599" s="6"/>
      <c r="EG599" s="6"/>
      <c r="EH599" s="6"/>
      <c r="EI599" s="6"/>
      <c r="EJ599" s="6"/>
      <c r="EK599" s="6"/>
      <c r="EL599" s="6"/>
      <c r="EM599" s="6"/>
      <c r="EN599" s="6"/>
      <c r="EO599" s="6"/>
      <c r="EP599" s="6"/>
      <c r="EQ599" s="6"/>
      <c r="ER599" s="6"/>
      <c r="ES599" s="6"/>
      <c r="ET599" s="6"/>
      <c r="EU599" s="6"/>
      <c r="EV599" s="6"/>
      <c r="EW599" s="6"/>
      <c r="EX599" s="6"/>
      <c r="EY599" s="6"/>
      <c r="EZ599" s="6"/>
      <c r="FA599" s="6"/>
      <c r="FB599" s="6"/>
      <c r="FC599" s="6"/>
      <c r="FD599" s="6"/>
      <c r="FE599" s="6"/>
      <c r="FF599" s="6"/>
      <c r="FG599" s="6"/>
      <c r="FH599" s="6"/>
      <c r="FI599" s="6"/>
      <c r="FJ599" s="6"/>
      <c r="FK599" s="6"/>
      <c r="FL599" s="6"/>
      <c r="FM599" s="6"/>
      <c r="FN599" s="6"/>
      <c r="FO599" s="6"/>
      <c r="FP599" s="6"/>
      <c r="FQ599" s="6"/>
      <c r="FR599" s="6"/>
      <c r="FS599" s="6"/>
      <c r="FT599" s="6"/>
      <c r="FU599" s="6"/>
      <c r="FV599" s="6"/>
      <c r="FW599" s="6"/>
      <c r="FX599" s="6"/>
      <c r="FY599" s="6"/>
      <c r="FZ599" s="6"/>
      <c r="GA599" s="6"/>
      <c r="GB599" s="6"/>
      <c r="GC599" s="6"/>
      <c r="GD599" s="6"/>
      <c r="GE599" s="6"/>
      <c r="GF599" s="6"/>
      <c r="GG599" s="6"/>
      <c r="GH599" s="6"/>
      <c r="GI599" s="6"/>
      <c r="GJ599" s="6"/>
      <c r="GK599" s="6"/>
      <c r="GL599" s="6"/>
      <c r="GM599" s="6"/>
      <c r="GN599" s="6"/>
      <c r="GO599" s="6"/>
      <c r="GP599" s="6"/>
      <c r="GQ599" s="6"/>
      <c r="GR599" s="6"/>
      <c r="GS599" s="6"/>
      <c r="GT599" s="6"/>
      <c r="GU599" s="6"/>
      <c r="GV599" s="6"/>
      <c r="GW599" s="6"/>
      <c r="GX599" s="6"/>
      <c r="GY599" s="6"/>
      <c r="GZ599" s="6"/>
      <c r="HA599" s="6"/>
      <c r="HB599" s="6"/>
      <c r="HC599" s="6"/>
      <c r="HD599" s="6"/>
      <c r="HE599" s="6"/>
      <c r="HF599" s="6"/>
      <c r="HG599" s="6"/>
      <c r="HH599" s="6"/>
      <c r="HI599" s="6"/>
      <c r="HJ599" s="6"/>
      <c r="HK599" s="6"/>
      <c r="HL599" s="6"/>
      <c r="HM599" s="6"/>
      <c r="HN599" s="6"/>
      <c r="HO599" s="6"/>
      <c r="HP599" s="6"/>
      <c r="HQ599" s="6"/>
      <c r="HR599" s="6"/>
      <c r="HS599" s="6"/>
      <c r="HT599" s="6"/>
      <c r="HU599" s="6"/>
      <c r="HV599" s="6"/>
      <c r="HW599" s="6"/>
      <c r="HX599" s="6"/>
      <c r="HY599" s="6"/>
      <c r="HZ599" s="6"/>
      <c r="IA599" s="6"/>
      <c r="IB599" s="6"/>
      <c r="IC599" s="6"/>
      <c r="ID599" s="6"/>
      <c r="IE599" s="6"/>
      <c r="IF599" s="6"/>
    </row>
    <row r="600" spans="1:240" s="53" customFormat="1" ht="52.5" customHeight="1" x14ac:dyDescent="0.25">
      <c r="A600" s="52"/>
      <c r="B600" s="138"/>
      <c r="C600" s="138"/>
      <c r="D600" s="138"/>
      <c r="E600" s="138"/>
      <c r="F600" s="139"/>
      <c r="G600" s="32" t="s">
        <v>568</v>
      </c>
      <c r="H600" s="28" t="s">
        <v>567</v>
      </c>
      <c r="I600" s="124"/>
      <c r="J600" s="30">
        <f>J601</f>
        <v>322</v>
      </c>
      <c r="K600" s="30">
        <f>K601</f>
        <v>287</v>
      </c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  <c r="CQ600" s="6"/>
      <c r="CR600" s="6"/>
      <c r="CS600" s="6"/>
      <c r="CT600" s="6"/>
      <c r="CU600" s="6"/>
      <c r="CV600" s="6"/>
      <c r="CW600" s="6"/>
      <c r="CX600" s="6"/>
      <c r="CY600" s="6"/>
      <c r="CZ600" s="6"/>
      <c r="DA600" s="6"/>
      <c r="DB600" s="6"/>
      <c r="DC600" s="6"/>
      <c r="DD600" s="6"/>
      <c r="DE600" s="6"/>
      <c r="DF600" s="6"/>
      <c r="DG600" s="6"/>
      <c r="DH600" s="6"/>
      <c r="DI600" s="6"/>
      <c r="DJ600" s="6"/>
      <c r="DK600" s="6"/>
      <c r="DL600" s="6"/>
      <c r="DM600" s="6"/>
      <c r="DN600" s="6"/>
      <c r="DO600" s="6"/>
      <c r="DP600" s="6"/>
      <c r="DQ600" s="6"/>
      <c r="DR600" s="6"/>
      <c r="DS600" s="6"/>
      <c r="DT600" s="6"/>
      <c r="DU600" s="6"/>
      <c r="DV600" s="6"/>
      <c r="DW600" s="6"/>
      <c r="DX600" s="6"/>
      <c r="DY600" s="6"/>
      <c r="DZ600" s="6"/>
      <c r="EA600" s="6"/>
      <c r="EB600" s="6"/>
      <c r="EC600" s="6"/>
      <c r="ED600" s="6"/>
      <c r="EE600" s="6"/>
      <c r="EF600" s="6"/>
      <c r="EG600" s="6"/>
      <c r="EH600" s="6"/>
      <c r="EI600" s="6"/>
      <c r="EJ600" s="6"/>
      <c r="EK600" s="6"/>
      <c r="EL600" s="6"/>
      <c r="EM600" s="6"/>
      <c r="EN600" s="6"/>
      <c r="EO600" s="6"/>
      <c r="EP600" s="6"/>
      <c r="EQ600" s="6"/>
      <c r="ER600" s="6"/>
      <c r="ES600" s="6"/>
      <c r="ET600" s="6"/>
      <c r="EU600" s="6"/>
      <c r="EV600" s="6"/>
      <c r="EW600" s="6"/>
      <c r="EX600" s="6"/>
      <c r="EY600" s="6"/>
      <c r="EZ600" s="6"/>
      <c r="FA600" s="6"/>
      <c r="FB600" s="6"/>
      <c r="FC600" s="6"/>
      <c r="FD600" s="6"/>
      <c r="FE600" s="6"/>
      <c r="FF600" s="6"/>
      <c r="FG600" s="6"/>
      <c r="FH600" s="6"/>
      <c r="FI600" s="6"/>
      <c r="FJ600" s="6"/>
      <c r="FK600" s="6"/>
      <c r="FL600" s="6"/>
      <c r="FM600" s="6"/>
      <c r="FN600" s="6"/>
      <c r="FO600" s="6"/>
      <c r="FP600" s="6"/>
      <c r="FQ600" s="6"/>
      <c r="FR600" s="6"/>
      <c r="FS600" s="6"/>
      <c r="FT600" s="6"/>
      <c r="FU600" s="6"/>
      <c r="FV600" s="6"/>
      <c r="FW600" s="6"/>
      <c r="FX600" s="6"/>
      <c r="FY600" s="6"/>
      <c r="FZ600" s="6"/>
      <c r="GA600" s="6"/>
      <c r="GB600" s="6"/>
      <c r="GC600" s="6"/>
      <c r="GD600" s="6"/>
      <c r="GE600" s="6"/>
      <c r="GF600" s="6"/>
      <c r="GG600" s="6"/>
      <c r="GH600" s="6"/>
      <c r="GI600" s="6"/>
      <c r="GJ600" s="6"/>
      <c r="GK600" s="6"/>
      <c r="GL600" s="6"/>
      <c r="GM600" s="6"/>
      <c r="GN600" s="6"/>
      <c r="GO600" s="6"/>
      <c r="GP600" s="6"/>
      <c r="GQ600" s="6"/>
      <c r="GR600" s="6"/>
      <c r="GS600" s="6"/>
      <c r="GT600" s="6"/>
      <c r="GU600" s="6"/>
      <c r="GV600" s="6"/>
      <c r="GW600" s="6"/>
      <c r="GX600" s="6"/>
      <c r="GY600" s="6"/>
      <c r="GZ600" s="6"/>
      <c r="HA600" s="6"/>
      <c r="HB600" s="6"/>
      <c r="HC600" s="6"/>
      <c r="HD600" s="6"/>
      <c r="HE600" s="6"/>
      <c r="HF600" s="6"/>
      <c r="HG600" s="6"/>
      <c r="HH600" s="6"/>
      <c r="HI600" s="6"/>
      <c r="HJ600" s="6"/>
      <c r="HK600" s="6"/>
      <c r="HL600" s="6"/>
      <c r="HM600" s="6"/>
      <c r="HN600" s="6"/>
      <c r="HO600" s="6"/>
      <c r="HP600" s="6"/>
      <c r="HQ600" s="6"/>
      <c r="HR600" s="6"/>
      <c r="HS600" s="6"/>
      <c r="HT600" s="6"/>
      <c r="HU600" s="6"/>
      <c r="HV600" s="6"/>
      <c r="HW600" s="6"/>
      <c r="HX600" s="6"/>
      <c r="HY600" s="6"/>
      <c r="HZ600" s="6"/>
      <c r="IA600" s="6"/>
      <c r="IB600" s="6"/>
      <c r="IC600" s="6"/>
      <c r="ID600" s="6"/>
      <c r="IE600" s="6"/>
      <c r="IF600" s="6"/>
    </row>
    <row r="601" spans="1:240" s="53" customFormat="1" ht="30.6" customHeight="1" x14ac:dyDescent="0.25">
      <c r="A601" s="52"/>
      <c r="B601" s="138"/>
      <c r="C601" s="138"/>
      <c r="D601" s="138"/>
      <c r="E601" s="138"/>
      <c r="F601" s="139"/>
      <c r="G601" s="32" t="s">
        <v>2</v>
      </c>
      <c r="H601" s="28"/>
      <c r="I601" s="124">
        <v>200</v>
      </c>
      <c r="J601" s="30">
        <v>322</v>
      </c>
      <c r="K601" s="30">
        <v>287</v>
      </c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  <c r="CC601" s="6"/>
      <c r="CD601" s="6"/>
      <c r="CE601" s="6"/>
      <c r="CF601" s="6"/>
      <c r="CG601" s="6"/>
      <c r="CH601" s="6"/>
      <c r="CI601" s="6"/>
      <c r="CJ601" s="6"/>
      <c r="CK601" s="6"/>
      <c r="CL601" s="6"/>
      <c r="CM601" s="6"/>
      <c r="CN601" s="6"/>
      <c r="CO601" s="6"/>
      <c r="CP601" s="6"/>
      <c r="CQ601" s="6"/>
      <c r="CR601" s="6"/>
      <c r="CS601" s="6"/>
      <c r="CT601" s="6"/>
      <c r="CU601" s="6"/>
      <c r="CV601" s="6"/>
      <c r="CW601" s="6"/>
      <c r="CX601" s="6"/>
      <c r="CY601" s="6"/>
      <c r="CZ601" s="6"/>
      <c r="DA601" s="6"/>
      <c r="DB601" s="6"/>
      <c r="DC601" s="6"/>
      <c r="DD601" s="6"/>
      <c r="DE601" s="6"/>
      <c r="DF601" s="6"/>
      <c r="DG601" s="6"/>
      <c r="DH601" s="6"/>
      <c r="DI601" s="6"/>
      <c r="DJ601" s="6"/>
      <c r="DK601" s="6"/>
      <c r="DL601" s="6"/>
      <c r="DM601" s="6"/>
      <c r="DN601" s="6"/>
      <c r="DO601" s="6"/>
      <c r="DP601" s="6"/>
      <c r="DQ601" s="6"/>
      <c r="DR601" s="6"/>
      <c r="DS601" s="6"/>
      <c r="DT601" s="6"/>
      <c r="DU601" s="6"/>
      <c r="DV601" s="6"/>
      <c r="DW601" s="6"/>
      <c r="DX601" s="6"/>
      <c r="DY601" s="6"/>
      <c r="DZ601" s="6"/>
      <c r="EA601" s="6"/>
      <c r="EB601" s="6"/>
      <c r="EC601" s="6"/>
      <c r="ED601" s="6"/>
      <c r="EE601" s="6"/>
      <c r="EF601" s="6"/>
      <c r="EG601" s="6"/>
      <c r="EH601" s="6"/>
      <c r="EI601" s="6"/>
      <c r="EJ601" s="6"/>
      <c r="EK601" s="6"/>
      <c r="EL601" s="6"/>
      <c r="EM601" s="6"/>
      <c r="EN601" s="6"/>
      <c r="EO601" s="6"/>
      <c r="EP601" s="6"/>
      <c r="EQ601" s="6"/>
      <c r="ER601" s="6"/>
      <c r="ES601" s="6"/>
      <c r="ET601" s="6"/>
      <c r="EU601" s="6"/>
      <c r="EV601" s="6"/>
      <c r="EW601" s="6"/>
      <c r="EX601" s="6"/>
      <c r="EY601" s="6"/>
      <c r="EZ601" s="6"/>
      <c r="FA601" s="6"/>
      <c r="FB601" s="6"/>
      <c r="FC601" s="6"/>
      <c r="FD601" s="6"/>
      <c r="FE601" s="6"/>
      <c r="FF601" s="6"/>
      <c r="FG601" s="6"/>
      <c r="FH601" s="6"/>
      <c r="FI601" s="6"/>
      <c r="FJ601" s="6"/>
      <c r="FK601" s="6"/>
      <c r="FL601" s="6"/>
      <c r="FM601" s="6"/>
      <c r="FN601" s="6"/>
      <c r="FO601" s="6"/>
      <c r="FP601" s="6"/>
      <c r="FQ601" s="6"/>
      <c r="FR601" s="6"/>
      <c r="FS601" s="6"/>
      <c r="FT601" s="6"/>
      <c r="FU601" s="6"/>
      <c r="FV601" s="6"/>
      <c r="FW601" s="6"/>
      <c r="FX601" s="6"/>
      <c r="FY601" s="6"/>
      <c r="FZ601" s="6"/>
      <c r="GA601" s="6"/>
      <c r="GB601" s="6"/>
      <c r="GC601" s="6"/>
      <c r="GD601" s="6"/>
      <c r="GE601" s="6"/>
      <c r="GF601" s="6"/>
      <c r="GG601" s="6"/>
      <c r="GH601" s="6"/>
      <c r="GI601" s="6"/>
      <c r="GJ601" s="6"/>
      <c r="GK601" s="6"/>
      <c r="GL601" s="6"/>
      <c r="GM601" s="6"/>
      <c r="GN601" s="6"/>
      <c r="GO601" s="6"/>
      <c r="GP601" s="6"/>
      <c r="GQ601" s="6"/>
      <c r="GR601" s="6"/>
      <c r="GS601" s="6"/>
      <c r="GT601" s="6"/>
      <c r="GU601" s="6"/>
      <c r="GV601" s="6"/>
      <c r="GW601" s="6"/>
      <c r="GX601" s="6"/>
      <c r="GY601" s="6"/>
      <c r="GZ601" s="6"/>
      <c r="HA601" s="6"/>
      <c r="HB601" s="6"/>
      <c r="HC601" s="6"/>
      <c r="HD601" s="6"/>
      <c r="HE601" s="6"/>
      <c r="HF601" s="6"/>
      <c r="HG601" s="6"/>
      <c r="HH601" s="6"/>
      <c r="HI601" s="6"/>
      <c r="HJ601" s="6"/>
      <c r="HK601" s="6"/>
      <c r="HL601" s="6"/>
      <c r="HM601" s="6"/>
      <c r="HN601" s="6"/>
      <c r="HO601" s="6"/>
      <c r="HP601" s="6"/>
      <c r="HQ601" s="6"/>
      <c r="HR601" s="6"/>
      <c r="HS601" s="6"/>
      <c r="HT601" s="6"/>
      <c r="HU601" s="6"/>
      <c r="HV601" s="6"/>
      <c r="HW601" s="6"/>
      <c r="HX601" s="6"/>
      <c r="HY601" s="6"/>
      <c r="HZ601" s="6"/>
      <c r="IA601" s="6"/>
      <c r="IB601" s="6"/>
      <c r="IC601" s="6"/>
      <c r="ID601" s="6"/>
      <c r="IE601" s="6"/>
      <c r="IF601" s="6"/>
    </row>
    <row r="602" spans="1:240" s="53" customFormat="1" ht="30.6" hidden="1" customHeight="1" x14ac:dyDescent="0.3">
      <c r="A602" s="52"/>
      <c r="B602" s="138"/>
      <c r="C602" s="138"/>
      <c r="D602" s="138"/>
      <c r="E602" s="138"/>
      <c r="F602" s="139"/>
      <c r="G602" s="32"/>
      <c r="H602" s="28"/>
      <c r="I602" s="124"/>
      <c r="J602" s="30"/>
      <c r="K602" s="30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6"/>
      <c r="CC602" s="6"/>
      <c r="CD602" s="6"/>
      <c r="CE602" s="6"/>
      <c r="CF602" s="6"/>
      <c r="CG602" s="6"/>
      <c r="CH602" s="6"/>
      <c r="CI602" s="6"/>
      <c r="CJ602" s="6"/>
      <c r="CK602" s="6"/>
      <c r="CL602" s="6"/>
      <c r="CM602" s="6"/>
      <c r="CN602" s="6"/>
      <c r="CO602" s="6"/>
      <c r="CP602" s="6"/>
      <c r="CQ602" s="6"/>
      <c r="CR602" s="6"/>
      <c r="CS602" s="6"/>
      <c r="CT602" s="6"/>
      <c r="CU602" s="6"/>
      <c r="CV602" s="6"/>
      <c r="CW602" s="6"/>
      <c r="CX602" s="6"/>
      <c r="CY602" s="6"/>
      <c r="CZ602" s="6"/>
      <c r="DA602" s="6"/>
      <c r="DB602" s="6"/>
      <c r="DC602" s="6"/>
      <c r="DD602" s="6"/>
      <c r="DE602" s="6"/>
      <c r="DF602" s="6"/>
      <c r="DG602" s="6"/>
      <c r="DH602" s="6"/>
      <c r="DI602" s="6"/>
      <c r="DJ602" s="6"/>
      <c r="DK602" s="6"/>
      <c r="DL602" s="6"/>
      <c r="DM602" s="6"/>
      <c r="DN602" s="6"/>
      <c r="DO602" s="6"/>
      <c r="DP602" s="6"/>
      <c r="DQ602" s="6"/>
      <c r="DR602" s="6"/>
      <c r="DS602" s="6"/>
      <c r="DT602" s="6"/>
      <c r="DU602" s="6"/>
      <c r="DV602" s="6"/>
      <c r="DW602" s="6"/>
      <c r="DX602" s="6"/>
      <c r="DY602" s="6"/>
      <c r="DZ602" s="6"/>
      <c r="EA602" s="6"/>
      <c r="EB602" s="6"/>
      <c r="EC602" s="6"/>
      <c r="ED602" s="6"/>
      <c r="EE602" s="6"/>
      <c r="EF602" s="6"/>
      <c r="EG602" s="6"/>
      <c r="EH602" s="6"/>
      <c r="EI602" s="6"/>
      <c r="EJ602" s="6"/>
      <c r="EK602" s="6"/>
      <c r="EL602" s="6"/>
      <c r="EM602" s="6"/>
      <c r="EN602" s="6"/>
      <c r="EO602" s="6"/>
      <c r="EP602" s="6"/>
      <c r="EQ602" s="6"/>
      <c r="ER602" s="6"/>
      <c r="ES602" s="6"/>
      <c r="ET602" s="6"/>
      <c r="EU602" s="6"/>
      <c r="EV602" s="6"/>
      <c r="EW602" s="6"/>
      <c r="EX602" s="6"/>
      <c r="EY602" s="6"/>
      <c r="EZ602" s="6"/>
      <c r="FA602" s="6"/>
      <c r="FB602" s="6"/>
      <c r="FC602" s="6"/>
      <c r="FD602" s="6"/>
      <c r="FE602" s="6"/>
      <c r="FF602" s="6"/>
      <c r="FG602" s="6"/>
      <c r="FH602" s="6"/>
      <c r="FI602" s="6"/>
      <c r="FJ602" s="6"/>
      <c r="FK602" s="6"/>
      <c r="FL602" s="6"/>
      <c r="FM602" s="6"/>
      <c r="FN602" s="6"/>
      <c r="FO602" s="6"/>
      <c r="FP602" s="6"/>
      <c r="FQ602" s="6"/>
      <c r="FR602" s="6"/>
      <c r="FS602" s="6"/>
      <c r="FT602" s="6"/>
      <c r="FU602" s="6"/>
      <c r="FV602" s="6"/>
      <c r="FW602" s="6"/>
      <c r="FX602" s="6"/>
      <c r="FY602" s="6"/>
      <c r="FZ602" s="6"/>
      <c r="GA602" s="6"/>
      <c r="GB602" s="6"/>
      <c r="GC602" s="6"/>
      <c r="GD602" s="6"/>
      <c r="GE602" s="6"/>
      <c r="GF602" s="6"/>
      <c r="GG602" s="6"/>
      <c r="GH602" s="6"/>
      <c r="GI602" s="6"/>
      <c r="GJ602" s="6"/>
      <c r="GK602" s="6"/>
      <c r="GL602" s="6"/>
      <c r="GM602" s="6"/>
      <c r="GN602" s="6"/>
      <c r="GO602" s="6"/>
      <c r="GP602" s="6"/>
      <c r="GQ602" s="6"/>
      <c r="GR602" s="6"/>
      <c r="GS602" s="6"/>
      <c r="GT602" s="6"/>
      <c r="GU602" s="6"/>
      <c r="GV602" s="6"/>
      <c r="GW602" s="6"/>
      <c r="GX602" s="6"/>
      <c r="GY602" s="6"/>
      <c r="GZ602" s="6"/>
      <c r="HA602" s="6"/>
      <c r="HB602" s="6"/>
      <c r="HC602" s="6"/>
      <c r="HD602" s="6"/>
      <c r="HE602" s="6"/>
      <c r="HF602" s="6"/>
      <c r="HG602" s="6"/>
      <c r="HH602" s="6"/>
      <c r="HI602" s="6"/>
      <c r="HJ602" s="6"/>
      <c r="HK602" s="6"/>
      <c r="HL602" s="6"/>
      <c r="HM602" s="6"/>
      <c r="HN602" s="6"/>
      <c r="HO602" s="6"/>
      <c r="HP602" s="6"/>
      <c r="HQ602" s="6"/>
      <c r="HR602" s="6"/>
      <c r="HS602" s="6"/>
      <c r="HT602" s="6"/>
      <c r="HU602" s="6"/>
      <c r="HV602" s="6"/>
      <c r="HW602" s="6"/>
      <c r="HX602" s="6"/>
      <c r="HY602" s="6"/>
      <c r="HZ602" s="6"/>
      <c r="IA602" s="6"/>
      <c r="IB602" s="6"/>
      <c r="IC602" s="6"/>
      <c r="ID602" s="6"/>
      <c r="IE602" s="6"/>
      <c r="IF602" s="6"/>
    </row>
    <row r="603" spans="1:240" ht="20.100000000000001" customHeight="1" x14ac:dyDescent="0.25">
      <c r="A603" s="4"/>
      <c r="B603" s="104"/>
      <c r="C603" s="104"/>
      <c r="D603" s="104"/>
      <c r="E603" s="104"/>
      <c r="F603" s="105"/>
      <c r="G603" s="32" t="s">
        <v>98</v>
      </c>
      <c r="H603" s="28" t="s">
        <v>431</v>
      </c>
      <c r="I603" s="29" t="s">
        <v>0</v>
      </c>
      <c r="J603" s="30">
        <f>J604</f>
        <v>1652860</v>
      </c>
      <c r="K603" s="30">
        <f>K604</f>
        <v>1652860</v>
      </c>
    </row>
    <row r="604" spans="1:240" ht="78.75" x14ac:dyDescent="0.25">
      <c r="A604" s="4"/>
      <c r="B604" s="104"/>
      <c r="C604" s="104"/>
      <c r="D604" s="104"/>
      <c r="E604" s="104"/>
      <c r="F604" s="105"/>
      <c r="G604" s="32" t="s">
        <v>3</v>
      </c>
      <c r="H604" s="28"/>
      <c r="I604" s="29">
        <v>100</v>
      </c>
      <c r="J604" s="197">
        <v>1652860</v>
      </c>
      <c r="K604" s="197">
        <v>1652860</v>
      </c>
    </row>
    <row r="605" spans="1:240" ht="31.5" x14ac:dyDescent="0.25">
      <c r="A605" s="4"/>
      <c r="B605" s="104"/>
      <c r="C605" s="104"/>
      <c r="D605" s="104"/>
      <c r="E605" s="104"/>
      <c r="F605" s="105"/>
      <c r="G605" s="32" t="s">
        <v>99</v>
      </c>
      <c r="H605" s="28" t="s">
        <v>432</v>
      </c>
      <c r="I605" s="29" t="s">
        <v>0</v>
      </c>
      <c r="J605" s="30">
        <f>J606</f>
        <v>5000</v>
      </c>
      <c r="K605" s="30">
        <f>K606</f>
        <v>5000</v>
      </c>
    </row>
    <row r="606" spans="1:240" ht="78.75" x14ac:dyDescent="0.25">
      <c r="A606" s="4"/>
      <c r="B606" s="104"/>
      <c r="C606" s="104"/>
      <c r="D606" s="104"/>
      <c r="E606" s="104"/>
      <c r="F606" s="105"/>
      <c r="G606" s="32" t="s">
        <v>3</v>
      </c>
      <c r="H606" s="28"/>
      <c r="I606" s="29">
        <v>100</v>
      </c>
      <c r="J606" s="30">
        <v>5000</v>
      </c>
      <c r="K606" s="30">
        <v>5000</v>
      </c>
    </row>
    <row r="607" spans="1:240" ht="31.5" x14ac:dyDescent="0.25">
      <c r="A607" s="4"/>
      <c r="B607" s="104"/>
      <c r="C607" s="104"/>
      <c r="D607" s="104"/>
      <c r="E607" s="104"/>
      <c r="F607" s="105"/>
      <c r="G607" s="32" t="s">
        <v>100</v>
      </c>
      <c r="H607" s="28" t="s">
        <v>433</v>
      </c>
      <c r="I607" s="29"/>
      <c r="J607" s="30">
        <f>J608+J609</f>
        <v>20000</v>
      </c>
      <c r="K607" s="30">
        <f>K608+K609</f>
        <v>20000</v>
      </c>
    </row>
    <row r="608" spans="1:240" ht="78.75" x14ac:dyDescent="0.25">
      <c r="A608" s="4"/>
      <c r="B608" s="104"/>
      <c r="C608" s="104"/>
      <c r="D608" s="104"/>
      <c r="E608" s="104"/>
      <c r="F608" s="105"/>
      <c r="G608" s="32" t="s">
        <v>3</v>
      </c>
      <c r="H608" s="28"/>
      <c r="I608" s="29">
        <v>100</v>
      </c>
      <c r="J608" s="30">
        <v>10000</v>
      </c>
      <c r="K608" s="30">
        <v>10000</v>
      </c>
    </row>
    <row r="609" spans="1:11" ht="31.5" x14ac:dyDescent="0.25">
      <c r="A609" s="4"/>
      <c r="B609" s="104"/>
      <c r="C609" s="104"/>
      <c r="D609" s="104"/>
      <c r="E609" s="104"/>
      <c r="F609" s="105"/>
      <c r="G609" s="32" t="s">
        <v>2</v>
      </c>
      <c r="H609" s="35"/>
      <c r="I609" s="29">
        <v>200</v>
      </c>
      <c r="J609" s="30">
        <v>10000</v>
      </c>
      <c r="K609" s="30">
        <v>10000</v>
      </c>
    </row>
    <row r="610" spans="1:11" ht="47.25" x14ac:dyDescent="0.25">
      <c r="A610" s="4"/>
      <c r="B610" s="104"/>
      <c r="C610" s="104"/>
      <c r="D610" s="104"/>
      <c r="E610" s="104"/>
      <c r="F610" s="105"/>
      <c r="G610" s="32" t="s">
        <v>108</v>
      </c>
      <c r="H610" s="28" t="s">
        <v>434</v>
      </c>
      <c r="I610" s="29"/>
      <c r="J610" s="30">
        <f>J611+J612+J613</f>
        <v>18893190</v>
      </c>
      <c r="K610" s="30">
        <f>K611+K612+K613</f>
        <v>18893190</v>
      </c>
    </row>
    <row r="611" spans="1:11" ht="78.75" x14ac:dyDescent="0.25">
      <c r="A611" s="4"/>
      <c r="B611" s="104"/>
      <c r="C611" s="104"/>
      <c r="D611" s="104"/>
      <c r="E611" s="104"/>
      <c r="F611" s="105"/>
      <c r="G611" s="32" t="s">
        <v>3</v>
      </c>
      <c r="H611" s="28"/>
      <c r="I611" s="29">
        <v>100</v>
      </c>
      <c r="J611" s="203">
        <v>17354219</v>
      </c>
      <c r="K611" s="203">
        <v>17321667</v>
      </c>
    </row>
    <row r="612" spans="1:11" ht="31.5" x14ac:dyDescent="0.25">
      <c r="A612" s="4"/>
      <c r="B612" s="104"/>
      <c r="C612" s="104"/>
      <c r="D612" s="104"/>
      <c r="E612" s="104"/>
      <c r="F612" s="105"/>
      <c r="G612" s="32" t="s">
        <v>2</v>
      </c>
      <c r="H612" s="28" t="s">
        <v>0</v>
      </c>
      <c r="I612" s="29">
        <v>200</v>
      </c>
      <c r="J612" s="203">
        <v>1433971</v>
      </c>
      <c r="K612" s="203">
        <v>1466523</v>
      </c>
    </row>
    <row r="613" spans="1:11" ht="15.75" x14ac:dyDescent="0.25">
      <c r="A613" s="4"/>
      <c r="B613" s="104"/>
      <c r="C613" s="104"/>
      <c r="D613" s="104"/>
      <c r="E613" s="104"/>
      <c r="F613" s="105"/>
      <c r="G613" s="32" t="s">
        <v>1</v>
      </c>
      <c r="H613" s="28" t="s">
        <v>0</v>
      </c>
      <c r="I613" s="29">
        <v>800</v>
      </c>
      <c r="J613" s="30">
        <v>105000</v>
      </c>
      <c r="K613" s="30">
        <v>105000</v>
      </c>
    </row>
    <row r="614" spans="1:11" ht="31.5" x14ac:dyDescent="0.25">
      <c r="A614" s="4"/>
      <c r="B614" s="104"/>
      <c r="C614" s="104"/>
      <c r="D614" s="104"/>
      <c r="E614" s="104"/>
      <c r="F614" s="105"/>
      <c r="G614" s="32" t="s">
        <v>780</v>
      </c>
      <c r="H614" s="28" t="s">
        <v>435</v>
      </c>
      <c r="I614" s="29"/>
      <c r="J614" s="30">
        <f>J615</f>
        <v>832588</v>
      </c>
      <c r="K614" s="30">
        <f>K615</f>
        <v>832588</v>
      </c>
    </row>
    <row r="615" spans="1:11" ht="78.75" x14ac:dyDescent="0.25">
      <c r="A615" s="4"/>
      <c r="B615" s="104"/>
      <c r="C615" s="104"/>
      <c r="D615" s="104"/>
      <c r="E615" s="104"/>
      <c r="F615" s="105"/>
      <c r="G615" s="32" t="s">
        <v>3</v>
      </c>
      <c r="H615" s="28"/>
      <c r="I615" s="29">
        <v>100</v>
      </c>
      <c r="J615" s="197">
        <v>832588</v>
      </c>
      <c r="K615" s="197">
        <v>832588</v>
      </c>
    </row>
    <row r="616" spans="1:11" ht="31.5" x14ac:dyDescent="0.25">
      <c r="A616" s="4"/>
      <c r="B616" s="104"/>
      <c r="C616" s="104"/>
      <c r="D616" s="104"/>
      <c r="E616" s="104"/>
      <c r="F616" s="105"/>
      <c r="G616" s="32" t="s">
        <v>779</v>
      </c>
      <c r="H616" s="28" t="s">
        <v>436</v>
      </c>
      <c r="I616" s="29"/>
      <c r="J616" s="30">
        <f>J617+J618</f>
        <v>23000</v>
      </c>
      <c r="K616" s="30">
        <f>K617+K618</f>
        <v>23000</v>
      </c>
    </row>
    <row r="617" spans="1:11" ht="78.75" x14ac:dyDescent="0.25">
      <c r="A617" s="4"/>
      <c r="B617" s="104"/>
      <c r="C617" s="104"/>
      <c r="D617" s="104"/>
      <c r="E617" s="104"/>
      <c r="F617" s="105"/>
      <c r="G617" s="32" t="s">
        <v>3</v>
      </c>
      <c r="H617" s="28"/>
      <c r="I617" s="29">
        <v>100</v>
      </c>
      <c r="J617" s="30"/>
      <c r="K617" s="30"/>
    </row>
    <row r="618" spans="1:11" ht="30.6" customHeight="1" x14ac:dyDescent="0.25">
      <c r="A618" s="4"/>
      <c r="B618" s="104"/>
      <c r="C618" s="104"/>
      <c r="D618" s="104"/>
      <c r="E618" s="104"/>
      <c r="F618" s="105"/>
      <c r="G618" s="32" t="s">
        <v>2</v>
      </c>
      <c r="H618" s="28"/>
      <c r="I618" s="29">
        <v>200</v>
      </c>
      <c r="J618" s="160">
        <v>23000</v>
      </c>
      <c r="K618" s="160">
        <v>23000</v>
      </c>
    </row>
    <row r="619" spans="1:11" ht="31.5" x14ac:dyDescent="0.25">
      <c r="A619" s="4"/>
      <c r="B619" s="104"/>
      <c r="C619" s="104"/>
      <c r="D619" s="104"/>
      <c r="E619" s="104"/>
      <c r="F619" s="105"/>
      <c r="G619" s="32" t="s">
        <v>109</v>
      </c>
      <c r="H619" s="28" t="s">
        <v>437</v>
      </c>
      <c r="I619" s="29"/>
      <c r="J619" s="30">
        <f>J620+J621</f>
        <v>7900990</v>
      </c>
      <c r="K619" s="30">
        <f>K620+K621</f>
        <v>7866710</v>
      </c>
    </row>
    <row r="620" spans="1:11" ht="78.75" x14ac:dyDescent="0.25">
      <c r="A620" s="4"/>
      <c r="B620" s="104"/>
      <c r="C620" s="104"/>
      <c r="D620" s="104"/>
      <c r="E620" s="104"/>
      <c r="F620" s="105"/>
      <c r="G620" s="32" t="s">
        <v>3</v>
      </c>
      <c r="H620" s="28"/>
      <c r="I620" s="29">
        <v>100</v>
      </c>
      <c r="J620" s="197">
        <v>7485990</v>
      </c>
      <c r="K620" s="197">
        <v>7451710</v>
      </c>
    </row>
    <row r="621" spans="1:11" ht="31.5" x14ac:dyDescent="0.25">
      <c r="A621" s="4"/>
      <c r="B621" s="104"/>
      <c r="C621" s="104"/>
      <c r="D621" s="104"/>
      <c r="E621" s="104"/>
      <c r="F621" s="105"/>
      <c r="G621" s="32" t="s">
        <v>2</v>
      </c>
      <c r="H621" s="28"/>
      <c r="I621" s="29">
        <v>200</v>
      </c>
      <c r="J621" s="197">
        <v>415000</v>
      </c>
      <c r="K621" s="197">
        <v>415000</v>
      </c>
    </row>
    <row r="622" spans="1:11" ht="15.6" hidden="1" x14ac:dyDescent="0.3">
      <c r="A622" s="4"/>
      <c r="B622" s="104"/>
      <c r="C622" s="104"/>
      <c r="D622" s="104"/>
      <c r="E622" s="104"/>
      <c r="F622" s="105"/>
      <c r="G622" s="32" t="s">
        <v>1</v>
      </c>
      <c r="H622" s="28"/>
      <c r="I622" s="29">
        <v>800</v>
      </c>
      <c r="J622" s="30"/>
      <c r="K622" s="30"/>
    </row>
    <row r="623" spans="1:11" ht="31.5" x14ac:dyDescent="0.25">
      <c r="A623" s="4"/>
      <c r="B623" s="104"/>
      <c r="C623" s="104"/>
      <c r="D623" s="104"/>
      <c r="E623" s="104"/>
      <c r="F623" s="105"/>
      <c r="G623" s="32" t="s">
        <v>110</v>
      </c>
      <c r="H623" s="28" t="s">
        <v>438</v>
      </c>
      <c r="I623" s="29"/>
      <c r="J623" s="30">
        <f>J624+J625+J626</f>
        <v>2666100</v>
      </c>
      <c r="K623" s="30">
        <f>K624+K625+K626</f>
        <v>2666100</v>
      </c>
    </row>
    <row r="624" spans="1:11" ht="78.75" x14ac:dyDescent="0.25">
      <c r="A624" s="4"/>
      <c r="B624" s="104"/>
      <c r="C624" s="104"/>
      <c r="D624" s="104"/>
      <c r="E624" s="104"/>
      <c r="F624" s="105"/>
      <c r="G624" s="32" t="s">
        <v>3</v>
      </c>
      <c r="H624" s="28"/>
      <c r="I624" s="29">
        <v>100</v>
      </c>
      <c r="J624" s="197">
        <v>2630000</v>
      </c>
      <c r="K624" s="197">
        <v>2630000</v>
      </c>
    </row>
    <row r="625" spans="1:240" ht="31.5" x14ac:dyDescent="0.25">
      <c r="A625" s="4"/>
      <c r="B625" s="104"/>
      <c r="C625" s="104"/>
      <c r="D625" s="104"/>
      <c r="E625" s="104"/>
      <c r="F625" s="105"/>
      <c r="G625" s="32" t="s">
        <v>2</v>
      </c>
      <c r="H625" s="28"/>
      <c r="I625" s="29">
        <v>200</v>
      </c>
      <c r="J625" s="197">
        <v>36100</v>
      </c>
      <c r="K625" s="197">
        <v>36100</v>
      </c>
    </row>
    <row r="626" spans="1:240" ht="15.6" hidden="1" x14ac:dyDescent="0.3">
      <c r="A626" s="4"/>
      <c r="B626" s="104"/>
      <c r="C626" s="104"/>
      <c r="D626" s="104"/>
      <c r="E626" s="104"/>
      <c r="F626" s="105"/>
      <c r="G626" s="32" t="s">
        <v>1</v>
      </c>
      <c r="H626" s="28"/>
      <c r="I626" s="29">
        <v>800</v>
      </c>
      <c r="J626" s="30"/>
      <c r="K626" s="30"/>
    </row>
    <row r="627" spans="1:240" ht="31.5" x14ac:dyDescent="0.25">
      <c r="A627" s="4"/>
      <c r="B627" s="104"/>
      <c r="C627" s="104"/>
      <c r="D627" s="104"/>
      <c r="E627" s="104"/>
      <c r="F627" s="105"/>
      <c r="G627" s="32" t="s">
        <v>111</v>
      </c>
      <c r="H627" s="28" t="s">
        <v>439</v>
      </c>
      <c r="I627" s="29"/>
      <c r="J627" s="30">
        <f>J628+J629+J630</f>
        <v>2075000</v>
      </c>
      <c r="K627" s="30">
        <f>K628+K629+K630</f>
        <v>2075000</v>
      </c>
    </row>
    <row r="628" spans="1:240" ht="78.75" x14ac:dyDescent="0.25">
      <c r="A628" s="4"/>
      <c r="B628" s="104"/>
      <c r="C628" s="104"/>
      <c r="D628" s="104"/>
      <c r="E628" s="104"/>
      <c r="F628" s="105"/>
      <c r="G628" s="32" t="s">
        <v>3</v>
      </c>
      <c r="H628" s="28"/>
      <c r="I628" s="29">
        <v>100</v>
      </c>
      <c r="J628" s="197">
        <v>2003000</v>
      </c>
      <c r="K628" s="197">
        <v>2003000</v>
      </c>
    </row>
    <row r="629" spans="1:240" ht="31.5" x14ac:dyDescent="0.25">
      <c r="A629" s="4"/>
      <c r="B629" s="104"/>
      <c r="C629" s="104"/>
      <c r="D629" s="104"/>
      <c r="E629" s="104"/>
      <c r="F629" s="105"/>
      <c r="G629" s="32" t="s">
        <v>2</v>
      </c>
      <c r="H629" s="28"/>
      <c r="I629" s="29">
        <v>200</v>
      </c>
      <c r="J629" s="197">
        <v>68000</v>
      </c>
      <c r="K629" s="197">
        <v>68000</v>
      </c>
    </row>
    <row r="630" spans="1:240" ht="15.75" x14ac:dyDescent="0.25">
      <c r="A630" s="4"/>
      <c r="B630" s="104"/>
      <c r="C630" s="104"/>
      <c r="D630" s="104"/>
      <c r="E630" s="104"/>
      <c r="F630" s="105"/>
      <c r="G630" s="32" t="s">
        <v>1</v>
      </c>
      <c r="H630" s="28"/>
      <c r="I630" s="29">
        <v>800</v>
      </c>
      <c r="J630" s="197">
        <v>4000</v>
      </c>
      <c r="K630" s="197">
        <v>4000</v>
      </c>
    </row>
    <row r="631" spans="1:240" ht="33" customHeight="1" x14ac:dyDescent="0.25">
      <c r="A631" s="4"/>
      <c r="B631" s="104"/>
      <c r="C631" s="104"/>
      <c r="D631" s="104"/>
      <c r="E631" s="104"/>
      <c r="F631" s="105"/>
      <c r="G631" s="32" t="s">
        <v>136</v>
      </c>
      <c r="H631" s="28" t="s">
        <v>440</v>
      </c>
      <c r="I631" s="29"/>
      <c r="J631" s="30">
        <f>J632</f>
        <v>0</v>
      </c>
      <c r="K631" s="30">
        <f>K632</f>
        <v>0</v>
      </c>
    </row>
    <row r="632" spans="1:240" ht="15.75" x14ac:dyDescent="0.25">
      <c r="A632" s="4"/>
      <c r="B632" s="104"/>
      <c r="C632" s="104"/>
      <c r="D632" s="104"/>
      <c r="E632" s="104"/>
      <c r="F632" s="105"/>
      <c r="G632" s="32" t="s">
        <v>1</v>
      </c>
      <c r="H632" s="28"/>
      <c r="I632" s="29">
        <v>800</v>
      </c>
      <c r="J632" s="30"/>
      <c r="K632" s="30"/>
    </row>
    <row r="633" spans="1:240" ht="31.5" x14ac:dyDescent="0.25">
      <c r="A633" s="4"/>
      <c r="B633" s="104"/>
      <c r="C633" s="104"/>
      <c r="D633" s="104"/>
      <c r="E633" s="104"/>
      <c r="F633" s="105"/>
      <c r="G633" s="32" t="s">
        <v>105</v>
      </c>
      <c r="H633" s="28" t="s">
        <v>441</v>
      </c>
      <c r="I633" s="29" t="s">
        <v>0</v>
      </c>
      <c r="J633" s="30">
        <f>J634+J635</f>
        <v>518777</v>
      </c>
      <c r="K633" s="30">
        <f>K634+K635</f>
        <v>518777</v>
      </c>
    </row>
    <row r="634" spans="1:240" ht="78.75" x14ac:dyDescent="0.25">
      <c r="A634" s="4"/>
      <c r="B634" s="104"/>
      <c r="C634" s="104"/>
      <c r="D634" s="104"/>
      <c r="E634" s="104"/>
      <c r="F634" s="105"/>
      <c r="G634" s="32" t="s">
        <v>3</v>
      </c>
      <c r="H634" s="28"/>
      <c r="I634" s="29">
        <v>100</v>
      </c>
      <c r="J634" s="30">
        <f>471884+18101</f>
        <v>489985</v>
      </c>
      <c r="K634" s="30">
        <f>471884+18101</f>
        <v>489985</v>
      </c>
    </row>
    <row r="635" spans="1:240" ht="31.5" x14ac:dyDescent="0.25">
      <c r="A635" s="4"/>
      <c r="B635" s="104"/>
      <c r="C635" s="104"/>
      <c r="D635" s="104"/>
      <c r="E635" s="104"/>
      <c r="F635" s="105"/>
      <c r="G635" s="32" t="s">
        <v>2</v>
      </c>
      <c r="H635" s="28" t="s">
        <v>0</v>
      </c>
      <c r="I635" s="29">
        <v>200</v>
      </c>
      <c r="J635" s="30">
        <v>28792</v>
      </c>
      <c r="K635" s="30">
        <v>28792</v>
      </c>
    </row>
    <row r="636" spans="1:240" s="53" customFormat="1" ht="36" customHeight="1" x14ac:dyDescent="0.25">
      <c r="A636" s="52"/>
      <c r="B636" s="104"/>
      <c r="C636" s="104"/>
      <c r="D636" s="104"/>
      <c r="E636" s="104"/>
      <c r="F636" s="105"/>
      <c r="G636" s="32" t="s">
        <v>103</v>
      </c>
      <c r="H636" s="28" t="s">
        <v>442</v>
      </c>
      <c r="I636" s="29" t="s">
        <v>0</v>
      </c>
      <c r="J636" s="30">
        <f>J637+J638</f>
        <v>966096</v>
      </c>
      <c r="K636" s="30">
        <f>K637+K638</f>
        <v>966096</v>
      </c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/>
      <c r="CC636" s="6"/>
      <c r="CD636" s="6"/>
      <c r="CE636" s="6"/>
      <c r="CF636" s="6"/>
      <c r="CG636" s="6"/>
      <c r="CH636" s="6"/>
      <c r="CI636" s="6"/>
      <c r="CJ636" s="6"/>
      <c r="CK636" s="6"/>
      <c r="CL636" s="6"/>
      <c r="CM636" s="6"/>
      <c r="CN636" s="6"/>
      <c r="CO636" s="6"/>
      <c r="CP636" s="6"/>
      <c r="CQ636" s="6"/>
      <c r="CR636" s="6"/>
      <c r="CS636" s="6"/>
      <c r="CT636" s="6"/>
      <c r="CU636" s="6"/>
      <c r="CV636" s="6"/>
      <c r="CW636" s="6"/>
      <c r="CX636" s="6"/>
      <c r="CY636" s="6"/>
      <c r="CZ636" s="6"/>
      <c r="DA636" s="6"/>
      <c r="DB636" s="6"/>
      <c r="DC636" s="6"/>
      <c r="DD636" s="6"/>
      <c r="DE636" s="6"/>
      <c r="DF636" s="6"/>
      <c r="DG636" s="6"/>
      <c r="DH636" s="6"/>
      <c r="DI636" s="6"/>
      <c r="DJ636" s="6"/>
      <c r="DK636" s="6"/>
      <c r="DL636" s="6"/>
      <c r="DM636" s="6"/>
      <c r="DN636" s="6"/>
      <c r="DO636" s="6"/>
      <c r="DP636" s="6"/>
      <c r="DQ636" s="6"/>
      <c r="DR636" s="6"/>
      <c r="DS636" s="6"/>
      <c r="DT636" s="6"/>
      <c r="DU636" s="6"/>
      <c r="DV636" s="6"/>
      <c r="DW636" s="6"/>
      <c r="DX636" s="6"/>
      <c r="DY636" s="6"/>
      <c r="DZ636" s="6"/>
      <c r="EA636" s="6"/>
      <c r="EB636" s="6"/>
      <c r="EC636" s="6"/>
      <c r="ED636" s="6"/>
      <c r="EE636" s="6"/>
      <c r="EF636" s="6"/>
      <c r="EG636" s="6"/>
      <c r="EH636" s="6"/>
      <c r="EI636" s="6"/>
      <c r="EJ636" s="6"/>
      <c r="EK636" s="6"/>
      <c r="EL636" s="6"/>
      <c r="EM636" s="6"/>
      <c r="EN636" s="6"/>
      <c r="EO636" s="6"/>
      <c r="EP636" s="6"/>
      <c r="EQ636" s="6"/>
      <c r="ER636" s="6"/>
      <c r="ES636" s="6"/>
      <c r="ET636" s="6"/>
      <c r="EU636" s="6"/>
      <c r="EV636" s="6"/>
      <c r="EW636" s="6"/>
      <c r="EX636" s="6"/>
      <c r="EY636" s="6"/>
      <c r="EZ636" s="6"/>
      <c r="FA636" s="6"/>
      <c r="FB636" s="6"/>
      <c r="FC636" s="6"/>
      <c r="FD636" s="6"/>
      <c r="FE636" s="6"/>
      <c r="FF636" s="6"/>
      <c r="FG636" s="6"/>
      <c r="FH636" s="6"/>
      <c r="FI636" s="6"/>
      <c r="FJ636" s="6"/>
      <c r="FK636" s="6"/>
      <c r="FL636" s="6"/>
      <c r="FM636" s="6"/>
      <c r="FN636" s="6"/>
      <c r="FO636" s="6"/>
      <c r="FP636" s="6"/>
      <c r="FQ636" s="6"/>
      <c r="FR636" s="6"/>
      <c r="FS636" s="6"/>
      <c r="FT636" s="6"/>
      <c r="FU636" s="6"/>
      <c r="FV636" s="6"/>
      <c r="FW636" s="6"/>
      <c r="FX636" s="6"/>
      <c r="FY636" s="6"/>
      <c r="FZ636" s="6"/>
      <c r="GA636" s="6"/>
      <c r="GB636" s="6"/>
      <c r="GC636" s="6"/>
      <c r="GD636" s="6"/>
      <c r="GE636" s="6"/>
      <c r="GF636" s="6"/>
      <c r="GG636" s="6"/>
      <c r="GH636" s="6"/>
      <c r="GI636" s="6"/>
      <c r="GJ636" s="6"/>
      <c r="GK636" s="6"/>
      <c r="GL636" s="6"/>
      <c r="GM636" s="6"/>
      <c r="GN636" s="6"/>
      <c r="GO636" s="6"/>
      <c r="GP636" s="6"/>
      <c r="GQ636" s="6"/>
      <c r="GR636" s="6"/>
      <c r="GS636" s="6"/>
      <c r="GT636" s="6"/>
      <c r="GU636" s="6"/>
      <c r="GV636" s="6"/>
      <c r="GW636" s="6"/>
      <c r="GX636" s="6"/>
      <c r="GY636" s="6"/>
      <c r="GZ636" s="6"/>
      <c r="HA636" s="6"/>
      <c r="HB636" s="6"/>
      <c r="HC636" s="6"/>
      <c r="HD636" s="6"/>
      <c r="HE636" s="6"/>
      <c r="HF636" s="6"/>
      <c r="HG636" s="6"/>
      <c r="HH636" s="6"/>
      <c r="HI636" s="6"/>
      <c r="HJ636" s="6"/>
      <c r="HK636" s="6"/>
      <c r="HL636" s="6"/>
      <c r="HM636" s="6"/>
      <c r="HN636" s="6"/>
      <c r="HO636" s="6"/>
      <c r="HP636" s="6"/>
      <c r="HQ636" s="6"/>
      <c r="HR636" s="6"/>
      <c r="HS636" s="6"/>
      <c r="HT636" s="6"/>
      <c r="HU636" s="6"/>
      <c r="HV636" s="6"/>
      <c r="HW636" s="6"/>
      <c r="HX636" s="6"/>
      <c r="HY636" s="6"/>
      <c r="HZ636" s="6"/>
      <c r="IA636" s="6"/>
      <c r="IB636" s="6"/>
      <c r="IC636" s="6"/>
      <c r="ID636" s="6"/>
      <c r="IE636" s="6"/>
      <c r="IF636" s="6"/>
    </row>
    <row r="637" spans="1:240" s="53" customFormat="1" ht="78.75" x14ac:dyDescent="0.25">
      <c r="A637" s="52"/>
      <c r="B637" s="104"/>
      <c r="C637" s="104"/>
      <c r="D637" s="104"/>
      <c r="E637" s="104"/>
      <c r="F637" s="105"/>
      <c r="G637" s="32" t="s">
        <v>3</v>
      </c>
      <c r="H637" s="28"/>
      <c r="I637" s="29">
        <v>100</v>
      </c>
      <c r="J637" s="197">
        <f>786984+36201</f>
        <v>823185</v>
      </c>
      <c r="K637" s="197">
        <f>786984+36201</f>
        <v>823185</v>
      </c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/>
      <c r="CC637" s="6"/>
      <c r="CD637" s="6"/>
      <c r="CE637" s="6"/>
      <c r="CF637" s="6"/>
      <c r="CG637" s="6"/>
      <c r="CH637" s="6"/>
      <c r="CI637" s="6"/>
      <c r="CJ637" s="6"/>
      <c r="CK637" s="6"/>
      <c r="CL637" s="6"/>
      <c r="CM637" s="6"/>
      <c r="CN637" s="6"/>
      <c r="CO637" s="6"/>
      <c r="CP637" s="6"/>
      <c r="CQ637" s="6"/>
      <c r="CR637" s="6"/>
      <c r="CS637" s="6"/>
      <c r="CT637" s="6"/>
      <c r="CU637" s="6"/>
      <c r="CV637" s="6"/>
      <c r="CW637" s="6"/>
      <c r="CX637" s="6"/>
      <c r="CY637" s="6"/>
      <c r="CZ637" s="6"/>
      <c r="DA637" s="6"/>
      <c r="DB637" s="6"/>
      <c r="DC637" s="6"/>
      <c r="DD637" s="6"/>
      <c r="DE637" s="6"/>
      <c r="DF637" s="6"/>
      <c r="DG637" s="6"/>
      <c r="DH637" s="6"/>
      <c r="DI637" s="6"/>
      <c r="DJ637" s="6"/>
      <c r="DK637" s="6"/>
      <c r="DL637" s="6"/>
      <c r="DM637" s="6"/>
      <c r="DN637" s="6"/>
      <c r="DO637" s="6"/>
      <c r="DP637" s="6"/>
      <c r="DQ637" s="6"/>
      <c r="DR637" s="6"/>
      <c r="DS637" s="6"/>
      <c r="DT637" s="6"/>
      <c r="DU637" s="6"/>
      <c r="DV637" s="6"/>
      <c r="DW637" s="6"/>
      <c r="DX637" s="6"/>
      <c r="DY637" s="6"/>
      <c r="DZ637" s="6"/>
      <c r="EA637" s="6"/>
      <c r="EB637" s="6"/>
      <c r="EC637" s="6"/>
      <c r="ED637" s="6"/>
      <c r="EE637" s="6"/>
      <c r="EF637" s="6"/>
      <c r="EG637" s="6"/>
      <c r="EH637" s="6"/>
      <c r="EI637" s="6"/>
      <c r="EJ637" s="6"/>
      <c r="EK637" s="6"/>
      <c r="EL637" s="6"/>
      <c r="EM637" s="6"/>
      <c r="EN637" s="6"/>
      <c r="EO637" s="6"/>
      <c r="EP637" s="6"/>
      <c r="EQ637" s="6"/>
      <c r="ER637" s="6"/>
      <c r="ES637" s="6"/>
      <c r="ET637" s="6"/>
      <c r="EU637" s="6"/>
      <c r="EV637" s="6"/>
      <c r="EW637" s="6"/>
      <c r="EX637" s="6"/>
      <c r="EY637" s="6"/>
      <c r="EZ637" s="6"/>
      <c r="FA637" s="6"/>
      <c r="FB637" s="6"/>
      <c r="FC637" s="6"/>
      <c r="FD637" s="6"/>
      <c r="FE637" s="6"/>
      <c r="FF637" s="6"/>
      <c r="FG637" s="6"/>
      <c r="FH637" s="6"/>
      <c r="FI637" s="6"/>
      <c r="FJ637" s="6"/>
      <c r="FK637" s="6"/>
      <c r="FL637" s="6"/>
      <c r="FM637" s="6"/>
      <c r="FN637" s="6"/>
      <c r="FO637" s="6"/>
      <c r="FP637" s="6"/>
      <c r="FQ637" s="6"/>
      <c r="FR637" s="6"/>
      <c r="FS637" s="6"/>
      <c r="FT637" s="6"/>
      <c r="FU637" s="6"/>
      <c r="FV637" s="6"/>
      <c r="FW637" s="6"/>
      <c r="FX637" s="6"/>
      <c r="FY637" s="6"/>
      <c r="FZ637" s="6"/>
      <c r="GA637" s="6"/>
      <c r="GB637" s="6"/>
      <c r="GC637" s="6"/>
      <c r="GD637" s="6"/>
      <c r="GE637" s="6"/>
      <c r="GF637" s="6"/>
      <c r="GG637" s="6"/>
      <c r="GH637" s="6"/>
      <c r="GI637" s="6"/>
      <c r="GJ637" s="6"/>
      <c r="GK637" s="6"/>
      <c r="GL637" s="6"/>
      <c r="GM637" s="6"/>
      <c r="GN637" s="6"/>
      <c r="GO637" s="6"/>
      <c r="GP637" s="6"/>
      <c r="GQ637" s="6"/>
      <c r="GR637" s="6"/>
      <c r="GS637" s="6"/>
      <c r="GT637" s="6"/>
      <c r="GU637" s="6"/>
      <c r="GV637" s="6"/>
      <c r="GW637" s="6"/>
      <c r="GX637" s="6"/>
      <c r="GY637" s="6"/>
      <c r="GZ637" s="6"/>
      <c r="HA637" s="6"/>
      <c r="HB637" s="6"/>
      <c r="HC637" s="6"/>
      <c r="HD637" s="6"/>
      <c r="HE637" s="6"/>
      <c r="HF637" s="6"/>
      <c r="HG637" s="6"/>
      <c r="HH637" s="6"/>
      <c r="HI637" s="6"/>
      <c r="HJ637" s="6"/>
      <c r="HK637" s="6"/>
      <c r="HL637" s="6"/>
      <c r="HM637" s="6"/>
      <c r="HN637" s="6"/>
      <c r="HO637" s="6"/>
      <c r="HP637" s="6"/>
      <c r="HQ637" s="6"/>
      <c r="HR637" s="6"/>
      <c r="HS637" s="6"/>
      <c r="HT637" s="6"/>
      <c r="HU637" s="6"/>
      <c r="HV637" s="6"/>
      <c r="HW637" s="6"/>
      <c r="HX637" s="6"/>
      <c r="HY637" s="6"/>
      <c r="HZ637" s="6"/>
      <c r="IA637" s="6"/>
      <c r="IB637" s="6"/>
      <c r="IC637" s="6"/>
      <c r="ID637" s="6"/>
      <c r="IE637" s="6"/>
      <c r="IF637" s="6"/>
    </row>
    <row r="638" spans="1:240" s="53" customFormat="1" ht="31.5" x14ac:dyDescent="0.25">
      <c r="A638" s="52"/>
      <c r="B638" s="104"/>
      <c r="C638" s="104"/>
      <c r="D638" s="104"/>
      <c r="E638" s="104"/>
      <c r="F638" s="105"/>
      <c r="G638" s="32" t="s">
        <v>2</v>
      </c>
      <c r="H638" s="28"/>
      <c r="I638" s="29">
        <v>200</v>
      </c>
      <c r="J638" s="197">
        <v>142911</v>
      </c>
      <c r="K638" s="197">
        <v>142911</v>
      </c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/>
      <c r="CC638" s="6"/>
      <c r="CD638" s="6"/>
      <c r="CE638" s="6"/>
      <c r="CF638" s="6"/>
      <c r="CG638" s="6"/>
      <c r="CH638" s="6"/>
      <c r="CI638" s="6"/>
      <c r="CJ638" s="6"/>
      <c r="CK638" s="6"/>
      <c r="CL638" s="6"/>
      <c r="CM638" s="6"/>
      <c r="CN638" s="6"/>
      <c r="CO638" s="6"/>
      <c r="CP638" s="6"/>
      <c r="CQ638" s="6"/>
      <c r="CR638" s="6"/>
      <c r="CS638" s="6"/>
      <c r="CT638" s="6"/>
      <c r="CU638" s="6"/>
      <c r="CV638" s="6"/>
      <c r="CW638" s="6"/>
      <c r="CX638" s="6"/>
      <c r="CY638" s="6"/>
      <c r="CZ638" s="6"/>
      <c r="DA638" s="6"/>
      <c r="DB638" s="6"/>
      <c r="DC638" s="6"/>
      <c r="DD638" s="6"/>
      <c r="DE638" s="6"/>
      <c r="DF638" s="6"/>
      <c r="DG638" s="6"/>
      <c r="DH638" s="6"/>
      <c r="DI638" s="6"/>
      <c r="DJ638" s="6"/>
      <c r="DK638" s="6"/>
      <c r="DL638" s="6"/>
      <c r="DM638" s="6"/>
      <c r="DN638" s="6"/>
      <c r="DO638" s="6"/>
      <c r="DP638" s="6"/>
      <c r="DQ638" s="6"/>
      <c r="DR638" s="6"/>
      <c r="DS638" s="6"/>
      <c r="DT638" s="6"/>
      <c r="DU638" s="6"/>
      <c r="DV638" s="6"/>
      <c r="DW638" s="6"/>
      <c r="DX638" s="6"/>
      <c r="DY638" s="6"/>
      <c r="DZ638" s="6"/>
      <c r="EA638" s="6"/>
      <c r="EB638" s="6"/>
      <c r="EC638" s="6"/>
      <c r="ED638" s="6"/>
      <c r="EE638" s="6"/>
      <c r="EF638" s="6"/>
      <c r="EG638" s="6"/>
      <c r="EH638" s="6"/>
      <c r="EI638" s="6"/>
      <c r="EJ638" s="6"/>
      <c r="EK638" s="6"/>
      <c r="EL638" s="6"/>
      <c r="EM638" s="6"/>
      <c r="EN638" s="6"/>
      <c r="EO638" s="6"/>
      <c r="EP638" s="6"/>
      <c r="EQ638" s="6"/>
      <c r="ER638" s="6"/>
      <c r="ES638" s="6"/>
      <c r="ET638" s="6"/>
      <c r="EU638" s="6"/>
      <c r="EV638" s="6"/>
      <c r="EW638" s="6"/>
      <c r="EX638" s="6"/>
      <c r="EY638" s="6"/>
      <c r="EZ638" s="6"/>
      <c r="FA638" s="6"/>
      <c r="FB638" s="6"/>
      <c r="FC638" s="6"/>
      <c r="FD638" s="6"/>
      <c r="FE638" s="6"/>
      <c r="FF638" s="6"/>
      <c r="FG638" s="6"/>
      <c r="FH638" s="6"/>
      <c r="FI638" s="6"/>
      <c r="FJ638" s="6"/>
      <c r="FK638" s="6"/>
      <c r="FL638" s="6"/>
      <c r="FM638" s="6"/>
      <c r="FN638" s="6"/>
      <c r="FO638" s="6"/>
      <c r="FP638" s="6"/>
      <c r="FQ638" s="6"/>
      <c r="FR638" s="6"/>
      <c r="FS638" s="6"/>
      <c r="FT638" s="6"/>
      <c r="FU638" s="6"/>
      <c r="FV638" s="6"/>
      <c r="FW638" s="6"/>
      <c r="FX638" s="6"/>
      <c r="FY638" s="6"/>
      <c r="FZ638" s="6"/>
      <c r="GA638" s="6"/>
      <c r="GB638" s="6"/>
      <c r="GC638" s="6"/>
      <c r="GD638" s="6"/>
      <c r="GE638" s="6"/>
      <c r="GF638" s="6"/>
      <c r="GG638" s="6"/>
      <c r="GH638" s="6"/>
      <c r="GI638" s="6"/>
      <c r="GJ638" s="6"/>
      <c r="GK638" s="6"/>
      <c r="GL638" s="6"/>
      <c r="GM638" s="6"/>
      <c r="GN638" s="6"/>
      <c r="GO638" s="6"/>
      <c r="GP638" s="6"/>
      <c r="GQ638" s="6"/>
      <c r="GR638" s="6"/>
      <c r="GS638" s="6"/>
      <c r="GT638" s="6"/>
      <c r="GU638" s="6"/>
      <c r="GV638" s="6"/>
      <c r="GW638" s="6"/>
      <c r="GX638" s="6"/>
      <c r="GY638" s="6"/>
      <c r="GZ638" s="6"/>
      <c r="HA638" s="6"/>
      <c r="HB638" s="6"/>
      <c r="HC638" s="6"/>
      <c r="HD638" s="6"/>
      <c r="HE638" s="6"/>
      <c r="HF638" s="6"/>
      <c r="HG638" s="6"/>
      <c r="HH638" s="6"/>
      <c r="HI638" s="6"/>
      <c r="HJ638" s="6"/>
      <c r="HK638" s="6"/>
      <c r="HL638" s="6"/>
      <c r="HM638" s="6"/>
      <c r="HN638" s="6"/>
      <c r="HO638" s="6"/>
      <c r="HP638" s="6"/>
      <c r="HQ638" s="6"/>
      <c r="HR638" s="6"/>
      <c r="HS638" s="6"/>
      <c r="HT638" s="6"/>
      <c r="HU638" s="6"/>
      <c r="HV638" s="6"/>
      <c r="HW638" s="6"/>
      <c r="HX638" s="6"/>
      <c r="HY638" s="6"/>
      <c r="HZ638" s="6"/>
      <c r="IA638" s="6"/>
      <c r="IB638" s="6"/>
      <c r="IC638" s="6"/>
      <c r="ID638" s="6"/>
      <c r="IE638" s="6"/>
      <c r="IF638" s="6"/>
    </row>
    <row r="639" spans="1:240" s="53" customFormat="1" ht="35.450000000000003" customHeight="1" x14ac:dyDescent="0.25">
      <c r="A639" s="52"/>
      <c r="B639" s="104"/>
      <c r="C639" s="104"/>
      <c r="D639" s="104"/>
      <c r="E639" s="104"/>
      <c r="F639" s="105"/>
      <c r="G639" s="32" t="s">
        <v>104</v>
      </c>
      <c r="H639" s="28" t="s">
        <v>443</v>
      </c>
      <c r="I639" s="29" t="s">
        <v>0</v>
      </c>
      <c r="J639" s="30">
        <f>J640+J641</f>
        <v>22380</v>
      </c>
      <c r="K639" s="30">
        <f>K640+K641</f>
        <v>22380</v>
      </c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  <c r="CC639" s="6"/>
      <c r="CD639" s="6"/>
      <c r="CE639" s="6"/>
      <c r="CF639" s="6"/>
      <c r="CG639" s="6"/>
      <c r="CH639" s="6"/>
      <c r="CI639" s="6"/>
      <c r="CJ639" s="6"/>
      <c r="CK639" s="6"/>
      <c r="CL639" s="6"/>
      <c r="CM639" s="6"/>
      <c r="CN639" s="6"/>
      <c r="CO639" s="6"/>
      <c r="CP639" s="6"/>
      <c r="CQ639" s="6"/>
      <c r="CR639" s="6"/>
      <c r="CS639" s="6"/>
      <c r="CT639" s="6"/>
      <c r="CU639" s="6"/>
      <c r="CV639" s="6"/>
      <c r="CW639" s="6"/>
      <c r="CX639" s="6"/>
      <c r="CY639" s="6"/>
      <c r="CZ639" s="6"/>
      <c r="DA639" s="6"/>
      <c r="DB639" s="6"/>
      <c r="DC639" s="6"/>
      <c r="DD639" s="6"/>
      <c r="DE639" s="6"/>
      <c r="DF639" s="6"/>
      <c r="DG639" s="6"/>
      <c r="DH639" s="6"/>
      <c r="DI639" s="6"/>
      <c r="DJ639" s="6"/>
      <c r="DK639" s="6"/>
      <c r="DL639" s="6"/>
      <c r="DM639" s="6"/>
      <c r="DN639" s="6"/>
      <c r="DO639" s="6"/>
      <c r="DP639" s="6"/>
      <c r="DQ639" s="6"/>
      <c r="DR639" s="6"/>
      <c r="DS639" s="6"/>
      <c r="DT639" s="6"/>
      <c r="DU639" s="6"/>
      <c r="DV639" s="6"/>
      <c r="DW639" s="6"/>
      <c r="DX639" s="6"/>
      <c r="DY639" s="6"/>
      <c r="DZ639" s="6"/>
      <c r="EA639" s="6"/>
      <c r="EB639" s="6"/>
      <c r="EC639" s="6"/>
      <c r="ED639" s="6"/>
      <c r="EE639" s="6"/>
      <c r="EF639" s="6"/>
      <c r="EG639" s="6"/>
      <c r="EH639" s="6"/>
      <c r="EI639" s="6"/>
      <c r="EJ639" s="6"/>
      <c r="EK639" s="6"/>
      <c r="EL639" s="6"/>
      <c r="EM639" s="6"/>
      <c r="EN639" s="6"/>
      <c r="EO639" s="6"/>
      <c r="EP639" s="6"/>
      <c r="EQ639" s="6"/>
      <c r="ER639" s="6"/>
      <c r="ES639" s="6"/>
      <c r="ET639" s="6"/>
      <c r="EU639" s="6"/>
      <c r="EV639" s="6"/>
      <c r="EW639" s="6"/>
      <c r="EX639" s="6"/>
      <c r="EY639" s="6"/>
      <c r="EZ639" s="6"/>
      <c r="FA639" s="6"/>
      <c r="FB639" s="6"/>
      <c r="FC639" s="6"/>
      <c r="FD639" s="6"/>
      <c r="FE639" s="6"/>
      <c r="FF639" s="6"/>
      <c r="FG639" s="6"/>
      <c r="FH639" s="6"/>
      <c r="FI639" s="6"/>
      <c r="FJ639" s="6"/>
      <c r="FK639" s="6"/>
      <c r="FL639" s="6"/>
      <c r="FM639" s="6"/>
      <c r="FN639" s="6"/>
      <c r="FO639" s="6"/>
      <c r="FP639" s="6"/>
      <c r="FQ639" s="6"/>
      <c r="FR639" s="6"/>
      <c r="FS639" s="6"/>
      <c r="FT639" s="6"/>
      <c r="FU639" s="6"/>
      <c r="FV639" s="6"/>
      <c r="FW639" s="6"/>
      <c r="FX639" s="6"/>
      <c r="FY639" s="6"/>
      <c r="FZ639" s="6"/>
      <c r="GA639" s="6"/>
      <c r="GB639" s="6"/>
      <c r="GC639" s="6"/>
      <c r="GD639" s="6"/>
      <c r="GE639" s="6"/>
      <c r="GF639" s="6"/>
      <c r="GG639" s="6"/>
      <c r="GH639" s="6"/>
      <c r="GI639" s="6"/>
      <c r="GJ639" s="6"/>
      <c r="GK639" s="6"/>
      <c r="GL639" s="6"/>
      <c r="GM639" s="6"/>
      <c r="GN639" s="6"/>
      <c r="GO639" s="6"/>
      <c r="GP639" s="6"/>
      <c r="GQ639" s="6"/>
      <c r="GR639" s="6"/>
      <c r="GS639" s="6"/>
      <c r="GT639" s="6"/>
      <c r="GU639" s="6"/>
      <c r="GV639" s="6"/>
      <c r="GW639" s="6"/>
      <c r="GX639" s="6"/>
      <c r="GY639" s="6"/>
      <c r="GZ639" s="6"/>
      <c r="HA639" s="6"/>
      <c r="HB639" s="6"/>
      <c r="HC639" s="6"/>
      <c r="HD639" s="6"/>
      <c r="HE639" s="6"/>
      <c r="HF639" s="6"/>
      <c r="HG639" s="6"/>
      <c r="HH639" s="6"/>
      <c r="HI639" s="6"/>
      <c r="HJ639" s="6"/>
      <c r="HK639" s="6"/>
      <c r="HL639" s="6"/>
      <c r="HM639" s="6"/>
      <c r="HN639" s="6"/>
      <c r="HO639" s="6"/>
      <c r="HP639" s="6"/>
      <c r="HQ639" s="6"/>
      <c r="HR639" s="6"/>
      <c r="HS639" s="6"/>
      <c r="HT639" s="6"/>
      <c r="HU639" s="6"/>
      <c r="HV639" s="6"/>
      <c r="HW639" s="6"/>
      <c r="HX639" s="6"/>
      <c r="HY639" s="6"/>
      <c r="HZ639" s="6"/>
      <c r="IA639" s="6"/>
      <c r="IB639" s="6"/>
      <c r="IC639" s="6"/>
      <c r="ID639" s="6"/>
      <c r="IE639" s="6"/>
      <c r="IF639" s="6"/>
    </row>
    <row r="640" spans="1:240" s="53" customFormat="1" ht="88.5" customHeight="1" x14ac:dyDescent="0.25">
      <c r="A640" s="52"/>
      <c r="B640" s="134"/>
      <c r="C640" s="134"/>
      <c r="D640" s="134"/>
      <c r="E640" s="134"/>
      <c r="F640" s="135"/>
      <c r="G640" s="32" t="s">
        <v>3</v>
      </c>
      <c r="H640" s="28"/>
      <c r="I640" s="29">
        <v>100</v>
      </c>
      <c r="J640" s="197">
        <f>19675+905</f>
        <v>20580</v>
      </c>
      <c r="K640" s="197">
        <f>19675+905</f>
        <v>20580</v>
      </c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/>
      <c r="CC640" s="6"/>
      <c r="CD640" s="6"/>
      <c r="CE640" s="6"/>
      <c r="CF640" s="6"/>
      <c r="CG640" s="6"/>
      <c r="CH640" s="6"/>
      <c r="CI640" s="6"/>
      <c r="CJ640" s="6"/>
      <c r="CK640" s="6"/>
      <c r="CL640" s="6"/>
      <c r="CM640" s="6"/>
      <c r="CN640" s="6"/>
      <c r="CO640" s="6"/>
      <c r="CP640" s="6"/>
      <c r="CQ640" s="6"/>
      <c r="CR640" s="6"/>
      <c r="CS640" s="6"/>
      <c r="CT640" s="6"/>
      <c r="CU640" s="6"/>
      <c r="CV640" s="6"/>
      <c r="CW640" s="6"/>
      <c r="CX640" s="6"/>
      <c r="CY640" s="6"/>
      <c r="CZ640" s="6"/>
      <c r="DA640" s="6"/>
      <c r="DB640" s="6"/>
      <c r="DC640" s="6"/>
      <c r="DD640" s="6"/>
      <c r="DE640" s="6"/>
      <c r="DF640" s="6"/>
      <c r="DG640" s="6"/>
      <c r="DH640" s="6"/>
      <c r="DI640" s="6"/>
      <c r="DJ640" s="6"/>
      <c r="DK640" s="6"/>
      <c r="DL640" s="6"/>
      <c r="DM640" s="6"/>
      <c r="DN640" s="6"/>
      <c r="DO640" s="6"/>
      <c r="DP640" s="6"/>
      <c r="DQ640" s="6"/>
      <c r="DR640" s="6"/>
      <c r="DS640" s="6"/>
      <c r="DT640" s="6"/>
      <c r="DU640" s="6"/>
      <c r="DV640" s="6"/>
      <c r="DW640" s="6"/>
      <c r="DX640" s="6"/>
      <c r="DY640" s="6"/>
      <c r="DZ640" s="6"/>
      <c r="EA640" s="6"/>
      <c r="EB640" s="6"/>
      <c r="EC640" s="6"/>
      <c r="ED640" s="6"/>
      <c r="EE640" s="6"/>
      <c r="EF640" s="6"/>
      <c r="EG640" s="6"/>
      <c r="EH640" s="6"/>
      <c r="EI640" s="6"/>
      <c r="EJ640" s="6"/>
      <c r="EK640" s="6"/>
      <c r="EL640" s="6"/>
      <c r="EM640" s="6"/>
      <c r="EN640" s="6"/>
      <c r="EO640" s="6"/>
      <c r="EP640" s="6"/>
      <c r="EQ640" s="6"/>
      <c r="ER640" s="6"/>
      <c r="ES640" s="6"/>
      <c r="ET640" s="6"/>
      <c r="EU640" s="6"/>
      <c r="EV640" s="6"/>
      <c r="EW640" s="6"/>
      <c r="EX640" s="6"/>
      <c r="EY640" s="6"/>
      <c r="EZ640" s="6"/>
      <c r="FA640" s="6"/>
      <c r="FB640" s="6"/>
      <c r="FC640" s="6"/>
      <c r="FD640" s="6"/>
      <c r="FE640" s="6"/>
      <c r="FF640" s="6"/>
      <c r="FG640" s="6"/>
      <c r="FH640" s="6"/>
      <c r="FI640" s="6"/>
      <c r="FJ640" s="6"/>
      <c r="FK640" s="6"/>
      <c r="FL640" s="6"/>
      <c r="FM640" s="6"/>
      <c r="FN640" s="6"/>
      <c r="FO640" s="6"/>
      <c r="FP640" s="6"/>
      <c r="FQ640" s="6"/>
      <c r="FR640" s="6"/>
      <c r="FS640" s="6"/>
      <c r="FT640" s="6"/>
      <c r="FU640" s="6"/>
      <c r="FV640" s="6"/>
      <c r="FW640" s="6"/>
      <c r="FX640" s="6"/>
      <c r="FY640" s="6"/>
      <c r="FZ640" s="6"/>
      <c r="GA640" s="6"/>
      <c r="GB640" s="6"/>
      <c r="GC640" s="6"/>
      <c r="GD640" s="6"/>
      <c r="GE640" s="6"/>
      <c r="GF640" s="6"/>
      <c r="GG640" s="6"/>
      <c r="GH640" s="6"/>
      <c r="GI640" s="6"/>
      <c r="GJ640" s="6"/>
      <c r="GK640" s="6"/>
      <c r="GL640" s="6"/>
      <c r="GM640" s="6"/>
      <c r="GN640" s="6"/>
      <c r="GO640" s="6"/>
      <c r="GP640" s="6"/>
      <c r="GQ640" s="6"/>
      <c r="GR640" s="6"/>
      <c r="GS640" s="6"/>
      <c r="GT640" s="6"/>
      <c r="GU640" s="6"/>
      <c r="GV640" s="6"/>
      <c r="GW640" s="6"/>
      <c r="GX640" s="6"/>
      <c r="GY640" s="6"/>
      <c r="GZ640" s="6"/>
      <c r="HA640" s="6"/>
      <c r="HB640" s="6"/>
      <c r="HC640" s="6"/>
      <c r="HD640" s="6"/>
      <c r="HE640" s="6"/>
      <c r="HF640" s="6"/>
      <c r="HG640" s="6"/>
      <c r="HH640" s="6"/>
      <c r="HI640" s="6"/>
      <c r="HJ640" s="6"/>
      <c r="HK640" s="6"/>
      <c r="HL640" s="6"/>
      <c r="HM640" s="6"/>
      <c r="HN640" s="6"/>
      <c r="HO640" s="6"/>
      <c r="HP640" s="6"/>
      <c r="HQ640" s="6"/>
      <c r="HR640" s="6"/>
      <c r="HS640" s="6"/>
      <c r="HT640" s="6"/>
      <c r="HU640" s="6"/>
      <c r="HV640" s="6"/>
      <c r="HW640" s="6"/>
      <c r="HX640" s="6"/>
      <c r="HY640" s="6"/>
      <c r="HZ640" s="6"/>
      <c r="IA640" s="6"/>
      <c r="IB640" s="6"/>
      <c r="IC640" s="6"/>
      <c r="ID640" s="6"/>
      <c r="IE640" s="6"/>
      <c r="IF640" s="6"/>
    </row>
    <row r="641" spans="1:240" s="53" customFormat="1" ht="31.5" x14ac:dyDescent="0.25">
      <c r="A641" s="52"/>
      <c r="B641" s="104"/>
      <c r="C641" s="104"/>
      <c r="D641" s="104"/>
      <c r="E641" s="104"/>
      <c r="F641" s="105"/>
      <c r="G641" s="32" t="s">
        <v>2</v>
      </c>
      <c r="H641" s="28"/>
      <c r="I641" s="29">
        <v>200</v>
      </c>
      <c r="J641" s="197">
        <v>1800</v>
      </c>
      <c r="K641" s="197">
        <v>1800</v>
      </c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/>
      <c r="CC641" s="6"/>
      <c r="CD641" s="6"/>
      <c r="CE641" s="6"/>
      <c r="CF641" s="6"/>
      <c r="CG641" s="6"/>
      <c r="CH641" s="6"/>
      <c r="CI641" s="6"/>
      <c r="CJ641" s="6"/>
      <c r="CK641" s="6"/>
      <c r="CL641" s="6"/>
      <c r="CM641" s="6"/>
      <c r="CN641" s="6"/>
      <c r="CO641" s="6"/>
      <c r="CP641" s="6"/>
      <c r="CQ641" s="6"/>
      <c r="CR641" s="6"/>
      <c r="CS641" s="6"/>
      <c r="CT641" s="6"/>
      <c r="CU641" s="6"/>
      <c r="CV641" s="6"/>
      <c r="CW641" s="6"/>
      <c r="CX641" s="6"/>
      <c r="CY641" s="6"/>
      <c r="CZ641" s="6"/>
      <c r="DA641" s="6"/>
      <c r="DB641" s="6"/>
      <c r="DC641" s="6"/>
      <c r="DD641" s="6"/>
      <c r="DE641" s="6"/>
      <c r="DF641" s="6"/>
      <c r="DG641" s="6"/>
      <c r="DH641" s="6"/>
      <c r="DI641" s="6"/>
      <c r="DJ641" s="6"/>
      <c r="DK641" s="6"/>
      <c r="DL641" s="6"/>
      <c r="DM641" s="6"/>
      <c r="DN641" s="6"/>
      <c r="DO641" s="6"/>
      <c r="DP641" s="6"/>
      <c r="DQ641" s="6"/>
      <c r="DR641" s="6"/>
      <c r="DS641" s="6"/>
      <c r="DT641" s="6"/>
      <c r="DU641" s="6"/>
      <c r="DV641" s="6"/>
      <c r="DW641" s="6"/>
      <c r="DX641" s="6"/>
      <c r="DY641" s="6"/>
      <c r="DZ641" s="6"/>
      <c r="EA641" s="6"/>
      <c r="EB641" s="6"/>
      <c r="EC641" s="6"/>
      <c r="ED641" s="6"/>
      <c r="EE641" s="6"/>
      <c r="EF641" s="6"/>
      <c r="EG641" s="6"/>
      <c r="EH641" s="6"/>
      <c r="EI641" s="6"/>
      <c r="EJ641" s="6"/>
      <c r="EK641" s="6"/>
      <c r="EL641" s="6"/>
      <c r="EM641" s="6"/>
      <c r="EN641" s="6"/>
      <c r="EO641" s="6"/>
      <c r="EP641" s="6"/>
      <c r="EQ641" s="6"/>
      <c r="ER641" s="6"/>
      <c r="ES641" s="6"/>
      <c r="ET641" s="6"/>
      <c r="EU641" s="6"/>
      <c r="EV641" s="6"/>
      <c r="EW641" s="6"/>
      <c r="EX641" s="6"/>
      <c r="EY641" s="6"/>
      <c r="EZ641" s="6"/>
      <c r="FA641" s="6"/>
      <c r="FB641" s="6"/>
      <c r="FC641" s="6"/>
      <c r="FD641" s="6"/>
      <c r="FE641" s="6"/>
      <c r="FF641" s="6"/>
      <c r="FG641" s="6"/>
      <c r="FH641" s="6"/>
      <c r="FI641" s="6"/>
      <c r="FJ641" s="6"/>
      <c r="FK641" s="6"/>
      <c r="FL641" s="6"/>
      <c r="FM641" s="6"/>
      <c r="FN641" s="6"/>
      <c r="FO641" s="6"/>
      <c r="FP641" s="6"/>
      <c r="FQ641" s="6"/>
      <c r="FR641" s="6"/>
      <c r="FS641" s="6"/>
      <c r="FT641" s="6"/>
      <c r="FU641" s="6"/>
      <c r="FV641" s="6"/>
      <c r="FW641" s="6"/>
      <c r="FX641" s="6"/>
      <c r="FY641" s="6"/>
      <c r="FZ641" s="6"/>
      <c r="GA641" s="6"/>
      <c r="GB641" s="6"/>
      <c r="GC641" s="6"/>
      <c r="GD641" s="6"/>
      <c r="GE641" s="6"/>
      <c r="GF641" s="6"/>
      <c r="GG641" s="6"/>
      <c r="GH641" s="6"/>
      <c r="GI641" s="6"/>
      <c r="GJ641" s="6"/>
      <c r="GK641" s="6"/>
      <c r="GL641" s="6"/>
      <c r="GM641" s="6"/>
      <c r="GN641" s="6"/>
      <c r="GO641" s="6"/>
      <c r="GP641" s="6"/>
      <c r="GQ641" s="6"/>
      <c r="GR641" s="6"/>
      <c r="GS641" s="6"/>
      <c r="GT641" s="6"/>
      <c r="GU641" s="6"/>
      <c r="GV641" s="6"/>
      <c r="GW641" s="6"/>
      <c r="GX641" s="6"/>
      <c r="GY641" s="6"/>
      <c r="GZ641" s="6"/>
      <c r="HA641" s="6"/>
      <c r="HB641" s="6"/>
      <c r="HC641" s="6"/>
      <c r="HD641" s="6"/>
      <c r="HE641" s="6"/>
      <c r="HF641" s="6"/>
      <c r="HG641" s="6"/>
      <c r="HH641" s="6"/>
      <c r="HI641" s="6"/>
      <c r="HJ641" s="6"/>
      <c r="HK641" s="6"/>
      <c r="HL641" s="6"/>
      <c r="HM641" s="6"/>
      <c r="HN641" s="6"/>
      <c r="HO641" s="6"/>
      <c r="HP641" s="6"/>
      <c r="HQ641" s="6"/>
      <c r="HR641" s="6"/>
      <c r="HS641" s="6"/>
      <c r="HT641" s="6"/>
      <c r="HU641" s="6"/>
      <c r="HV641" s="6"/>
      <c r="HW641" s="6"/>
      <c r="HX641" s="6"/>
      <c r="HY641" s="6"/>
      <c r="HZ641" s="6"/>
      <c r="IA641" s="6"/>
      <c r="IB641" s="6"/>
      <c r="IC641" s="6"/>
      <c r="ID641" s="6"/>
      <c r="IE641" s="6"/>
      <c r="IF641" s="6"/>
    </row>
    <row r="642" spans="1:240" s="51" customFormat="1" ht="38.25" customHeight="1" x14ac:dyDescent="0.25">
      <c r="A642" s="50"/>
      <c r="B642" s="104"/>
      <c r="C642" s="104"/>
      <c r="D642" s="104"/>
      <c r="E642" s="104"/>
      <c r="F642" s="105"/>
      <c r="G642" s="32" t="s">
        <v>106</v>
      </c>
      <c r="H642" s="28" t="s">
        <v>444</v>
      </c>
      <c r="I642" s="29" t="s">
        <v>0</v>
      </c>
      <c r="J642" s="30">
        <f>J643+J644+J645</f>
        <v>4251069</v>
      </c>
      <c r="K642" s="30">
        <f>K643+K644+K645</f>
        <v>4251069</v>
      </c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/>
      <c r="CE642" s="6"/>
      <c r="CF642" s="6"/>
      <c r="CG642" s="6"/>
      <c r="CH642" s="6"/>
      <c r="CI642" s="6"/>
      <c r="CJ642" s="6"/>
      <c r="CK642" s="6"/>
      <c r="CL642" s="6"/>
      <c r="CM642" s="6"/>
      <c r="CN642" s="6"/>
      <c r="CO642" s="6"/>
      <c r="CP642" s="6"/>
      <c r="CQ642" s="6"/>
      <c r="CR642" s="6"/>
      <c r="CS642" s="6"/>
      <c r="CT642" s="6"/>
      <c r="CU642" s="6"/>
      <c r="CV642" s="6"/>
      <c r="CW642" s="6"/>
      <c r="CX642" s="6"/>
      <c r="CY642" s="6"/>
      <c r="CZ642" s="6"/>
      <c r="DA642" s="6"/>
      <c r="DB642" s="6"/>
      <c r="DC642" s="6"/>
      <c r="DD642" s="6"/>
      <c r="DE642" s="6"/>
      <c r="DF642" s="6"/>
      <c r="DG642" s="6"/>
      <c r="DH642" s="6"/>
      <c r="DI642" s="6"/>
      <c r="DJ642" s="6"/>
      <c r="DK642" s="6"/>
      <c r="DL642" s="6"/>
      <c r="DM642" s="6"/>
      <c r="DN642" s="6"/>
      <c r="DO642" s="6"/>
      <c r="DP642" s="6"/>
      <c r="DQ642" s="6"/>
      <c r="DR642" s="6"/>
      <c r="DS642" s="6"/>
      <c r="DT642" s="6"/>
      <c r="DU642" s="6"/>
      <c r="DV642" s="6"/>
      <c r="DW642" s="6"/>
      <c r="DX642" s="6"/>
      <c r="DY642" s="6"/>
      <c r="DZ642" s="6"/>
      <c r="EA642" s="6"/>
      <c r="EB642" s="6"/>
      <c r="EC642" s="6"/>
      <c r="ED642" s="6"/>
      <c r="EE642" s="6"/>
      <c r="EF642" s="6"/>
      <c r="EG642" s="6"/>
      <c r="EH642" s="6"/>
      <c r="EI642" s="6"/>
      <c r="EJ642" s="6"/>
      <c r="EK642" s="6"/>
      <c r="EL642" s="6"/>
      <c r="EM642" s="6"/>
      <c r="EN642" s="6"/>
      <c r="EO642" s="6"/>
      <c r="EP642" s="6"/>
      <c r="EQ642" s="6"/>
      <c r="ER642" s="6"/>
      <c r="ES642" s="6"/>
      <c r="ET642" s="6"/>
      <c r="EU642" s="6"/>
      <c r="EV642" s="6"/>
      <c r="EW642" s="6"/>
      <c r="EX642" s="6"/>
      <c r="EY642" s="6"/>
      <c r="EZ642" s="6"/>
      <c r="FA642" s="6"/>
      <c r="FB642" s="6"/>
      <c r="FC642" s="6"/>
      <c r="FD642" s="6"/>
      <c r="FE642" s="6"/>
      <c r="FF642" s="6"/>
      <c r="FG642" s="6"/>
      <c r="FH642" s="6"/>
      <c r="FI642" s="6"/>
      <c r="FJ642" s="6"/>
      <c r="FK642" s="6"/>
      <c r="FL642" s="6"/>
      <c r="FM642" s="6"/>
      <c r="FN642" s="6"/>
      <c r="FO642" s="6"/>
      <c r="FP642" s="6"/>
      <c r="FQ642" s="6"/>
      <c r="FR642" s="6"/>
      <c r="FS642" s="6"/>
      <c r="FT642" s="6"/>
      <c r="FU642" s="6"/>
      <c r="FV642" s="6"/>
      <c r="FW642" s="6"/>
      <c r="FX642" s="6"/>
      <c r="FY642" s="6"/>
      <c r="FZ642" s="6"/>
      <c r="GA642" s="6"/>
      <c r="GB642" s="6"/>
      <c r="GC642" s="6"/>
      <c r="GD642" s="6"/>
      <c r="GE642" s="6"/>
      <c r="GF642" s="6"/>
      <c r="GG642" s="6"/>
      <c r="GH642" s="6"/>
      <c r="GI642" s="6"/>
      <c r="GJ642" s="6"/>
      <c r="GK642" s="6"/>
      <c r="GL642" s="6"/>
      <c r="GM642" s="6"/>
      <c r="GN642" s="6"/>
      <c r="GO642" s="6"/>
      <c r="GP642" s="6"/>
      <c r="GQ642" s="6"/>
      <c r="GR642" s="6"/>
      <c r="GS642" s="6"/>
      <c r="GT642" s="6"/>
      <c r="GU642" s="6"/>
      <c r="GV642" s="6"/>
      <c r="GW642" s="6"/>
      <c r="GX642" s="6"/>
      <c r="GY642" s="6"/>
      <c r="GZ642" s="6"/>
      <c r="HA642" s="6"/>
      <c r="HB642" s="6"/>
      <c r="HC642" s="6"/>
      <c r="HD642" s="6"/>
      <c r="HE642" s="6"/>
      <c r="HF642" s="6"/>
      <c r="HG642" s="6"/>
      <c r="HH642" s="6"/>
      <c r="HI642" s="6"/>
      <c r="HJ642" s="6"/>
      <c r="HK642" s="6"/>
      <c r="HL642" s="6"/>
      <c r="HM642" s="6"/>
      <c r="HN642" s="6"/>
      <c r="HO642" s="6"/>
      <c r="HP642" s="6"/>
      <c r="HQ642" s="6"/>
      <c r="HR642" s="6"/>
      <c r="HS642" s="6"/>
      <c r="HT642" s="6"/>
      <c r="HU642" s="6"/>
      <c r="HV642" s="6"/>
      <c r="HW642" s="6"/>
      <c r="HX642" s="6"/>
      <c r="HY642" s="6"/>
      <c r="HZ642" s="6"/>
      <c r="IA642" s="6"/>
      <c r="IB642" s="6"/>
      <c r="IC642" s="6"/>
      <c r="ID642" s="6"/>
      <c r="IE642" s="6"/>
      <c r="IF642" s="6"/>
    </row>
    <row r="643" spans="1:240" s="51" customFormat="1" ht="78.75" x14ac:dyDescent="0.25">
      <c r="A643" s="50"/>
      <c r="B643" s="104"/>
      <c r="C643" s="104"/>
      <c r="D643" s="104"/>
      <c r="E643" s="104"/>
      <c r="F643" s="105"/>
      <c r="G643" s="32" t="s">
        <v>3</v>
      </c>
      <c r="H643" s="28"/>
      <c r="I643" s="29">
        <v>100</v>
      </c>
      <c r="J643" s="160">
        <f>6032811-2569883+122346+36949</f>
        <v>3622223</v>
      </c>
      <c r="K643" s="160">
        <f>6032811-2569883+122346+36949</f>
        <v>3622223</v>
      </c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CR643" s="6"/>
      <c r="CS643" s="6"/>
      <c r="CT643" s="6"/>
      <c r="CU643" s="6"/>
      <c r="CV643" s="6"/>
      <c r="CW643" s="6"/>
      <c r="CX643" s="6"/>
      <c r="CY643" s="6"/>
      <c r="CZ643" s="6"/>
      <c r="DA643" s="6"/>
      <c r="DB643" s="6"/>
      <c r="DC643" s="6"/>
      <c r="DD643" s="6"/>
      <c r="DE643" s="6"/>
      <c r="DF643" s="6"/>
      <c r="DG643" s="6"/>
      <c r="DH643" s="6"/>
      <c r="DI643" s="6"/>
      <c r="DJ643" s="6"/>
      <c r="DK643" s="6"/>
      <c r="DL643" s="6"/>
      <c r="DM643" s="6"/>
      <c r="DN643" s="6"/>
      <c r="DO643" s="6"/>
      <c r="DP643" s="6"/>
      <c r="DQ643" s="6"/>
      <c r="DR643" s="6"/>
      <c r="DS643" s="6"/>
      <c r="DT643" s="6"/>
      <c r="DU643" s="6"/>
      <c r="DV643" s="6"/>
      <c r="DW643" s="6"/>
      <c r="DX643" s="6"/>
      <c r="DY643" s="6"/>
      <c r="DZ643" s="6"/>
      <c r="EA643" s="6"/>
      <c r="EB643" s="6"/>
      <c r="EC643" s="6"/>
      <c r="ED643" s="6"/>
      <c r="EE643" s="6"/>
      <c r="EF643" s="6"/>
      <c r="EG643" s="6"/>
      <c r="EH643" s="6"/>
      <c r="EI643" s="6"/>
      <c r="EJ643" s="6"/>
      <c r="EK643" s="6"/>
      <c r="EL643" s="6"/>
      <c r="EM643" s="6"/>
      <c r="EN643" s="6"/>
      <c r="EO643" s="6"/>
      <c r="EP643" s="6"/>
      <c r="EQ643" s="6"/>
      <c r="ER643" s="6"/>
      <c r="ES643" s="6"/>
      <c r="ET643" s="6"/>
      <c r="EU643" s="6"/>
      <c r="EV643" s="6"/>
      <c r="EW643" s="6"/>
      <c r="EX643" s="6"/>
      <c r="EY643" s="6"/>
      <c r="EZ643" s="6"/>
      <c r="FA643" s="6"/>
      <c r="FB643" s="6"/>
      <c r="FC643" s="6"/>
      <c r="FD643" s="6"/>
      <c r="FE643" s="6"/>
      <c r="FF643" s="6"/>
      <c r="FG643" s="6"/>
      <c r="FH643" s="6"/>
      <c r="FI643" s="6"/>
      <c r="FJ643" s="6"/>
      <c r="FK643" s="6"/>
      <c r="FL643" s="6"/>
      <c r="FM643" s="6"/>
      <c r="FN643" s="6"/>
      <c r="FO643" s="6"/>
      <c r="FP643" s="6"/>
      <c r="FQ643" s="6"/>
      <c r="FR643" s="6"/>
      <c r="FS643" s="6"/>
      <c r="FT643" s="6"/>
      <c r="FU643" s="6"/>
      <c r="FV643" s="6"/>
      <c r="FW643" s="6"/>
      <c r="FX643" s="6"/>
      <c r="FY643" s="6"/>
      <c r="FZ643" s="6"/>
      <c r="GA643" s="6"/>
      <c r="GB643" s="6"/>
      <c r="GC643" s="6"/>
      <c r="GD643" s="6"/>
      <c r="GE643" s="6"/>
      <c r="GF643" s="6"/>
      <c r="GG643" s="6"/>
      <c r="GH643" s="6"/>
      <c r="GI643" s="6"/>
      <c r="GJ643" s="6"/>
      <c r="GK643" s="6"/>
      <c r="GL643" s="6"/>
      <c r="GM643" s="6"/>
      <c r="GN643" s="6"/>
      <c r="GO643" s="6"/>
      <c r="GP643" s="6"/>
      <c r="GQ643" s="6"/>
      <c r="GR643" s="6"/>
      <c r="GS643" s="6"/>
      <c r="GT643" s="6"/>
      <c r="GU643" s="6"/>
      <c r="GV643" s="6"/>
      <c r="GW643" s="6"/>
      <c r="GX643" s="6"/>
      <c r="GY643" s="6"/>
      <c r="GZ643" s="6"/>
      <c r="HA643" s="6"/>
      <c r="HB643" s="6"/>
      <c r="HC643" s="6"/>
      <c r="HD643" s="6"/>
      <c r="HE643" s="6"/>
      <c r="HF643" s="6"/>
      <c r="HG643" s="6"/>
      <c r="HH643" s="6"/>
      <c r="HI643" s="6"/>
      <c r="HJ643" s="6"/>
      <c r="HK643" s="6"/>
      <c r="HL643" s="6"/>
      <c r="HM643" s="6"/>
      <c r="HN643" s="6"/>
      <c r="HO643" s="6"/>
      <c r="HP643" s="6"/>
      <c r="HQ643" s="6"/>
      <c r="HR643" s="6"/>
      <c r="HS643" s="6"/>
      <c r="HT643" s="6"/>
      <c r="HU643" s="6"/>
      <c r="HV643" s="6"/>
      <c r="HW643" s="6"/>
      <c r="HX643" s="6"/>
      <c r="HY643" s="6"/>
      <c r="HZ643" s="6"/>
      <c r="IA643" s="6"/>
      <c r="IB643" s="6"/>
      <c r="IC643" s="6"/>
      <c r="ID643" s="6"/>
      <c r="IE643" s="6"/>
      <c r="IF643" s="6"/>
    </row>
    <row r="644" spans="1:240" s="51" customFormat="1" ht="31.5" x14ac:dyDescent="0.25">
      <c r="A644" s="50"/>
      <c r="B644" s="104"/>
      <c r="C644" s="104"/>
      <c r="D644" s="104"/>
      <c r="E644" s="104"/>
      <c r="F644" s="105"/>
      <c r="G644" s="32" t="s">
        <v>2</v>
      </c>
      <c r="H644" s="28" t="s">
        <v>107</v>
      </c>
      <c r="I644" s="29">
        <v>200</v>
      </c>
      <c r="J644" s="160">
        <f>1641780-1012934</f>
        <v>628846</v>
      </c>
      <c r="K644" s="160">
        <f>1641780-1012934</f>
        <v>628846</v>
      </c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  <c r="CQ644" s="6"/>
      <c r="CR644" s="6"/>
      <c r="CS644" s="6"/>
      <c r="CT644" s="6"/>
      <c r="CU644" s="6"/>
      <c r="CV644" s="6"/>
      <c r="CW644" s="6"/>
      <c r="CX644" s="6"/>
      <c r="CY644" s="6"/>
      <c r="CZ644" s="6"/>
      <c r="DA644" s="6"/>
      <c r="DB644" s="6"/>
      <c r="DC644" s="6"/>
      <c r="DD644" s="6"/>
      <c r="DE644" s="6"/>
      <c r="DF644" s="6"/>
      <c r="DG644" s="6"/>
      <c r="DH644" s="6"/>
      <c r="DI644" s="6"/>
      <c r="DJ644" s="6"/>
      <c r="DK644" s="6"/>
      <c r="DL644" s="6"/>
      <c r="DM644" s="6"/>
      <c r="DN644" s="6"/>
      <c r="DO644" s="6"/>
      <c r="DP644" s="6"/>
      <c r="DQ644" s="6"/>
      <c r="DR644" s="6"/>
      <c r="DS644" s="6"/>
      <c r="DT644" s="6"/>
      <c r="DU644" s="6"/>
      <c r="DV644" s="6"/>
      <c r="DW644" s="6"/>
      <c r="DX644" s="6"/>
      <c r="DY644" s="6"/>
      <c r="DZ644" s="6"/>
      <c r="EA644" s="6"/>
      <c r="EB644" s="6"/>
      <c r="EC644" s="6"/>
      <c r="ED644" s="6"/>
      <c r="EE644" s="6"/>
      <c r="EF644" s="6"/>
      <c r="EG644" s="6"/>
      <c r="EH644" s="6"/>
      <c r="EI644" s="6"/>
      <c r="EJ644" s="6"/>
      <c r="EK644" s="6"/>
      <c r="EL644" s="6"/>
      <c r="EM644" s="6"/>
      <c r="EN644" s="6"/>
      <c r="EO644" s="6"/>
      <c r="EP644" s="6"/>
      <c r="EQ644" s="6"/>
      <c r="ER644" s="6"/>
      <c r="ES644" s="6"/>
      <c r="ET644" s="6"/>
      <c r="EU644" s="6"/>
      <c r="EV644" s="6"/>
      <c r="EW644" s="6"/>
      <c r="EX644" s="6"/>
      <c r="EY644" s="6"/>
      <c r="EZ644" s="6"/>
      <c r="FA644" s="6"/>
      <c r="FB644" s="6"/>
      <c r="FC644" s="6"/>
      <c r="FD644" s="6"/>
      <c r="FE644" s="6"/>
      <c r="FF644" s="6"/>
      <c r="FG644" s="6"/>
      <c r="FH644" s="6"/>
      <c r="FI644" s="6"/>
      <c r="FJ644" s="6"/>
      <c r="FK644" s="6"/>
      <c r="FL644" s="6"/>
      <c r="FM644" s="6"/>
      <c r="FN644" s="6"/>
      <c r="FO644" s="6"/>
      <c r="FP644" s="6"/>
      <c r="FQ644" s="6"/>
      <c r="FR644" s="6"/>
      <c r="FS644" s="6"/>
      <c r="FT644" s="6"/>
      <c r="FU644" s="6"/>
      <c r="FV644" s="6"/>
      <c r="FW644" s="6"/>
      <c r="FX644" s="6"/>
      <c r="FY644" s="6"/>
      <c r="FZ644" s="6"/>
      <c r="GA644" s="6"/>
      <c r="GB644" s="6"/>
      <c r="GC644" s="6"/>
      <c r="GD644" s="6"/>
      <c r="GE644" s="6"/>
      <c r="GF644" s="6"/>
      <c r="GG644" s="6"/>
      <c r="GH644" s="6"/>
      <c r="GI644" s="6"/>
      <c r="GJ644" s="6"/>
      <c r="GK644" s="6"/>
      <c r="GL644" s="6"/>
      <c r="GM644" s="6"/>
      <c r="GN644" s="6"/>
      <c r="GO644" s="6"/>
      <c r="GP644" s="6"/>
      <c r="GQ644" s="6"/>
      <c r="GR644" s="6"/>
      <c r="GS644" s="6"/>
      <c r="GT644" s="6"/>
      <c r="GU644" s="6"/>
      <c r="GV644" s="6"/>
      <c r="GW644" s="6"/>
      <c r="GX644" s="6"/>
      <c r="GY644" s="6"/>
      <c r="GZ644" s="6"/>
      <c r="HA644" s="6"/>
      <c r="HB644" s="6"/>
      <c r="HC644" s="6"/>
      <c r="HD644" s="6"/>
      <c r="HE644" s="6"/>
      <c r="HF644" s="6"/>
      <c r="HG644" s="6"/>
      <c r="HH644" s="6"/>
      <c r="HI644" s="6"/>
      <c r="HJ644" s="6"/>
      <c r="HK644" s="6"/>
      <c r="HL644" s="6"/>
      <c r="HM644" s="6"/>
      <c r="HN644" s="6"/>
      <c r="HO644" s="6"/>
      <c r="HP644" s="6"/>
      <c r="HQ644" s="6"/>
      <c r="HR644" s="6"/>
      <c r="HS644" s="6"/>
      <c r="HT644" s="6"/>
      <c r="HU644" s="6"/>
      <c r="HV644" s="6"/>
      <c r="HW644" s="6"/>
      <c r="HX644" s="6"/>
      <c r="HY644" s="6"/>
      <c r="HZ644" s="6"/>
      <c r="IA644" s="6"/>
      <c r="IB644" s="6"/>
      <c r="IC644" s="6"/>
      <c r="ID644" s="6"/>
      <c r="IE644" s="6"/>
      <c r="IF644" s="6"/>
    </row>
    <row r="645" spans="1:240" s="51" customFormat="1" ht="15.75" x14ac:dyDescent="0.25">
      <c r="A645" s="50"/>
      <c r="B645" s="104"/>
      <c r="C645" s="104"/>
      <c r="D645" s="104"/>
      <c r="E645" s="104"/>
      <c r="F645" s="105"/>
      <c r="G645" s="32" t="s">
        <v>1</v>
      </c>
      <c r="H645" s="28"/>
      <c r="I645" s="29">
        <v>800</v>
      </c>
      <c r="J645" s="160">
        <v>0</v>
      </c>
      <c r="K645" s="160">
        <v>0</v>
      </c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/>
      <c r="CE645" s="6"/>
      <c r="CF645" s="6"/>
      <c r="CG645" s="6"/>
      <c r="CH645" s="6"/>
      <c r="CI645" s="6"/>
      <c r="CJ645" s="6"/>
      <c r="CK645" s="6"/>
      <c r="CL645" s="6"/>
      <c r="CM645" s="6"/>
      <c r="CN645" s="6"/>
      <c r="CO645" s="6"/>
      <c r="CP645" s="6"/>
      <c r="CQ645" s="6"/>
      <c r="CR645" s="6"/>
      <c r="CS645" s="6"/>
      <c r="CT645" s="6"/>
      <c r="CU645" s="6"/>
      <c r="CV645" s="6"/>
      <c r="CW645" s="6"/>
      <c r="CX645" s="6"/>
      <c r="CY645" s="6"/>
      <c r="CZ645" s="6"/>
      <c r="DA645" s="6"/>
      <c r="DB645" s="6"/>
      <c r="DC645" s="6"/>
      <c r="DD645" s="6"/>
      <c r="DE645" s="6"/>
      <c r="DF645" s="6"/>
      <c r="DG645" s="6"/>
      <c r="DH645" s="6"/>
      <c r="DI645" s="6"/>
      <c r="DJ645" s="6"/>
      <c r="DK645" s="6"/>
      <c r="DL645" s="6"/>
      <c r="DM645" s="6"/>
      <c r="DN645" s="6"/>
      <c r="DO645" s="6"/>
      <c r="DP645" s="6"/>
      <c r="DQ645" s="6"/>
      <c r="DR645" s="6"/>
      <c r="DS645" s="6"/>
      <c r="DT645" s="6"/>
      <c r="DU645" s="6"/>
      <c r="DV645" s="6"/>
      <c r="DW645" s="6"/>
      <c r="DX645" s="6"/>
      <c r="DY645" s="6"/>
      <c r="DZ645" s="6"/>
      <c r="EA645" s="6"/>
      <c r="EB645" s="6"/>
      <c r="EC645" s="6"/>
      <c r="ED645" s="6"/>
      <c r="EE645" s="6"/>
      <c r="EF645" s="6"/>
      <c r="EG645" s="6"/>
      <c r="EH645" s="6"/>
      <c r="EI645" s="6"/>
      <c r="EJ645" s="6"/>
      <c r="EK645" s="6"/>
      <c r="EL645" s="6"/>
      <c r="EM645" s="6"/>
      <c r="EN645" s="6"/>
      <c r="EO645" s="6"/>
      <c r="EP645" s="6"/>
      <c r="EQ645" s="6"/>
      <c r="ER645" s="6"/>
      <c r="ES645" s="6"/>
      <c r="ET645" s="6"/>
      <c r="EU645" s="6"/>
      <c r="EV645" s="6"/>
      <c r="EW645" s="6"/>
      <c r="EX645" s="6"/>
      <c r="EY645" s="6"/>
      <c r="EZ645" s="6"/>
      <c r="FA645" s="6"/>
      <c r="FB645" s="6"/>
      <c r="FC645" s="6"/>
      <c r="FD645" s="6"/>
      <c r="FE645" s="6"/>
      <c r="FF645" s="6"/>
      <c r="FG645" s="6"/>
      <c r="FH645" s="6"/>
      <c r="FI645" s="6"/>
      <c r="FJ645" s="6"/>
      <c r="FK645" s="6"/>
      <c r="FL645" s="6"/>
      <c r="FM645" s="6"/>
      <c r="FN645" s="6"/>
      <c r="FO645" s="6"/>
      <c r="FP645" s="6"/>
      <c r="FQ645" s="6"/>
      <c r="FR645" s="6"/>
      <c r="FS645" s="6"/>
      <c r="FT645" s="6"/>
      <c r="FU645" s="6"/>
      <c r="FV645" s="6"/>
      <c r="FW645" s="6"/>
      <c r="FX645" s="6"/>
      <c r="FY645" s="6"/>
      <c r="FZ645" s="6"/>
      <c r="GA645" s="6"/>
      <c r="GB645" s="6"/>
      <c r="GC645" s="6"/>
      <c r="GD645" s="6"/>
      <c r="GE645" s="6"/>
      <c r="GF645" s="6"/>
      <c r="GG645" s="6"/>
      <c r="GH645" s="6"/>
      <c r="GI645" s="6"/>
      <c r="GJ645" s="6"/>
      <c r="GK645" s="6"/>
      <c r="GL645" s="6"/>
      <c r="GM645" s="6"/>
      <c r="GN645" s="6"/>
      <c r="GO645" s="6"/>
      <c r="GP645" s="6"/>
      <c r="GQ645" s="6"/>
      <c r="GR645" s="6"/>
      <c r="GS645" s="6"/>
      <c r="GT645" s="6"/>
      <c r="GU645" s="6"/>
      <c r="GV645" s="6"/>
      <c r="GW645" s="6"/>
      <c r="GX645" s="6"/>
      <c r="GY645" s="6"/>
      <c r="GZ645" s="6"/>
      <c r="HA645" s="6"/>
      <c r="HB645" s="6"/>
      <c r="HC645" s="6"/>
      <c r="HD645" s="6"/>
      <c r="HE645" s="6"/>
      <c r="HF645" s="6"/>
      <c r="HG645" s="6"/>
      <c r="HH645" s="6"/>
      <c r="HI645" s="6"/>
      <c r="HJ645" s="6"/>
      <c r="HK645" s="6"/>
      <c r="HL645" s="6"/>
      <c r="HM645" s="6"/>
      <c r="HN645" s="6"/>
      <c r="HO645" s="6"/>
      <c r="HP645" s="6"/>
      <c r="HQ645" s="6"/>
      <c r="HR645" s="6"/>
      <c r="HS645" s="6"/>
      <c r="HT645" s="6"/>
      <c r="HU645" s="6"/>
      <c r="HV645" s="6"/>
      <c r="HW645" s="6"/>
      <c r="HX645" s="6"/>
      <c r="HY645" s="6"/>
      <c r="HZ645" s="6"/>
      <c r="IA645" s="6"/>
      <c r="IB645" s="6"/>
      <c r="IC645" s="6"/>
      <c r="ID645" s="6"/>
      <c r="IE645" s="6"/>
      <c r="IF645" s="6"/>
    </row>
    <row r="646" spans="1:240" ht="83.25" hidden="1" customHeight="1" x14ac:dyDescent="0.3">
      <c r="A646" s="24"/>
      <c r="B646" s="33"/>
      <c r="C646" s="33"/>
      <c r="D646" s="33"/>
      <c r="E646" s="33"/>
      <c r="F646" s="34"/>
      <c r="G646" s="32" t="s">
        <v>235</v>
      </c>
      <c r="H646" s="28"/>
      <c r="I646" s="29"/>
      <c r="J646" s="75"/>
      <c r="K646" s="30">
        <f>K647</f>
        <v>13196000</v>
      </c>
    </row>
    <row r="647" spans="1:240" ht="15.6" hidden="1" x14ac:dyDescent="0.3">
      <c r="A647" s="24"/>
      <c r="B647" s="33"/>
      <c r="C647" s="33"/>
      <c r="D647" s="33"/>
      <c r="E647" s="33"/>
      <c r="F647" s="34"/>
      <c r="G647" s="32" t="s">
        <v>6</v>
      </c>
      <c r="H647" s="28" t="s">
        <v>234</v>
      </c>
      <c r="I647" s="29">
        <v>500</v>
      </c>
      <c r="J647" s="75"/>
      <c r="K647" s="30">
        <v>13196000</v>
      </c>
    </row>
    <row r="648" spans="1:240" ht="95.1" hidden="1" customHeight="1" x14ac:dyDescent="0.3">
      <c r="A648" s="24"/>
      <c r="B648" s="33"/>
      <c r="C648" s="33"/>
      <c r="D648" s="33"/>
      <c r="E648" s="33"/>
      <c r="F648" s="34"/>
      <c r="G648" s="32" t="s">
        <v>226</v>
      </c>
      <c r="H648" s="28"/>
      <c r="I648" s="29"/>
      <c r="J648" s="75"/>
      <c r="K648" s="30">
        <f>K649</f>
        <v>36839347</v>
      </c>
    </row>
    <row r="649" spans="1:240" ht="15.6" hidden="1" x14ac:dyDescent="0.3">
      <c r="A649" s="24"/>
      <c r="B649" s="33"/>
      <c r="C649" s="33"/>
      <c r="D649" s="33"/>
      <c r="E649" s="33"/>
      <c r="F649" s="34"/>
      <c r="G649" s="32" t="s">
        <v>6</v>
      </c>
      <c r="H649" s="28" t="s">
        <v>225</v>
      </c>
      <c r="I649" s="29">
        <v>500</v>
      </c>
      <c r="J649" s="75"/>
      <c r="K649" s="30">
        <v>36839347</v>
      </c>
    </row>
    <row r="650" spans="1:240" ht="62.45" hidden="1" x14ac:dyDescent="0.3">
      <c r="A650" s="24"/>
      <c r="B650" s="33"/>
      <c r="C650" s="33"/>
      <c r="D650" s="33"/>
      <c r="E650" s="33"/>
      <c r="F650" s="34"/>
      <c r="G650" s="32" t="s">
        <v>268</v>
      </c>
      <c r="H650" s="28"/>
      <c r="I650" s="29"/>
      <c r="J650" s="75"/>
      <c r="K650" s="30">
        <v>29125311</v>
      </c>
    </row>
    <row r="651" spans="1:240" ht="15.6" hidden="1" x14ac:dyDescent="0.3">
      <c r="A651" s="24"/>
      <c r="B651" s="33"/>
      <c r="C651" s="33"/>
      <c r="D651" s="33"/>
      <c r="E651" s="33"/>
      <c r="F651" s="34"/>
      <c r="G651" s="32" t="s">
        <v>6</v>
      </c>
      <c r="H651" s="28" t="s">
        <v>267</v>
      </c>
      <c r="I651" s="29">
        <v>500</v>
      </c>
      <c r="J651" s="75"/>
      <c r="K651" s="30">
        <v>29125311</v>
      </c>
    </row>
    <row r="652" spans="1:240" ht="46.9" hidden="1" x14ac:dyDescent="0.3">
      <c r="A652" s="24"/>
      <c r="B652" s="33"/>
      <c r="C652" s="33"/>
      <c r="D652" s="33"/>
      <c r="E652" s="33"/>
      <c r="F652" s="34"/>
      <c r="G652" s="32" t="s">
        <v>271</v>
      </c>
      <c r="H652" s="28"/>
      <c r="I652" s="29"/>
      <c r="J652" s="75"/>
      <c r="K652" s="30">
        <v>680000</v>
      </c>
    </row>
    <row r="653" spans="1:240" ht="15.6" hidden="1" x14ac:dyDescent="0.3">
      <c r="A653" s="24"/>
      <c r="B653" s="33"/>
      <c r="C653" s="33"/>
      <c r="D653" s="33"/>
      <c r="E653" s="33"/>
      <c r="F653" s="34"/>
      <c r="G653" s="32" t="s">
        <v>6</v>
      </c>
      <c r="H653" s="28" t="s">
        <v>269</v>
      </c>
      <c r="I653" s="29">
        <v>500</v>
      </c>
      <c r="J653" s="75"/>
      <c r="K653" s="30">
        <v>680000</v>
      </c>
    </row>
    <row r="654" spans="1:240" ht="35.25" hidden="1" customHeight="1" x14ac:dyDescent="0.3">
      <c r="A654" s="24"/>
      <c r="B654" s="33"/>
      <c r="C654" s="33"/>
      <c r="D654" s="33"/>
      <c r="E654" s="33"/>
      <c r="F654" s="34"/>
      <c r="G654" s="32" t="s">
        <v>298</v>
      </c>
      <c r="H654" s="28"/>
      <c r="I654" s="29"/>
      <c r="J654" s="75"/>
      <c r="K654" s="30">
        <f>K655</f>
        <v>5432000</v>
      </c>
    </row>
    <row r="655" spans="1:240" ht="15.6" hidden="1" x14ac:dyDescent="0.3">
      <c r="A655" s="24"/>
      <c r="B655" s="33"/>
      <c r="C655" s="33"/>
      <c r="D655" s="33"/>
      <c r="E655" s="33"/>
      <c r="F655" s="34"/>
      <c r="G655" s="32" t="s">
        <v>6</v>
      </c>
      <c r="H655" s="35" t="s">
        <v>297</v>
      </c>
      <c r="I655" s="29">
        <v>500</v>
      </c>
      <c r="J655" s="75"/>
      <c r="K655" s="30">
        <v>5432000</v>
      </c>
    </row>
    <row r="656" spans="1:240" ht="35.25" hidden="1" customHeight="1" x14ac:dyDescent="0.3">
      <c r="A656" s="24"/>
      <c r="B656" s="33"/>
      <c r="C656" s="33"/>
      <c r="D656" s="33"/>
      <c r="E656" s="33"/>
      <c r="F656" s="34"/>
      <c r="G656" s="32" t="s">
        <v>470</v>
      </c>
      <c r="H656" s="28"/>
      <c r="I656" s="29"/>
      <c r="J656" s="75">
        <f>J657</f>
        <v>0</v>
      </c>
      <c r="K656" s="30">
        <f>K657</f>
        <v>0</v>
      </c>
    </row>
    <row r="657" spans="1:240" ht="15.6" hidden="1" x14ac:dyDescent="0.3">
      <c r="A657" s="24"/>
      <c r="B657" s="33"/>
      <c r="C657" s="33"/>
      <c r="D657" s="33"/>
      <c r="E657" s="33"/>
      <c r="F657" s="34"/>
      <c r="G657" s="32" t="s">
        <v>6</v>
      </c>
      <c r="H657" s="28" t="s">
        <v>471</v>
      </c>
      <c r="I657" s="29">
        <v>500</v>
      </c>
      <c r="J657" s="75"/>
      <c r="K657" s="30"/>
    </row>
    <row r="658" spans="1:240" s="47" customFormat="1" ht="31.15" hidden="1" x14ac:dyDescent="0.3">
      <c r="A658" s="46"/>
      <c r="B658" s="33"/>
      <c r="C658" s="33"/>
      <c r="D658" s="33"/>
      <c r="E658" s="33"/>
      <c r="F658" s="34"/>
      <c r="G658" s="32" t="s">
        <v>496</v>
      </c>
      <c r="H658" s="28"/>
      <c r="I658" s="29"/>
      <c r="J658" s="30">
        <f>J659</f>
        <v>0</v>
      </c>
      <c r="K658" s="30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6"/>
      <c r="CM658" s="6"/>
      <c r="CN658" s="6"/>
      <c r="CO658" s="6"/>
      <c r="CP658" s="6"/>
      <c r="CQ658" s="6"/>
      <c r="CR658" s="6"/>
      <c r="CS658" s="6"/>
      <c r="CT658" s="6"/>
      <c r="CU658" s="6"/>
      <c r="CV658" s="6"/>
      <c r="CW658" s="6"/>
      <c r="CX658" s="6"/>
      <c r="CY658" s="6"/>
      <c r="CZ658" s="6"/>
      <c r="DA658" s="6"/>
      <c r="DB658" s="6"/>
      <c r="DC658" s="6"/>
      <c r="DD658" s="6"/>
      <c r="DE658" s="6"/>
      <c r="DF658" s="6"/>
      <c r="DG658" s="6"/>
      <c r="DH658" s="6"/>
      <c r="DI658" s="6"/>
      <c r="DJ658" s="6"/>
      <c r="DK658" s="6"/>
      <c r="DL658" s="6"/>
      <c r="DM658" s="6"/>
      <c r="DN658" s="6"/>
      <c r="DO658" s="6"/>
      <c r="DP658" s="6"/>
      <c r="DQ658" s="6"/>
      <c r="DR658" s="6"/>
      <c r="DS658" s="6"/>
      <c r="DT658" s="6"/>
      <c r="DU658" s="6"/>
      <c r="DV658" s="6"/>
      <c r="DW658" s="6"/>
      <c r="DX658" s="6"/>
      <c r="DY658" s="6"/>
      <c r="DZ658" s="6"/>
      <c r="EA658" s="6"/>
      <c r="EB658" s="6"/>
      <c r="EC658" s="6"/>
      <c r="ED658" s="6"/>
      <c r="EE658" s="6"/>
      <c r="EF658" s="6"/>
      <c r="EG658" s="6"/>
      <c r="EH658" s="6"/>
      <c r="EI658" s="6"/>
      <c r="EJ658" s="6"/>
      <c r="EK658" s="6"/>
      <c r="EL658" s="6"/>
      <c r="EM658" s="6"/>
      <c r="EN658" s="6"/>
      <c r="EO658" s="6"/>
      <c r="EP658" s="6"/>
      <c r="EQ658" s="6"/>
      <c r="ER658" s="6"/>
      <c r="ES658" s="6"/>
      <c r="ET658" s="6"/>
      <c r="EU658" s="6"/>
      <c r="EV658" s="6"/>
      <c r="EW658" s="6"/>
      <c r="EX658" s="6"/>
      <c r="EY658" s="6"/>
      <c r="EZ658" s="6"/>
      <c r="FA658" s="6"/>
      <c r="FB658" s="6"/>
      <c r="FC658" s="6"/>
      <c r="FD658" s="6"/>
      <c r="FE658" s="6"/>
      <c r="FF658" s="6"/>
      <c r="FG658" s="6"/>
      <c r="FH658" s="6"/>
      <c r="FI658" s="6"/>
      <c r="FJ658" s="6"/>
      <c r="FK658" s="6"/>
      <c r="FL658" s="6"/>
      <c r="FM658" s="6"/>
      <c r="FN658" s="6"/>
      <c r="FO658" s="6"/>
      <c r="FP658" s="6"/>
      <c r="FQ658" s="6"/>
      <c r="FR658" s="6"/>
      <c r="FS658" s="6"/>
      <c r="FT658" s="6"/>
      <c r="FU658" s="6"/>
      <c r="FV658" s="6"/>
      <c r="FW658" s="6"/>
      <c r="FX658" s="6"/>
      <c r="FY658" s="6"/>
      <c r="FZ658" s="6"/>
      <c r="GA658" s="6"/>
      <c r="GB658" s="6"/>
      <c r="GC658" s="6"/>
      <c r="GD658" s="6"/>
      <c r="GE658" s="6"/>
      <c r="GF658" s="6"/>
      <c r="GG658" s="6"/>
      <c r="GH658" s="6"/>
      <c r="GI658" s="6"/>
      <c r="GJ658" s="6"/>
      <c r="GK658" s="6"/>
      <c r="GL658" s="6"/>
      <c r="GM658" s="6"/>
      <c r="GN658" s="6"/>
      <c r="GO658" s="6"/>
      <c r="GP658" s="6"/>
      <c r="GQ658" s="6"/>
      <c r="GR658" s="6"/>
      <c r="GS658" s="6"/>
      <c r="GT658" s="6"/>
      <c r="GU658" s="6"/>
      <c r="GV658" s="6"/>
      <c r="GW658" s="6"/>
      <c r="GX658" s="6"/>
      <c r="GY658" s="6"/>
      <c r="GZ658" s="6"/>
      <c r="HA658" s="6"/>
      <c r="HB658" s="6"/>
      <c r="HC658" s="6"/>
      <c r="HD658" s="6"/>
      <c r="HE658" s="6"/>
      <c r="HF658" s="6"/>
      <c r="HG658" s="6"/>
      <c r="HH658" s="6"/>
      <c r="HI658" s="6"/>
      <c r="HJ658" s="6"/>
      <c r="HK658" s="6"/>
      <c r="HL658" s="6"/>
      <c r="HM658" s="6"/>
      <c r="HN658" s="6"/>
      <c r="HO658" s="6"/>
      <c r="HP658" s="6"/>
      <c r="HQ658" s="6"/>
      <c r="HR658" s="6"/>
      <c r="HS658" s="6"/>
      <c r="HT658" s="6"/>
      <c r="HU658" s="6"/>
      <c r="HV658" s="6"/>
      <c r="HW658" s="6"/>
      <c r="HX658" s="6"/>
      <c r="HY658" s="6"/>
      <c r="HZ658" s="6"/>
      <c r="IA658" s="6"/>
      <c r="IB658" s="6"/>
      <c r="IC658" s="6"/>
      <c r="ID658" s="6"/>
      <c r="IE658" s="6"/>
      <c r="IF658" s="6"/>
    </row>
    <row r="659" spans="1:240" ht="15.6" hidden="1" x14ac:dyDescent="0.3">
      <c r="A659" s="24"/>
      <c r="B659" s="33"/>
      <c r="C659" s="33"/>
      <c r="D659" s="33"/>
      <c r="E659" s="33"/>
      <c r="F659" s="34"/>
      <c r="G659" s="32" t="s">
        <v>6</v>
      </c>
      <c r="H659" s="28" t="s">
        <v>495</v>
      </c>
      <c r="I659" s="29">
        <v>500</v>
      </c>
      <c r="J659" s="30">
        <v>0</v>
      </c>
      <c r="K659" s="30"/>
    </row>
    <row r="660" spans="1:240" ht="15.75" x14ac:dyDescent="0.25">
      <c r="A660" s="24"/>
      <c r="B660" s="157"/>
      <c r="C660" s="157"/>
      <c r="D660" s="157"/>
      <c r="E660" s="157"/>
      <c r="F660" s="158"/>
      <c r="G660" s="42" t="s">
        <v>81</v>
      </c>
      <c r="H660" s="28"/>
      <c r="I660" s="60"/>
      <c r="J660" s="61">
        <f>J662-J661</f>
        <v>491379460</v>
      </c>
      <c r="K660" s="61">
        <f>K662-K661</f>
        <v>417219933</v>
      </c>
    </row>
    <row r="661" spans="1:240" ht="15.75" x14ac:dyDescent="0.25">
      <c r="A661" s="24"/>
      <c r="B661" s="33"/>
      <c r="C661" s="33"/>
      <c r="D661" s="33"/>
      <c r="E661" s="33"/>
      <c r="F661" s="34"/>
      <c r="G661" s="42" t="s">
        <v>692</v>
      </c>
      <c r="H661" s="39"/>
      <c r="I661" s="29"/>
      <c r="J661" s="61">
        <v>4323000</v>
      </c>
      <c r="K661" s="61">
        <v>4830000</v>
      </c>
    </row>
    <row r="662" spans="1:240" ht="15.75" x14ac:dyDescent="0.25">
      <c r="A662" s="7"/>
      <c r="B662" s="125"/>
      <c r="C662" s="125"/>
      <c r="D662" s="125"/>
      <c r="E662" s="125"/>
      <c r="F662" s="126"/>
      <c r="G662" s="127" t="s">
        <v>625</v>
      </c>
      <c r="H662" s="28"/>
      <c r="I662" s="128"/>
      <c r="J662" s="129">
        <f>J13+J83+J194+J204+J274+J280+J305+J311+J316+J371+J382+J445+J450+J472+J520+J525+J530+J553+J581+J596+J661+J440</f>
        <v>495702460</v>
      </c>
      <c r="K662" s="129">
        <f>K13+K83+K194+K204+K274+K280+K305+K311+K316+K371+K382+K445+K450+K472+K520+K525+K530+K553+K581+K596+K661+K440</f>
        <v>422049933</v>
      </c>
    </row>
    <row r="663" spans="1:240" ht="15.75" x14ac:dyDescent="0.25">
      <c r="H663" s="128"/>
      <c r="I663" s="13"/>
      <c r="J663" s="13"/>
      <c r="K663" s="14"/>
    </row>
    <row r="664" spans="1:240" x14ac:dyDescent="0.2">
      <c r="I664" s="13"/>
      <c r="J664" s="13"/>
      <c r="K664" s="14"/>
    </row>
    <row r="665" spans="1:240" x14ac:dyDescent="0.2">
      <c r="I665" s="13"/>
      <c r="J665" s="13"/>
      <c r="K665" s="14"/>
    </row>
    <row r="666" spans="1:240" x14ac:dyDescent="0.2">
      <c r="I666" s="13"/>
      <c r="J666" s="13"/>
      <c r="K666" s="14"/>
    </row>
    <row r="667" spans="1:240" x14ac:dyDescent="0.2">
      <c r="I667" s="13"/>
      <c r="J667" s="13"/>
      <c r="K667" s="14"/>
    </row>
    <row r="668" spans="1:240" x14ac:dyDescent="0.2">
      <c r="I668" s="13"/>
      <c r="J668" s="13"/>
      <c r="K668" s="14"/>
    </row>
    <row r="669" spans="1:240" x14ac:dyDescent="0.2">
      <c r="I669" s="13"/>
      <c r="J669" s="13"/>
      <c r="K669" s="14"/>
    </row>
    <row r="670" spans="1:240" x14ac:dyDescent="0.2">
      <c r="I670" s="15"/>
      <c r="J670" s="15"/>
      <c r="K670" s="14"/>
    </row>
    <row r="671" spans="1:240" x14ac:dyDescent="0.2">
      <c r="I671" s="15"/>
      <c r="J671" s="15"/>
      <c r="K671" s="14"/>
    </row>
    <row r="672" spans="1:240" x14ac:dyDescent="0.2">
      <c r="I672" s="15"/>
      <c r="J672" s="15"/>
      <c r="K672" s="14"/>
    </row>
    <row r="673" spans="9:11" x14ac:dyDescent="0.2">
      <c r="I673" s="15"/>
      <c r="J673" s="15"/>
      <c r="K673" s="14"/>
    </row>
    <row r="674" spans="9:11" x14ac:dyDescent="0.2">
      <c r="I674" s="15"/>
      <c r="J674" s="15"/>
      <c r="K674" s="14"/>
    </row>
    <row r="675" spans="9:11" x14ac:dyDescent="0.2">
      <c r="I675" s="15"/>
      <c r="J675" s="15"/>
      <c r="K675" s="14"/>
    </row>
    <row r="676" spans="9:11" x14ac:dyDescent="0.2">
      <c r="I676" s="15"/>
      <c r="J676" s="15"/>
      <c r="K676" s="14"/>
    </row>
    <row r="677" spans="9:11" x14ac:dyDescent="0.2">
      <c r="I677" s="15"/>
      <c r="J677" s="15"/>
      <c r="K677" s="14"/>
    </row>
    <row r="678" spans="9:11" x14ac:dyDescent="0.2">
      <c r="I678" s="15"/>
      <c r="J678" s="15"/>
      <c r="K678" s="14"/>
    </row>
    <row r="679" spans="9:11" x14ac:dyDescent="0.2">
      <c r="I679" s="15"/>
      <c r="J679" s="15"/>
      <c r="K679" s="14"/>
    </row>
    <row r="680" spans="9:11" x14ac:dyDescent="0.2">
      <c r="I680" s="15"/>
      <c r="J680" s="15"/>
      <c r="K680" s="14"/>
    </row>
    <row r="681" spans="9:11" x14ac:dyDescent="0.2">
      <c r="I681" s="15"/>
      <c r="J681" s="15"/>
      <c r="K681" s="14"/>
    </row>
    <row r="682" spans="9:11" x14ac:dyDescent="0.2">
      <c r="I682" s="15"/>
      <c r="J682" s="15"/>
      <c r="K682" s="14"/>
    </row>
    <row r="683" spans="9:11" x14ac:dyDescent="0.2">
      <c r="I683" s="15"/>
      <c r="J683" s="15"/>
      <c r="K683" s="14"/>
    </row>
    <row r="684" spans="9:11" x14ac:dyDescent="0.2">
      <c r="I684" s="15"/>
      <c r="J684" s="15"/>
      <c r="K684" s="14"/>
    </row>
    <row r="685" spans="9:11" x14ac:dyDescent="0.2">
      <c r="I685" s="15"/>
      <c r="J685" s="15"/>
      <c r="K685" s="14"/>
    </row>
    <row r="686" spans="9:11" x14ac:dyDescent="0.2">
      <c r="I686" s="15"/>
      <c r="J686" s="15"/>
      <c r="K686" s="14"/>
    </row>
    <row r="687" spans="9:11" x14ac:dyDescent="0.2">
      <c r="K687" s="14"/>
    </row>
    <row r="688" spans="9:11" x14ac:dyDescent="0.2">
      <c r="K688" s="14"/>
    </row>
  </sheetData>
  <mergeCells count="102">
    <mergeCell ref="I1:K1"/>
    <mergeCell ref="I6:K6"/>
    <mergeCell ref="B269:F269"/>
    <mergeCell ref="B325:F325"/>
    <mergeCell ref="B270:F270"/>
    <mergeCell ref="B127:F127"/>
    <mergeCell ref="B126:F126"/>
    <mergeCell ref="B173:F173"/>
    <mergeCell ref="B134:F134"/>
    <mergeCell ref="B247:F247"/>
    <mergeCell ref="H2:K2"/>
    <mergeCell ref="B4:K4"/>
    <mergeCell ref="B13:F13"/>
    <mergeCell ref="B14:F14"/>
    <mergeCell ref="G7:K7"/>
    <mergeCell ref="B55:F55"/>
    <mergeCell ref="B49:F49"/>
    <mergeCell ref="B52:F52"/>
    <mergeCell ref="B267:F267"/>
    <mergeCell ref="B164:F164"/>
    <mergeCell ref="B67:F67"/>
    <mergeCell ref="B120:F120"/>
    <mergeCell ref="B248:F248"/>
    <mergeCell ref="B266:F266"/>
    <mergeCell ref="B534:F534"/>
    <mergeCell ref="B544:F544"/>
    <mergeCell ref="B554:F554"/>
    <mergeCell ref="B546:F546"/>
    <mergeCell ref="B419:F419"/>
    <mergeCell ref="B535:F535"/>
    <mergeCell ref="B483:F483"/>
    <mergeCell ref="B472:F472"/>
    <mergeCell ref="B475:F475"/>
    <mergeCell ref="B533:F533"/>
    <mergeCell ref="B531:F531"/>
    <mergeCell ref="B513:F513"/>
    <mergeCell ref="B530:F530"/>
    <mergeCell ref="B514:F514"/>
    <mergeCell ref="B511:F511"/>
    <mergeCell ref="B510:F510"/>
    <mergeCell ref="B481:F481"/>
    <mergeCell ref="B423:F423"/>
    <mergeCell ref="B596:F596"/>
    <mergeCell ref="B545:F545"/>
    <mergeCell ref="B553:F553"/>
    <mergeCell ref="B591:F591"/>
    <mergeCell ref="B582:F582"/>
    <mergeCell ref="B581:F581"/>
    <mergeCell ref="B547:F547"/>
    <mergeCell ref="B590:F590"/>
    <mergeCell ref="B566:F566"/>
    <mergeCell ref="B169:F169"/>
    <mergeCell ref="B174:F174"/>
    <mergeCell ref="B165:F165"/>
    <mergeCell ref="B117:F117"/>
    <mergeCell ref="B58:F58"/>
    <mergeCell ref="B57:F57"/>
    <mergeCell ref="B62:F62"/>
    <mergeCell ref="B60:F60"/>
    <mergeCell ref="B64:F64"/>
    <mergeCell ref="B330:F330"/>
    <mergeCell ref="B323:F323"/>
    <mergeCell ref="B353:F353"/>
    <mergeCell ref="B170:F170"/>
    <mergeCell ref="B322:F322"/>
    <mergeCell ref="B321:F321"/>
    <mergeCell ref="B324:F324"/>
    <mergeCell ref="B352:F352"/>
    <mergeCell ref="B326:F326"/>
    <mergeCell ref="B332:F332"/>
    <mergeCell ref="B329:F329"/>
    <mergeCell ref="B331:F331"/>
    <mergeCell ref="B345:F345"/>
    <mergeCell ref="B344:F344"/>
    <mergeCell ref="B334:F334"/>
    <mergeCell ref="B333:F333"/>
    <mergeCell ref="B316:F316"/>
    <mergeCell ref="B348:F348"/>
    <mergeCell ref="B384:F384"/>
    <mergeCell ref="B355:F355"/>
    <mergeCell ref="B420:F420"/>
    <mergeCell ref="B382:F382"/>
    <mergeCell ref="B386:F386"/>
    <mergeCell ref="B385:F385"/>
    <mergeCell ref="B359:F359"/>
    <mergeCell ref="B476:F476"/>
    <mergeCell ref="B473:F473"/>
    <mergeCell ref="I5:K5"/>
    <mergeCell ref="B110:F110"/>
    <mergeCell ref="B115:F115"/>
    <mergeCell ref="B129:F129"/>
    <mergeCell ref="B68:F68"/>
    <mergeCell ref="B118:F118"/>
    <mergeCell ref="B121:F121"/>
    <mergeCell ref="B124:F124"/>
    <mergeCell ref="B61:F61"/>
    <mergeCell ref="B63:F63"/>
    <mergeCell ref="B123:F123"/>
    <mergeCell ref="B56:F56"/>
    <mergeCell ref="B66:F66"/>
    <mergeCell ref="B125:F125"/>
    <mergeCell ref="B69:F69"/>
  </mergeCells>
  <phoneticPr fontId="0" type="noConversion"/>
  <printOptions horizontalCentered="1"/>
  <pageMargins left="0.59055118110236227" right="0.19685039370078741" top="0.78740157480314965" bottom="0.39370078740157483" header="0.51181102362204722" footer="0.51181102362204722"/>
  <pageSetup paperSize="9" scale="81" fitToHeight="2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Прил.1_к поясн.</vt:lpstr>
      <vt:lpstr>Приложение 5</vt:lpstr>
      <vt:lpstr>'Приложение 5'!Заголовки_для_печати</vt:lpstr>
      <vt:lpstr>'Приложение 5'!Область_печати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Лобода Инна Анатольевна</dc:creator>
  <cp:lastModifiedBy>User1</cp:lastModifiedBy>
  <cp:lastPrinted>2023-03-09T14:58:50Z</cp:lastPrinted>
  <dcterms:created xsi:type="dcterms:W3CDTF">2013-10-18T09:34:20Z</dcterms:created>
  <dcterms:modified xsi:type="dcterms:W3CDTF">2023-03-10T09:26:25Z</dcterms:modified>
</cp:coreProperties>
</file>