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300" windowWidth="15600" windowHeight="10670" firstSheet="1" activeTab="1"/>
  </bookViews>
  <sheets>
    <sheet name="Прил.1_к поясн." sheetId="3" state="hidden" r:id="rId1"/>
    <sheet name="Приложение 6 " sheetId="2" r:id="rId2"/>
  </sheets>
  <definedNames>
    <definedName name="_xlnm.Print_Titles" localSheetId="1">'Приложение 6 '!$11:$11</definedName>
    <definedName name="_xlnm.Print_Area" localSheetId="1">'Приложение 6 '!$G$1:$O$680</definedName>
  </definedNames>
  <calcPr calcId="14562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38" i="2" l="1"/>
  <c r="O372" i="2"/>
  <c r="O371" i="2"/>
  <c r="O640" i="2"/>
  <c r="O642" i="2"/>
  <c r="O567" i="2"/>
  <c r="O561" i="2"/>
  <c r="O547" i="2"/>
  <c r="O521" i="2"/>
  <c r="O523" i="2"/>
  <c r="O520" i="2" s="1"/>
  <c r="O519" i="2" s="1"/>
  <c r="O518" i="2" s="1"/>
  <c r="O278" i="2"/>
  <c r="O243" i="2"/>
  <c r="O220" i="2"/>
  <c r="O212" i="2"/>
  <c r="O153" i="2"/>
  <c r="O149" i="2"/>
  <c r="O145" i="2"/>
  <c r="O36" i="2"/>
  <c r="O82" i="2"/>
  <c r="O84" i="2"/>
  <c r="O25" i="2"/>
  <c r="O32" i="2"/>
  <c r="O281" i="2" l="1"/>
  <c r="O546" i="2" l="1"/>
  <c r="O545" i="2" s="1"/>
  <c r="O526" i="2" s="1"/>
  <c r="O105" i="2"/>
  <c r="O106" i="2"/>
  <c r="O88" i="2"/>
  <c r="O89" i="2"/>
  <c r="O91" i="2"/>
  <c r="O225" i="2"/>
  <c r="O467" i="2" l="1"/>
  <c r="O466" i="2" s="1"/>
  <c r="O465" i="2" s="1"/>
  <c r="O464" i="2" s="1"/>
  <c r="O582" i="2"/>
  <c r="O566" i="2"/>
  <c r="O42" i="2"/>
  <c r="O41" i="2"/>
  <c r="O541" i="2"/>
  <c r="O543" i="2"/>
  <c r="O209" i="2"/>
  <c r="O211" i="2"/>
  <c r="O208" i="2" s="1"/>
  <c r="O103" i="2"/>
  <c r="O102" i="2" s="1"/>
  <c r="O101" i="2" s="1"/>
  <c r="O540" i="2" l="1"/>
  <c r="O134" i="2"/>
  <c r="O133" i="2" s="1"/>
  <c r="O129" i="2"/>
  <c r="O131" i="2"/>
  <c r="O128" i="2" l="1"/>
  <c r="O592" i="2"/>
  <c r="O205" i="2" l="1"/>
  <c r="O206" i="2"/>
  <c r="O203" i="2"/>
  <c r="O363" i="2" l="1"/>
  <c r="O86" i="2" l="1"/>
  <c r="O307" i="2" l="1"/>
  <c r="O376" i="2" l="1"/>
  <c r="O555" i="2"/>
  <c r="O94" i="2"/>
  <c r="O93" i="2" s="1"/>
  <c r="O534" i="2" l="1"/>
  <c r="O649" i="2" l="1"/>
  <c r="O647" i="2" l="1"/>
  <c r="O71" i="2"/>
  <c r="O173" i="2"/>
  <c r="O171" i="2"/>
  <c r="O514" i="2" l="1"/>
  <c r="O516" i="2"/>
  <c r="O528" i="2"/>
  <c r="O462" i="2"/>
  <c r="O461" i="2" s="1"/>
  <c r="O460" i="2" s="1"/>
  <c r="O459" i="2" s="1"/>
  <c r="O513" i="2" l="1"/>
  <c r="O512" i="2" s="1"/>
  <c r="O511" i="2" s="1"/>
  <c r="N477" i="2"/>
  <c r="N476" i="2" s="1"/>
  <c r="N475" i="2" s="1"/>
  <c r="K477" i="2"/>
  <c r="K476" i="2" s="1"/>
  <c r="K475" i="2" s="1"/>
  <c r="O477" i="2"/>
  <c r="O476" i="2" s="1"/>
  <c r="O475" i="2" s="1"/>
  <c r="N225" i="2"/>
  <c r="K225" i="2"/>
  <c r="O97" i="2" l="1"/>
  <c r="N97" i="2"/>
  <c r="K97" i="2"/>
  <c r="N99" i="2"/>
  <c r="K99" i="2"/>
  <c r="O99" i="2"/>
  <c r="K96" i="2" l="1"/>
  <c r="N96" i="2"/>
  <c r="O96" i="2"/>
  <c r="N669" i="2"/>
  <c r="N667" i="2"/>
  <c r="N661" i="2"/>
  <c r="O659" i="2"/>
  <c r="N659" i="2"/>
  <c r="N654" i="2"/>
  <c r="N651" i="2"/>
  <c r="N642" i="2"/>
  <c r="N636" i="2"/>
  <c r="O634" i="2"/>
  <c r="N634" i="2"/>
  <c r="N631" i="2"/>
  <c r="O629" i="2"/>
  <c r="N629" i="2"/>
  <c r="O627" i="2"/>
  <c r="N627" i="2"/>
  <c r="O624" i="2"/>
  <c r="O623" i="2" s="1"/>
  <c r="O622" i="2" s="1"/>
  <c r="O621" i="2" s="1"/>
  <c r="N624" i="2"/>
  <c r="N623" i="2" s="1"/>
  <c r="N622" i="2" s="1"/>
  <c r="N621" i="2" s="1"/>
  <c r="O620" i="2"/>
  <c r="O619" i="2" s="1"/>
  <c r="N619" i="2"/>
  <c r="O615" i="2"/>
  <c r="N615" i="2"/>
  <c r="O614" i="2"/>
  <c r="O613" i="2" s="1"/>
  <c r="N613" i="2"/>
  <c r="O612" i="2"/>
  <c r="O611" i="2" s="1"/>
  <c r="N611" i="2"/>
  <c r="O608" i="2"/>
  <c r="O605" i="2" s="1"/>
  <c r="N608" i="2"/>
  <c r="N605" i="2" s="1"/>
  <c r="O596" i="2"/>
  <c r="O595" i="2" s="1"/>
  <c r="N596" i="2"/>
  <c r="N595" i="2" s="1"/>
  <c r="O591" i="2"/>
  <c r="N592" i="2"/>
  <c r="N591" i="2" s="1"/>
  <c r="O586" i="2"/>
  <c r="N586" i="2"/>
  <c r="O584" i="2"/>
  <c r="N584" i="2"/>
  <c r="O580" i="2"/>
  <c r="O579" i="2" s="1"/>
  <c r="N580" i="2"/>
  <c r="O575" i="2"/>
  <c r="O574" i="2" s="1"/>
  <c r="O573" i="2" s="1"/>
  <c r="O572" i="2" s="1"/>
  <c r="N575" i="2"/>
  <c r="N574" i="2" s="1"/>
  <c r="N573" i="2" s="1"/>
  <c r="N572" i="2" s="1"/>
  <c r="O565" i="2"/>
  <c r="O564" i="2" s="1"/>
  <c r="N566" i="2"/>
  <c r="N565" i="2" s="1"/>
  <c r="N564" i="2" s="1"/>
  <c r="N559" i="2"/>
  <c r="N558" i="2" s="1"/>
  <c r="N557" i="2" s="1"/>
  <c r="O551" i="2"/>
  <c r="O550" i="2" s="1"/>
  <c r="O549" i="2" s="1"/>
  <c r="N551" i="2"/>
  <c r="N550" i="2" s="1"/>
  <c r="N549" i="2" s="1"/>
  <c r="O538" i="2"/>
  <c r="N538" i="2"/>
  <c r="O536" i="2"/>
  <c r="O533" i="2" s="1"/>
  <c r="N536" i="2"/>
  <c r="O531" i="2"/>
  <c r="O527" i="2" s="1"/>
  <c r="N531" i="2"/>
  <c r="N528" i="2"/>
  <c r="O498" i="2"/>
  <c r="O497" i="2" s="1"/>
  <c r="O496" i="2" s="1"/>
  <c r="O495" i="2" s="1"/>
  <c r="N498" i="2"/>
  <c r="N497" i="2" s="1"/>
  <c r="N496" i="2" s="1"/>
  <c r="N495" i="2" s="1"/>
  <c r="O481" i="2"/>
  <c r="O480" i="2" s="1"/>
  <c r="O479" i="2" s="1"/>
  <c r="O469" i="2" s="1"/>
  <c r="N481" i="2"/>
  <c r="N480" i="2" s="1"/>
  <c r="N479" i="2" s="1"/>
  <c r="N469" i="2" s="1"/>
  <c r="O454" i="2"/>
  <c r="O453" i="2" s="1"/>
  <c r="O452" i="2" s="1"/>
  <c r="O451" i="2" s="1"/>
  <c r="N454" i="2"/>
  <c r="N453" i="2" s="1"/>
  <c r="N452" i="2" s="1"/>
  <c r="N451" i="2" s="1"/>
  <c r="O449" i="2"/>
  <c r="O448" i="2" s="1"/>
  <c r="O447" i="2" s="1"/>
  <c r="N449" i="2"/>
  <c r="N448" i="2" s="1"/>
  <c r="N447" i="2" s="1"/>
  <c r="O445" i="2"/>
  <c r="O444" i="2" s="1"/>
  <c r="O443" i="2" s="1"/>
  <c r="N445" i="2"/>
  <c r="N444" i="2" s="1"/>
  <c r="N443" i="2" s="1"/>
  <c r="O441" i="2"/>
  <c r="O440" i="2" s="1"/>
  <c r="O439" i="2" s="1"/>
  <c r="N441" i="2"/>
  <c r="N440" i="2" s="1"/>
  <c r="N439" i="2" s="1"/>
  <c r="O436" i="2"/>
  <c r="O435" i="2" s="1"/>
  <c r="O434" i="2" s="1"/>
  <c r="N436" i="2"/>
  <c r="N435" i="2" s="1"/>
  <c r="N434" i="2" s="1"/>
  <c r="O431" i="2"/>
  <c r="O430" i="2" s="1"/>
  <c r="O429" i="2" s="1"/>
  <c r="O428" i="2" s="1"/>
  <c r="N431" i="2"/>
  <c r="N430" i="2" s="1"/>
  <c r="N429" i="2" s="1"/>
  <c r="N428" i="2" s="1"/>
  <c r="N424" i="2"/>
  <c r="N423" i="2" s="1"/>
  <c r="O424" i="2"/>
  <c r="O423" i="2" s="1"/>
  <c r="N421" i="2"/>
  <c r="N420" i="2" s="1"/>
  <c r="O421" i="2"/>
  <c r="O420" i="2" s="1"/>
  <c r="O416" i="2"/>
  <c r="O415" i="2" s="1"/>
  <c r="O414" i="2" s="1"/>
  <c r="O413" i="2" s="1"/>
  <c r="N416" i="2"/>
  <c r="N415" i="2" s="1"/>
  <c r="N414" i="2" s="1"/>
  <c r="N413" i="2" s="1"/>
  <c r="N408" i="2"/>
  <c r="N407" i="2" s="1"/>
  <c r="O405" i="2"/>
  <c r="O404" i="2" s="1"/>
  <c r="O403" i="2" s="1"/>
  <c r="O402" i="2" s="1"/>
  <c r="N405" i="2"/>
  <c r="N404" i="2" s="1"/>
  <c r="N403" i="2" s="1"/>
  <c r="N402" i="2" s="1"/>
  <c r="O396" i="2"/>
  <c r="O395" i="2" s="1"/>
  <c r="O394" i="2" s="1"/>
  <c r="O393" i="2" s="1"/>
  <c r="N396" i="2"/>
  <c r="N395" i="2" s="1"/>
  <c r="N394" i="2" s="1"/>
  <c r="N393" i="2" s="1"/>
  <c r="O391" i="2"/>
  <c r="O390" i="2" s="1"/>
  <c r="O389" i="2" s="1"/>
  <c r="N391" i="2"/>
  <c r="N390" i="2" s="1"/>
  <c r="N389" i="2" s="1"/>
  <c r="O379" i="2"/>
  <c r="O378" i="2" s="1"/>
  <c r="N379" i="2"/>
  <c r="N378" i="2" s="1"/>
  <c r="N376" i="2"/>
  <c r="O374" i="2"/>
  <c r="N374" i="2"/>
  <c r="N370" i="2"/>
  <c r="O367" i="2"/>
  <c r="N367" i="2"/>
  <c r="N363" i="2"/>
  <c r="O361" i="2"/>
  <c r="N361" i="2"/>
  <c r="O358" i="2"/>
  <c r="N358" i="2"/>
  <c r="O356" i="2"/>
  <c r="N356" i="2"/>
  <c r="O352" i="2"/>
  <c r="N352" i="2"/>
  <c r="N349" i="2"/>
  <c r="N346" i="2"/>
  <c r="N343" i="2"/>
  <c r="N335" i="2"/>
  <c r="N332" i="2"/>
  <c r="O330" i="2"/>
  <c r="N330" i="2"/>
  <c r="O328" i="2"/>
  <c r="N328" i="2"/>
  <c r="O323" i="2"/>
  <c r="N323" i="2"/>
  <c r="N320" i="2"/>
  <c r="O317" i="2"/>
  <c r="N317" i="2"/>
  <c r="N314" i="2"/>
  <c r="N311" i="2"/>
  <c r="N307" i="2"/>
  <c r="N299" i="2"/>
  <c r="N298" i="2" s="1"/>
  <c r="O296" i="2"/>
  <c r="O295" i="2" s="1"/>
  <c r="O294" i="2" s="1"/>
  <c r="N296" i="2"/>
  <c r="N295" i="2" s="1"/>
  <c r="O292" i="2"/>
  <c r="O291" i="2" s="1"/>
  <c r="N292" i="2"/>
  <c r="N291" i="2" s="1"/>
  <c r="O287" i="2"/>
  <c r="O286" i="2" s="1"/>
  <c r="O285" i="2" s="1"/>
  <c r="O284" i="2" s="1"/>
  <c r="N287" i="2"/>
  <c r="N286" i="2" s="1"/>
  <c r="N285" i="2" s="1"/>
  <c r="N284" i="2" s="1"/>
  <c r="N280" i="2"/>
  <c r="O279" i="2"/>
  <c r="N276" i="2"/>
  <c r="N275" i="2" s="1"/>
  <c r="O272" i="2"/>
  <c r="O271" i="2" s="1"/>
  <c r="N272" i="2"/>
  <c r="N271" i="2" s="1"/>
  <c r="O261" i="2"/>
  <c r="O260" i="2" s="1"/>
  <c r="O259" i="2" s="1"/>
  <c r="O258" i="2" s="1"/>
  <c r="N261" i="2"/>
  <c r="N260" i="2" s="1"/>
  <c r="N259" i="2" s="1"/>
  <c r="N258" i="2" s="1"/>
  <c r="O254" i="2"/>
  <c r="N254" i="2"/>
  <c r="N253" i="2" s="1"/>
  <c r="N252" i="2" s="1"/>
  <c r="O249" i="2"/>
  <c r="N249" i="2"/>
  <c r="N248" i="2" s="1"/>
  <c r="N247" i="2" s="1"/>
  <c r="N240" i="2"/>
  <c r="N239" i="2" s="1"/>
  <c r="N238" i="2" s="1"/>
  <c r="N237" i="2" s="1"/>
  <c r="O235" i="2"/>
  <c r="N235" i="2"/>
  <c r="O233" i="2"/>
  <c r="N233" i="2"/>
  <c r="O221" i="2"/>
  <c r="N221" i="2"/>
  <c r="O219" i="2"/>
  <c r="N219" i="2"/>
  <c r="O216" i="2"/>
  <c r="N216" i="2"/>
  <c r="O201" i="2"/>
  <c r="O198" i="2" s="1"/>
  <c r="N201" i="2"/>
  <c r="O199" i="2"/>
  <c r="N199" i="2"/>
  <c r="O196" i="2"/>
  <c r="N196" i="2"/>
  <c r="N189" i="2"/>
  <c r="O189" i="2"/>
  <c r="N185" i="2"/>
  <c r="O183" i="2"/>
  <c r="N183" i="2"/>
  <c r="N180" i="2"/>
  <c r="O178" i="2"/>
  <c r="N178" i="2"/>
  <c r="O176" i="2"/>
  <c r="N176" i="2"/>
  <c r="O169" i="2"/>
  <c r="N169" i="2"/>
  <c r="O167" i="2"/>
  <c r="N167" i="2"/>
  <c r="O165" i="2"/>
  <c r="N165" i="2"/>
  <c r="O161" i="2"/>
  <c r="N161" i="2"/>
  <c r="O159" i="2"/>
  <c r="N159" i="2"/>
  <c r="N154" i="2"/>
  <c r="O152" i="2"/>
  <c r="N152" i="2"/>
  <c r="N148" i="2"/>
  <c r="O147" i="2"/>
  <c r="N144" i="2"/>
  <c r="O142" i="2"/>
  <c r="N142" i="2"/>
  <c r="N134" i="2"/>
  <c r="N127" i="2" s="1"/>
  <c r="O125" i="2"/>
  <c r="N125" i="2"/>
  <c r="O123" i="2"/>
  <c r="N123" i="2"/>
  <c r="N111" i="2"/>
  <c r="N110" i="2" s="1"/>
  <c r="O73" i="2"/>
  <c r="N73" i="2"/>
  <c r="N47" i="2"/>
  <c r="O45" i="2"/>
  <c r="N45" i="2"/>
  <c r="N41" i="2"/>
  <c r="O39" i="2"/>
  <c r="N39" i="2"/>
  <c r="O37" i="2"/>
  <c r="N37" i="2"/>
  <c r="N26" i="2"/>
  <c r="N25" i="2" s="1"/>
  <c r="N24" i="2" s="1"/>
  <c r="N23" i="2" s="1"/>
  <c r="O21" i="2"/>
  <c r="O20" i="2" s="1"/>
  <c r="O19" i="2" s="1"/>
  <c r="O18" i="2" s="1"/>
  <c r="N21" i="2"/>
  <c r="N20" i="2" s="1"/>
  <c r="N19" i="2" s="1"/>
  <c r="N18" i="2" s="1"/>
  <c r="O248" i="2" l="1"/>
  <c r="O247" i="2" s="1"/>
  <c r="O246" i="2" s="1"/>
  <c r="O215" i="2"/>
  <c r="O214" i="2" s="1"/>
  <c r="O213" i="2" s="1"/>
  <c r="O360" i="2"/>
  <c r="O144" i="2"/>
  <c r="O26" i="2"/>
  <c r="O24" i="2" s="1"/>
  <c r="O23" i="2" s="1"/>
  <c r="O314" i="2"/>
  <c r="O343" i="2"/>
  <c r="O299" i="2"/>
  <c r="O298" i="2" s="1"/>
  <c r="O346" i="2"/>
  <c r="O280" i="2"/>
  <c r="O349" i="2"/>
  <c r="O651" i="2"/>
  <c r="O185" i="2"/>
  <c r="O320" i="2"/>
  <c r="O408" i="2"/>
  <c r="O407" i="2" s="1"/>
  <c r="O240" i="2"/>
  <c r="O239" i="2" s="1"/>
  <c r="O238" i="2" s="1"/>
  <c r="O237" i="2" s="1"/>
  <c r="O332" i="2"/>
  <c r="O661" i="2"/>
  <c r="O658" i="2" s="1"/>
  <c r="O657" i="2" s="1"/>
  <c r="O335" i="2"/>
  <c r="N658" i="2"/>
  <c r="N657" i="2" s="1"/>
  <c r="N270" i="2"/>
  <c r="N269" i="2" s="1"/>
  <c r="O311" i="2"/>
  <c r="O419" i="2"/>
  <c r="O418" i="2" s="1"/>
  <c r="N666" i="2"/>
  <c r="N665" i="2" s="1"/>
  <c r="O654" i="2"/>
  <c r="O636" i="2"/>
  <c r="O626" i="2" s="1"/>
  <c r="O631" i="2"/>
  <c r="N626" i="2"/>
  <c r="O610" i="2"/>
  <c r="O599" i="2" s="1"/>
  <c r="O598" i="2" s="1"/>
  <c r="N610" i="2"/>
  <c r="N599" i="2" s="1"/>
  <c r="N598" i="2" s="1"/>
  <c r="O590" i="2"/>
  <c r="N590" i="2"/>
  <c r="O578" i="2"/>
  <c r="N579" i="2"/>
  <c r="N578" i="2" s="1"/>
  <c r="O563" i="2"/>
  <c r="N563" i="2"/>
  <c r="O559" i="2"/>
  <c r="O558" i="2" s="1"/>
  <c r="O557" i="2" s="1"/>
  <c r="O548" i="2" s="1"/>
  <c r="N548" i="2"/>
  <c r="O525" i="2"/>
  <c r="N533" i="2"/>
  <c r="N527" i="2"/>
  <c r="O433" i="2"/>
  <c r="N433" i="2"/>
  <c r="N419" i="2"/>
  <c r="N418" i="2" s="1"/>
  <c r="N369" i="2"/>
  <c r="O370" i="2"/>
  <c r="O369" i="2" s="1"/>
  <c r="N360" i="2"/>
  <c r="N306" i="2"/>
  <c r="O290" i="2"/>
  <c r="O289" i="2" s="1"/>
  <c r="N290" i="2"/>
  <c r="N289" i="2" s="1"/>
  <c r="N283" i="2" s="1"/>
  <c r="O276" i="2"/>
  <c r="O270" i="2"/>
  <c r="O269" i="2" s="1"/>
  <c r="N246" i="2"/>
  <c r="N215" i="2"/>
  <c r="N214" i="2" s="1"/>
  <c r="N213" i="2" s="1"/>
  <c r="N198" i="2"/>
  <c r="O180" i="2"/>
  <c r="N175" i="2"/>
  <c r="O154" i="2"/>
  <c r="O148" i="2"/>
  <c r="N141" i="2"/>
  <c r="O127" i="2"/>
  <c r="O122" i="2"/>
  <c r="N122" i="2"/>
  <c r="N109" i="2" s="1"/>
  <c r="N108" i="2" s="1"/>
  <c r="O111" i="2"/>
  <c r="O110" i="2" s="1"/>
  <c r="O109" i="2" s="1"/>
  <c r="O47" i="2"/>
  <c r="N36" i="2"/>
  <c r="K201" i="2"/>
  <c r="K199" i="2"/>
  <c r="K142" i="2"/>
  <c r="K125" i="2"/>
  <c r="K123" i="2"/>
  <c r="O275" i="2" l="1"/>
  <c r="O175" i="2"/>
  <c r="K198" i="2"/>
  <c r="O141" i="2"/>
  <c r="K122" i="2"/>
  <c r="O283" i="2"/>
  <c r="N35" i="2"/>
  <c r="N34" i="2" s="1"/>
  <c r="N12" i="2" s="1"/>
  <c r="O306" i="2"/>
  <c r="O305" i="2" s="1"/>
  <c r="O304" i="2" s="1"/>
  <c r="O303" i="2" s="1"/>
  <c r="O577" i="2"/>
  <c r="N577" i="2"/>
  <c r="N526" i="2"/>
  <c r="N525" i="2" s="1"/>
  <c r="N305" i="2"/>
  <c r="N304" i="2" s="1"/>
  <c r="N303" i="2" s="1"/>
  <c r="N140" i="2"/>
  <c r="N139" i="2" s="1"/>
  <c r="N138" i="2" s="1"/>
  <c r="O108" i="2"/>
  <c r="K367" i="2"/>
  <c r="K354" i="2"/>
  <c r="L354" i="2"/>
  <c r="M354" i="2"/>
  <c r="O412" i="2" l="1"/>
  <c r="O35" i="2"/>
  <c r="O34" i="2" s="1"/>
  <c r="O12" i="2" s="1"/>
  <c r="O140" i="2"/>
  <c r="O139" i="2" s="1"/>
  <c r="O138" i="2" s="1"/>
  <c r="N412" i="2"/>
  <c r="N673" i="2" s="1"/>
  <c r="K536" i="2"/>
  <c r="K538" i="2"/>
  <c r="K629" i="2"/>
  <c r="K528" i="2"/>
  <c r="K449" i="2"/>
  <c r="K448" i="2" s="1"/>
  <c r="K447" i="2" s="1"/>
  <c r="K445" i="2"/>
  <c r="K444" i="2" s="1"/>
  <c r="K443" i="2" s="1"/>
  <c r="K533" i="2" l="1"/>
  <c r="K370" i="2"/>
  <c r="K374" i="2"/>
  <c r="K376" i="2"/>
  <c r="K41" i="2"/>
  <c r="K670" i="2"/>
  <c r="M671" i="2"/>
  <c r="K668" i="2"/>
  <c r="M668" i="2" s="1"/>
  <c r="M667" i="2" s="1"/>
  <c r="K196" i="2"/>
  <c r="K154" i="2"/>
  <c r="K120" i="2"/>
  <c r="K119" i="2" s="1"/>
  <c r="K194" i="2"/>
  <c r="K192" i="2"/>
  <c r="K454" i="2"/>
  <c r="K453" i="2" s="1"/>
  <c r="K457" i="2"/>
  <c r="K456" i="2" s="1"/>
  <c r="K619" i="2"/>
  <c r="K391" i="2"/>
  <c r="K390" i="2" s="1"/>
  <c r="K389" i="2" s="1"/>
  <c r="K148" i="2"/>
  <c r="K144" i="2"/>
  <c r="K307" i="2"/>
  <c r="K531" i="2"/>
  <c r="K527" i="2" s="1"/>
  <c r="L669" i="2"/>
  <c r="M310" i="2"/>
  <c r="M307" i="2" s="1"/>
  <c r="M353" i="2"/>
  <c r="M352" i="2" s="1"/>
  <c r="L81" i="2"/>
  <c r="L80" i="2" s="1"/>
  <c r="L79" i="2" s="1"/>
  <c r="K358" i="2"/>
  <c r="L358" i="2"/>
  <c r="M359" i="2"/>
  <c r="M358" i="2" s="1"/>
  <c r="M348" i="2"/>
  <c r="M347" i="2"/>
  <c r="M158" i="2"/>
  <c r="M155" i="2"/>
  <c r="L280" i="2"/>
  <c r="M281" i="2"/>
  <c r="M282" i="2"/>
  <c r="K75" i="2"/>
  <c r="L75" i="2"/>
  <c r="L77" i="2"/>
  <c r="K77" i="2"/>
  <c r="M78" i="2"/>
  <c r="M77" i="2" s="1"/>
  <c r="M76" i="2"/>
  <c r="M75" i="2" s="1"/>
  <c r="M316" i="2"/>
  <c r="M314" i="2" s="1"/>
  <c r="M149" i="2"/>
  <c r="M148" i="2" s="1"/>
  <c r="M153" i="2"/>
  <c r="M152" i="2" s="1"/>
  <c r="M183" i="2"/>
  <c r="M190" i="2"/>
  <c r="M189" i="2" s="1"/>
  <c r="L667" i="2"/>
  <c r="M417" i="2"/>
  <c r="M416" i="2" s="1"/>
  <c r="M415" i="2" s="1"/>
  <c r="M414" i="2" s="1"/>
  <c r="M413" i="2" s="1"/>
  <c r="M42" i="2"/>
  <c r="M41" i="2" s="1"/>
  <c r="L416" i="2"/>
  <c r="L415" i="2" s="1"/>
  <c r="L414" i="2" s="1"/>
  <c r="L413" i="2" s="1"/>
  <c r="L41" i="2"/>
  <c r="M325" i="2"/>
  <c r="M324" i="2"/>
  <c r="K426" i="2"/>
  <c r="L189" i="2"/>
  <c r="K189" i="2"/>
  <c r="L178" i="2"/>
  <c r="K178" i="2"/>
  <c r="M179" i="2"/>
  <c r="M178" i="2" s="1"/>
  <c r="L426" i="2"/>
  <c r="M427" i="2"/>
  <c r="M426" i="2" s="1"/>
  <c r="L424" i="2"/>
  <c r="K424" i="2"/>
  <c r="M425" i="2"/>
  <c r="M424" i="2" s="1"/>
  <c r="L421" i="2"/>
  <c r="L420" i="2" s="1"/>
  <c r="M422" i="2"/>
  <c r="M421" i="2" s="1"/>
  <c r="M420" i="2" s="1"/>
  <c r="L159" i="2"/>
  <c r="K159" i="2"/>
  <c r="M160" i="2"/>
  <c r="M159" i="2" s="1"/>
  <c r="L152" i="2"/>
  <c r="L144" i="2"/>
  <c r="L148" i="2"/>
  <c r="L154" i="2"/>
  <c r="M380" i="2"/>
  <c r="M379" i="2" s="1"/>
  <c r="M378" i="2" s="1"/>
  <c r="M373" i="2" s="1"/>
  <c r="M612" i="2"/>
  <c r="M611" i="2" s="1"/>
  <c r="L611" i="2"/>
  <c r="K611" i="2"/>
  <c r="M156" i="2"/>
  <c r="M72" i="2"/>
  <c r="M71" i="2" s="1"/>
  <c r="L71" i="2"/>
  <c r="K71" i="2"/>
  <c r="L296" i="2"/>
  <c r="L295" i="2" s="1"/>
  <c r="L290" i="2" s="1"/>
  <c r="L289" i="2" s="1"/>
  <c r="K296" i="2"/>
  <c r="K295" i="2" s="1"/>
  <c r="M297" i="2"/>
  <c r="M296" i="2" s="1"/>
  <c r="M295" i="2" s="1"/>
  <c r="L117" i="2"/>
  <c r="K117" i="2"/>
  <c r="M118" i="2"/>
  <c r="M117" i="2" s="1"/>
  <c r="L29" i="2"/>
  <c r="K29" i="2"/>
  <c r="M31" i="2"/>
  <c r="M30" i="2"/>
  <c r="L509" i="2"/>
  <c r="L506" i="2" s="1"/>
  <c r="L505" i="2" s="1"/>
  <c r="L504" i="2" s="1"/>
  <c r="K509" i="2"/>
  <c r="M510" i="2"/>
  <c r="M509" i="2" s="1"/>
  <c r="L590" i="2"/>
  <c r="L584" i="2"/>
  <c r="K584" i="2"/>
  <c r="M585" i="2"/>
  <c r="M584" i="2" s="1"/>
  <c r="L26" i="2"/>
  <c r="K26" i="2"/>
  <c r="M28" i="2"/>
  <c r="M27" i="2"/>
  <c r="L115" i="2"/>
  <c r="K115" i="2"/>
  <c r="M116" i="2"/>
  <c r="M115" i="2" s="1"/>
  <c r="L111" i="2"/>
  <c r="L110" i="2" s="1"/>
  <c r="K111" i="2"/>
  <c r="K110" i="2" s="1"/>
  <c r="K109" i="2" s="1"/>
  <c r="M112" i="2"/>
  <c r="M113" i="2"/>
  <c r="L586" i="2"/>
  <c r="K586" i="2"/>
  <c r="M587" i="2"/>
  <c r="M586" i="2" s="1"/>
  <c r="M218" i="2"/>
  <c r="M216" i="2" s="1"/>
  <c r="L624" i="2"/>
  <c r="L623" i="2" s="1"/>
  <c r="L622" i="2" s="1"/>
  <c r="L621" i="2" s="1"/>
  <c r="K624" i="2"/>
  <c r="K623" i="2" s="1"/>
  <c r="K622" i="2" s="1"/>
  <c r="K621" i="2" s="1"/>
  <c r="M625" i="2"/>
  <c r="M624" i="2" s="1"/>
  <c r="M623" i="2" s="1"/>
  <c r="M622" i="2" s="1"/>
  <c r="M621" i="2" s="1"/>
  <c r="L559" i="2"/>
  <c r="L558" i="2" s="1"/>
  <c r="L557" i="2" s="1"/>
  <c r="L548" i="2" s="1"/>
  <c r="M561" i="2"/>
  <c r="M562" i="2"/>
  <c r="M560" i="2"/>
  <c r="L481" i="2"/>
  <c r="L480" i="2" s="1"/>
  <c r="L479" i="2" s="1"/>
  <c r="K481" i="2"/>
  <c r="K480" i="2" s="1"/>
  <c r="K479" i="2" s="1"/>
  <c r="K469" i="2" s="1"/>
  <c r="M482" i="2"/>
  <c r="M481" i="2" s="1"/>
  <c r="M480" i="2" s="1"/>
  <c r="M479" i="2" s="1"/>
  <c r="L566" i="2"/>
  <c r="L565" i="2" s="1"/>
  <c r="L563" i="2" s="1"/>
  <c r="K566" i="2"/>
  <c r="K568" i="2"/>
  <c r="M567" i="2"/>
  <c r="M566" i="2" s="1"/>
  <c r="M568" i="2"/>
  <c r="L636" i="2"/>
  <c r="M638" i="2"/>
  <c r="M637" i="2"/>
  <c r="M639" i="2"/>
  <c r="M651" i="2"/>
  <c r="L216" i="2"/>
  <c r="L221" i="2"/>
  <c r="L225" i="2"/>
  <c r="L219" i="2"/>
  <c r="K216" i="2"/>
  <c r="K221" i="2"/>
  <c r="K233" i="2"/>
  <c r="K235" i="2"/>
  <c r="K219" i="2"/>
  <c r="M224" i="2"/>
  <c r="M223" i="2"/>
  <c r="M228" i="2"/>
  <c r="M227" i="2"/>
  <c r="M232" i="2"/>
  <c r="M145" i="2"/>
  <c r="M144" i="2" s="1"/>
  <c r="M220" i="2"/>
  <c r="M219" i="2" s="1"/>
  <c r="L311" i="2"/>
  <c r="K311" i="2"/>
  <c r="M313" i="2"/>
  <c r="M312" i="2"/>
  <c r="L605" i="2"/>
  <c r="L617" i="2"/>
  <c r="M618" i="2"/>
  <c r="M617" i="2" s="1"/>
  <c r="L486" i="2"/>
  <c r="L485" i="2" s="1"/>
  <c r="L484" i="2" s="1"/>
  <c r="K486" i="2"/>
  <c r="M487" i="2"/>
  <c r="M486" i="2" s="1"/>
  <c r="M488" i="2"/>
  <c r="M491" i="2"/>
  <c r="M493" i="2"/>
  <c r="L642" i="2"/>
  <c r="K642" i="2"/>
  <c r="M646" i="2"/>
  <c r="M643" i="2"/>
  <c r="L472" i="2"/>
  <c r="L471" i="2" s="1"/>
  <c r="L470" i="2" s="1"/>
  <c r="M474" i="2"/>
  <c r="M472" i="2" s="1"/>
  <c r="M471" i="2" s="1"/>
  <c r="M470" i="2" s="1"/>
  <c r="L387" i="2"/>
  <c r="L386" i="2" s="1"/>
  <c r="L379" i="2"/>
  <c r="L378" i="2" s="1"/>
  <c r="L370" i="2"/>
  <c r="L369" i="2" s="1"/>
  <c r="M370" i="2"/>
  <c r="M369" i="2" s="1"/>
  <c r="L361" i="2"/>
  <c r="L356" i="2"/>
  <c r="M356" i="2"/>
  <c r="L352" i="2"/>
  <c r="L349" i="2"/>
  <c r="M349" i="2"/>
  <c r="L346" i="2"/>
  <c r="L343" i="2"/>
  <c r="M343" i="2"/>
  <c r="L335" i="2"/>
  <c r="M335" i="2"/>
  <c r="L332" i="2"/>
  <c r="M332" i="2"/>
  <c r="L330" i="2"/>
  <c r="M330" i="2"/>
  <c r="L328" i="2"/>
  <c r="M328" i="2"/>
  <c r="E64" i="3" s="1"/>
  <c r="L323" i="2"/>
  <c r="L320" i="2"/>
  <c r="M320" i="2"/>
  <c r="L317" i="2"/>
  <c r="M317" i="2"/>
  <c r="L314" i="2"/>
  <c r="L307" i="2"/>
  <c r="M364" i="2"/>
  <c r="L363" i="2"/>
  <c r="K387" i="2"/>
  <c r="K386" i="2" s="1"/>
  <c r="M388" i="2"/>
  <c r="M387" i="2" s="1"/>
  <c r="M386" i="2" s="1"/>
  <c r="K363" i="2"/>
  <c r="K361" i="2"/>
  <c r="L580" i="2"/>
  <c r="L287" i="2"/>
  <c r="L286" i="2" s="1"/>
  <c r="L285" i="2" s="1"/>
  <c r="L284" i="2" s="1"/>
  <c r="M288" i="2"/>
  <c r="M287" i="2" s="1"/>
  <c r="M286" i="2" s="1"/>
  <c r="M285" i="2" s="1"/>
  <c r="M284" i="2" s="1"/>
  <c r="K51" i="2"/>
  <c r="M51" i="2"/>
  <c r="K54" i="2"/>
  <c r="M54" i="2"/>
  <c r="K56" i="2"/>
  <c r="K58" i="2"/>
  <c r="M56" i="2"/>
  <c r="M58" i="2"/>
  <c r="K62" i="2"/>
  <c r="K61" i="2" s="1"/>
  <c r="K60" i="2" s="1"/>
  <c r="M62" i="2"/>
  <c r="M61" i="2" s="1"/>
  <c r="M60" i="2" s="1"/>
  <c r="K67" i="2"/>
  <c r="K66" i="2" s="1"/>
  <c r="K65" i="2" s="1"/>
  <c r="M67" i="2"/>
  <c r="M66" i="2" s="1"/>
  <c r="M65" i="2" s="1"/>
  <c r="K661" i="2"/>
  <c r="K659" i="2"/>
  <c r="K654" i="2"/>
  <c r="K651" i="2"/>
  <c r="K636" i="2"/>
  <c r="K634" i="2"/>
  <c r="K631" i="2"/>
  <c r="K627" i="2"/>
  <c r="K617" i="2"/>
  <c r="K615" i="2"/>
  <c r="K613" i="2"/>
  <c r="K608" i="2"/>
  <c r="K605" i="2" s="1"/>
  <c r="K606" i="2"/>
  <c r="K601" i="2"/>
  <c r="K600" i="2" s="1"/>
  <c r="K596" i="2"/>
  <c r="K595" i="2" s="1"/>
  <c r="K592" i="2"/>
  <c r="K591" i="2" s="1"/>
  <c r="K588" i="2"/>
  <c r="K580" i="2"/>
  <c r="K575" i="2"/>
  <c r="K574" i="2" s="1"/>
  <c r="K573" i="2" s="1"/>
  <c r="K572" i="2" s="1"/>
  <c r="K559" i="2"/>
  <c r="K558" i="2" s="1"/>
  <c r="K557" i="2" s="1"/>
  <c r="K553" i="2"/>
  <c r="K551" i="2"/>
  <c r="K507" i="2"/>
  <c r="K502" i="2"/>
  <c r="K501" i="2" s="1"/>
  <c r="K498" i="2"/>
  <c r="K497" i="2" s="1"/>
  <c r="K493" i="2"/>
  <c r="K491" i="2"/>
  <c r="K488" i="2"/>
  <c r="K472" i="2"/>
  <c r="K471" i="2" s="1"/>
  <c r="K470" i="2" s="1"/>
  <c r="K441" i="2"/>
  <c r="K440" i="2" s="1"/>
  <c r="K439" i="2" s="1"/>
  <c r="K436" i="2"/>
  <c r="K435" i="2" s="1"/>
  <c r="K434" i="2" s="1"/>
  <c r="K431" i="2"/>
  <c r="K430" i="2" s="1"/>
  <c r="K429" i="2" s="1"/>
  <c r="K428" i="2" s="1"/>
  <c r="K421" i="2"/>
  <c r="K420" i="2" s="1"/>
  <c r="K416" i="2"/>
  <c r="K415" i="2" s="1"/>
  <c r="K408" i="2"/>
  <c r="K407" i="2" s="1"/>
  <c r="K405" i="2"/>
  <c r="K404" i="2" s="1"/>
  <c r="K403" i="2" s="1"/>
  <c r="K402" i="2" s="1"/>
  <c r="K400" i="2"/>
  <c r="K396" i="2"/>
  <c r="K383" i="2"/>
  <c r="K382" i="2" s="1"/>
  <c r="K381" i="2" s="1"/>
  <c r="K379" i="2"/>
  <c r="K378" i="2" s="1"/>
  <c r="K373" i="2" s="1"/>
  <c r="K356" i="2"/>
  <c r="K352" i="2"/>
  <c r="K349" i="2"/>
  <c r="K346" i="2"/>
  <c r="K343" i="2"/>
  <c r="K335" i="2"/>
  <c r="K332" i="2"/>
  <c r="K330" i="2"/>
  <c r="K328" i="2"/>
  <c r="K326" i="2"/>
  <c r="K323" i="2"/>
  <c r="K320" i="2"/>
  <c r="K317" i="2"/>
  <c r="K314" i="2"/>
  <c r="K299" i="2"/>
  <c r="K298" i="2" s="1"/>
  <c r="K292" i="2"/>
  <c r="K291" i="2" s="1"/>
  <c r="K287" i="2"/>
  <c r="K286" i="2" s="1"/>
  <c r="K285" i="2" s="1"/>
  <c r="K284" i="2" s="1"/>
  <c r="K280" i="2"/>
  <c r="K276" i="2"/>
  <c r="K272" i="2"/>
  <c r="K270" i="2" s="1"/>
  <c r="K269" i="2" s="1"/>
  <c r="K266" i="2"/>
  <c r="K265" i="2" s="1"/>
  <c r="K264" i="2" s="1"/>
  <c r="K261" i="2"/>
  <c r="K260" i="2" s="1"/>
  <c r="K259" i="2" s="1"/>
  <c r="K258" i="2" s="1"/>
  <c r="K256" i="2"/>
  <c r="K254" i="2"/>
  <c r="K249" i="2"/>
  <c r="K248" i="2" s="1"/>
  <c r="K247" i="2" s="1"/>
  <c r="K244" i="2"/>
  <c r="K240" i="2"/>
  <c r="K185" i="2"/>
  <c r="K183" i="2"/>
  <c r="K180" i="2"/>
  <c r="K176" i="2"/>
  <c r="K169" i="2"/>
  <c r="K167" i="2"/>
  <c r="K165" i="2"/>
  <c r="K163" i="2"/>
  <c r="K161" i="2"/>
  <c r="K152" i="2"/>
  <c r="K134" i="2"/>
  <c r="K127" i="2" s="1"/>
  <c r="K80" i="2"/>
  <c r="K79" i="2" s="1"/>
  <c r="K73" i="2"/>
  <c r="K47" i="2"/>
  <c r="K45" i="2"/>
  <c r="K39" i="2"/>
  <c r="K37" i="2"/>
  <c r="K21" i="2"/>
  <c r="K20" i="2" s="1"/>
  <c r="K19" i="2" s="1"/>
  <c r="K18" i="2" s="1"/>
  <c r="K16" i="2"/>
  <c r="K15" i="2" s="1"/>
  <c r="K14" i="2" s="1"/>
  <c r="K13" i="2" s="1"/>
  <c r="M182" i="2"/>
  <c r="M180" i="2" s="1"/>
  <c r="M457" i="2"/>
  <c r="M456" i="2" s="1"/>
  <c r="M240" i="2"/>
  <c r="M244" i="2"/>
  <c r="M661" i="2"/>
  <c r="M654" i="2"/>
  <c r="M261" i="2"/>
  <c r="M260" i="2" s="1"/>
  <c r="M259" i="2" s="1"/>
  <c r="M258" i="2" s="1"/>
  <c r="M169" i="2"/>
  <c r="M73" i="2"/>
  <c r="M185" i="2"/>
  <c r="M431" i="2"/>
  <c r="M430" i="2" s="1"/>
  <c r="M429" i="2" s="1"/>
  <c r="M428" i="2" s="1"/>
  <c r="M659" i="2"/>
  <c r="M299" i="2"/>
  <c r="M298" i="2" s="1"/>
  <c r="M47" i="2"/>
  <c r="M134" i="2"/>
  <c r="M127" i="2" s="1"/>
  <c r="M615" i="2"/>
  <c r="M553" i="2"/>
  <c r="M383" i="2"/>
  <c r="M382" i="2" s="1"/>
  <c r="M381" i="2" s="1"/>
  <c r="M326" i="2"/>
  <c r="M235" i="2"/>
  <c r="M21" i="2"/>
  <c r="M20" i="2" s="1"/>
  <c r="M19" i="2" s="1"/>
  <c r="M18" i="2" s="1"/>
  <c r="M613" i="2"/>
  <c r="M606" i="2"/>
  <c r="M502" i="2"/>
  <c r="M501" i="2" s="1"/>
  <c r="M441" i="2"/>
  <c r="M440" i="2" s="1"/>
  <c r="M439" i="2" s="1"/>
  <c r="M233" i="2"/>
  <c r="M266" i="2"/>
  <c r="M265" i="2" s="1"/>
  <c r="M264" i="2" s="1"/>
  <c r="M272" i="2"/>
  <c r="M270" i="2" s="1"/>
  <c r="M269" i="2" s="1"/>
  <c r="M405" i="2"/>
  <c r="M404" i="2" s="1"/>
  <c r="M403" i="2" s="1"/>
  <c r="M402" i="2" s="1"/>
  <c r="M249" i="2"/>
  <c r="M248" i="2" s="1"/>
  <c r="M247" i="2" s="1"/>
  <c r="M167" i="2"/>
  <c r="M165" i="2"/>
  <c r="M16" i="2"/>
  <c r="M15" i="2" s="1"/>
  <c r="M14" i="2" s="1"/>
  <c r="M13" i="2" s="1"/>
  <c r="M408" i="2"/>
  <c r="M407" i="2" s="1"/>
  <c r="M400" i="2"/>
  <c r="M396" i="2"/>
  <c r="M292" i="2"/>
  <c r="M291" i="2" s="1"/>
  <c r="M276" i="2"/>
  <c r="M256" i="2"/>
  <c r="M254" i="2"/>
  <c r="M436" i="2"/>
  <c r="M435" i="2" s="1"/>
  <c r="M434" i="2" s="1"/>
  <c r="M45" i="2"/>
  <c r="M39" i="2"/>
  <c r="M37" i="2"/>
  <c r="M588" i="2"/>
  <c r="M608" i="2"/>
  <c r="M605" i="2" s="1"/>
  <c r="M627" i="2"/>
  <c r="M631" i="2"/>
  <c r="E23" i="3" s="1"/>
  <c r="M634" i="2"/>
  <c r="E11" i="3" s="1"/>
  <c r="M163" i="2"/>
  <c r="M161" i="2"/>
  <c r="M176" i="2"/>
  <c r="M575" i="2"/>
  <c r="M574" i="2" s="1"/>
  <c r="M573" i="2" s="1"/>
  <c r="M601" i="2"/>
  <c r="M600" i="2" s="1"/>
  <c r="M592" i="2"/>
  <c r="E34" i="3" s="1"/>
  <c r="M596" i="2"/>
  <c r="M595" i="2" s="1"/>
  <c r="M551" i="2"/>
  <c r="M498" i="2"/>
  <c r="M497" i="2" s="1"/>
  <c r="M507" i="2"/>
  <c r="E65" i="3"/>
  <c r="M454" i="2"/>
  <c r="M453" i="2" s="1"/>
  <c r="E76" i="3"/>
  <c r="E75" i="3" s="1"/>
  <c r="E20" i="3"/>
  <c r="E19" i="3" s="1"/>
  <c r="E78" i="3"/>
  <c r="E77" i="3" s="1"/>
  <c r="E53" i="3"/>
  <c r="E52" i="3" s="1"/>
  <c r="E54" i="3"/>
  <c r="E50" i="3"/>
  <c r="M362" i="2"/>
  <c r="M361" i="2" s="1"/>
  <c r="M366" i="2"/>
  <c r="M581" i="2"/>
  <c r="M580" i="2" s="1"/>
  <c r="M81" i="2"/>
  <c r="M80" i="2" s="1"/>
  <c r="M79" i="2" s="1"/>
  <c r="M485" i="2" l="1"/>
  <c r="L610" i="2"/>
  <c r="K360" i="2"/>
  <c r="M642" i="2"/>
  <c r="E17" i="3" s="1"/>
  <c r="E12" i="3"/>
  <c r="K53" i="2"/>
  <c r="M271" i="2"/>
  <c r="K565" i="2"/>
  <c r="K564" i="2" s="1"/>
  <c r="K423" i="2"/>
  <c r="K419" i="2" s="1"/>
  <c r="K418" i="2" s="1"/>
  <c r="M280" i="2"/>
  <c r="M275" i="2" s="1"/>
  <c r="K275" i="2"/>
  <c r="M311" i="2"/>
  <c r="M221" i="2"/>
  <c r="L175" i="2"/>
  <c r="M346" i="2"/>
  <c r="L599" i="2"/>
  <c r="L598" i="2" s="1"/>
  <c r="K25" i="2"/>
  <c r="K24" i="2" s="1"/>
  <c r="K23" i="2" s="1"/>
  <c r="M670" i="2"/>
  <c r="M669" i="2" s="1"/>
  <c r="E15" i="3" s="1"/>
  <c r="O669" i="2"/>
  <c r="K669" i="2"/>
  <c r="M452" i="2"/>
  <c r="E24" i="3" s="1"/>
  <c r="E22" i="3" s="1"/>
  <c r="M550" i="2"/>
  <c r="M549" i="2" s="1"/>
  <c r="K414" i="2"/>
  <c r="K413" i="2" s="1"/>
  <c r="K610" i="2"/>
  <c r="K599" i="2" s="1"/>
  <c r="K598" i="2" s="1"/>
  <c r="M53" i="2"/>
  <c r="M363" i="2"/>
  <c r="M360" i="2" s="1"/>
  <c r="L114" i="2"/>
  <c r="L25" i="2"/>
  <c r="L24" i="2" s="1"/>
  <c r="L23" i="2" s="1"/>
  <c r="M29" i="2"/>
  <c r="L141" i="2"/>
  <c r="L140" i="2" s="1"/>
  <c r="L139" i="2" s="1"/>
  <c r="L666" i="2"/>
  <c r="K36" i="2"/>
  <c r="K141" i="2"/>
  <c r="M263" i="2"/>
  <c r="K253" i="2"/>
  <c r="K252" i="2" s="1"/>
  <c r="K246" i="2" s="1"/>
  <c r="K550" i="2"/>
  <c r="K549" i="2" s="1"/>
  <c r="K548" i="2" s="1"/>
  <c r="K579" i="2"/>
  <c r="K578" i="2" s="1"/>
  <c r="K658" i="2"/>
  <c r="K657" i="2" s="1"/>
  <c r="L109" i="2"/>
  <c r="L108" i="2" s="1"/>
  <c r="M26" i="2"/>
  <c r="K667" i="2"/>
  <c r="O667" i="2"/>
  <c r="M323" i="2"/>
  <c r="E67" i="3" s="1"/>
  <c r="K306" i="2"/>
  <c r="M239" i="2"/>
  <c r="M238" i="2" s="1"/>
  <c r="M237" i="2" s="1"/>
  <c r="E68" i="3"/>
  <c r="M253" i="2"/>
  <c r="M252" i="2" s="1"/>
  <c r="M246" i="2" s="1"/>
  <c r="M395" i="2"/>
  <c r="M394" i="2" s="1"/>
  <c r="M393" i="2" s="1"/>
  <c r="K395" i="2"/>
  <c r="K394" i="2" s="1"/>
  <c r="K393" i="2" s="1"/>
  <c r="K485" i="2"/>
  <c r="L579" i="2"/>
  <c r="L578" i="2" s="1"/>
  <c r="L577" i="2" s="1"/>
  <c r="L360" i="2"/>
  <c r="M490" i="2"/>
  <c r="M484" i="2" s="1"/>
  <c r="M225" i="2"/>
  <c r="M215" i="2" s="1"/>
  <c r="M214" i="2" s="1"/>
  <c r="M213" i="2" s="1"/>
  <c r="L215" i="2"/>
  <c r="L214" i="2" s="1"/>
  <c r="L213" i="2" s="1"/>
  <c r="M636" i="2"/>
  <c r="E13" i="3" s="1"/>
  <c r="M565" i="2"/>
  <c r="M563" i="2" s="1"/>
  <c r="M559" i="2"/>
  <c r="M558" i="2" s="1"/>
  <c r="M557" i="2" s="1"/>
  <c r="M111" i="2"/>
  <c r="M110" i="2" s="1"/>
  <c r="K114" i="2"/>
  <c r="M154" i="2"/>
  <c r="E51" i="3" s="1"/>
  <c r="K452" i="2"/>
  <c r="K451" i="2" s="1"/>
  <c r="M496" i="2"/>
  <c r="M495" i="2" s="1"/>
  <c r="L306" i="2"/>
  <c r="K215" i="2"/>
  <c r="K214" i="2" s="1"/>
  <c r="K213" i="2" s="1"/>
  <c r="K175" i="2"/>
  <c r="K239" i="2"/>
  <c r="K238" i="2" s="1"/>
  <c r="K237" i="2" s="1"/>
  <c r="K433" i="2"/>
  <c r="K490" i="2"/>
  <c r="K506" i="2"/>
  <c r="K505" i="2" s="1"/>
  <c r="K504" i="2" s="1"/>
  <c r="K626" i="2"/>
  <c r="L36" i="2"/>
  <c r="L35" i="2" s="1"/>
  <c r="L34" i="2" s="1"/>
  <c r="L423" i="2"/>
  <c r="L419" i="2" s="1"/>
  <c r="L418" i="2" s="1"/>
  <c r="K526" i="2"/>
  <c r="K525" i="2" s="1"/>
  <c r="K191" i="2"/>
  <c r="K369" i="2"/>
  <c r="E63" i="3"/>
  <c r="E46" i="3"/>
  <c r="E45" i="3" s="1"/>
  <c r="K290" i="2"/>
  <c r="K289" i="2" s="1"/>
  <c r="K283" i="2" s="1"/>
  <c r="M433" i="2"/>
  <c r="M423" i="2"/>
  <c r="M419" i="2" s="1"/>
  <c r="M418" i="2" s="1"/>
  <c r="M36" i="2"/>
  <c r="M35" i="2" s="1"/>
  <c r="M34" i="2" s="1"/>
  <c r="M175" i="2"/>
  <c r="M610" i="2"/>
  <c r="M599" i="2" s="1"/>
  <c r="M598" i="2" s="1"/>
  <c r="E31" i="3" s="1"/>
  <c r="K590" i="2"/>
  <c r="E47" i="3"/>
  <c r="E74" i="3"/>
  <c r="E73" i="3" s="1"/>
  <c r="M572" i="2"/>
  <c r="M579" i="2"/>
  <c r="M578" i="2" s="1"/>
  <c r="M290" i="2"/>
  <c r="M289" i="2" s="1"/>
  <c r="M283" i="2" s="1"/>
  <c r="K263" i="2"/>
  <c r="K496" i="2"/>
  <c r="K495" i="2" s="1"/>
  <c r="M114" i="2"/>
  <c r="L283" i="2"/>
  <c r="M658" i="2"/>
  <c r="M657" i="2" s="1"/>
  <c r="K271" i="2"/>
  <c r="M591" i="2"/>
  <c r="M590" i="2" s="1"/>
  <c r="L469" i="2"/>
  <c r="K108" i="2"/>
  <c r="L564" i="2"/>
  <c r="M506" i="2"/>
  <c r="M505" i="2" s="1"/>
  <c r="M504" i="2" s="1"/>
  <c r="E70" i="3"/>
  <c r="E69" i="3" s="1"/>
  <c r="M469" i="2"/>
  <c r="K484" i="2" l="1"/>
  <c r="K483" i="2" s="1"/>
  <c r="K563" i="2"/>
  <c r="M25" i="2"/>
  <c r="M24" i="2" s="1"/>
  <c r="M23" i="2" s="1"/>
  <c r="M306" i="2"/>
  <c r="M305" i="2" s="1"/>
  <c r="M304" i="2" s="1"/>
  <c r="M303" i="2" s="1"/>
  <c r="K35" i="2"/>
  <c r="K34" i="2" s="1"/>
  <c r="K12" i="2" s="1"/>
  <c r="E66" i="3"/>
  <c r="M548" i="2"/>
  <c r="K305" i="2"/>
  <c r="K304" i="2" s="1"/>
  <c r="K303" i="2" s="1"/>
  <c r="M451" i="2"/>
  <c r="M141" i="2"/>
  <c r="M140" i="2" s="1"/>
  <c r="M139" i="2" s="1"/>
  <c r="M138" i="2" s="1"/>
  <c r="K577" i="2"/>
  <c r="M564" i="2"/>
  <c r="K666" i="2"/>
  <c r="K665" i="2" s="1"/>
  <c r="E18" i="3"/>
  <c r="L138" i="2"/>
  <c r="O666" i="2"/>
  <c r="L12" i="2"/>
  <c r="K140" i="2"/>
  <c r="K139" i="2" s="1"/>
  <c r="K138" i="2" s="1"/>
  <c r="M666" i="2"/>
  <c r="M665" i="2" s="1"/>
  <c r="L305" i="2"/>
  <c r="L304" i="2" s="1"/>
  <c r="L303" i="2" s="1"/>
  <c r="E40" i="3"/>
  <c r="E38" i="3" s="1"/>
  <c r="M483" i="2"/>
  <c r="E10" i="3"/>
  <c r="L412" i="2"/>
  <c r="E37" i="3"/>
  <c r="M109" i="2"/>
  <c r="M108" i="2" s="1"/>
  <c r="M626" i="2"/>
  <c r="E35" i="3"/>
  <c r="M577" i="2"/>
  <c r="M12" i="2" l="1"/>
  <c r="K412" i="2"/>
  <c r="K673" i="2" s="1"/>
  <c r="M412" i="2"/>
  <c r="O665" i="2"/>
  <c r="O673" i="2"/>
  <c r="E27" i="3"/>
  <c r="E82" i="3" s="1"/>
  <c r="L673" i="2"/>
  <c r="M673" i="2" l="1"/>
</calcChain>
</file>

<file path=xl/sharedStrings.xml><?xml version="1.0" encoding="utf-8"?>
<sst xmlns="http://schemas.openxmlformats.org/spreadsheetml/2006/main" count="1273" uniqueCount="726">
  <si>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</si>
  <si>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</si>
  <si>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</si>
  <si>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</si>
  <si>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</si>
  <si>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</si>
  <si>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</si>
  <si>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</si>
  <si>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</si>
  <si>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</si>
  <si>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</si>
  <si>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2417244</t>
  </si>
  <si>
    <t>2417242</t>
  </si>
  <si>
    <t>2410000</t>
  </si>
  <si>
    <t>2400000</t>
  </si>
  <si>
    <t>2337235</t>
  </si>
  <si>
    <t>2157227</t>
  </si>
  <si>
    <t>2150000</t>
  </si>
  <si>
    <t>2140000</t>
  </si>
  <si>
    <t>2100000</t>
  </si>
  <si>
    <t>1517008</t>
  </si>
  <si>
    <t>1410000</t>
  </si>
  <si>
    <t>1400000</t>
  </si>
  <si>
    <t>1327195</t>
  </si>
  <si>
    <t>1317188</t>
  </si>
  <si>
    <t>1310000</t>
  </si>
  <si>
    <t>1300000</t>
  </si>
  <si>
    <t>1130000</t>
  </si>
  <si>
    <t>1117172</t>
  </si>
  <si>
    <t>1117169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</si>
  <si>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</si>
  <si>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</si>
  <si>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</si>
  <si>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</si>
  <si>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</si>
  <si>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1100000</t>
  </si>
  <si>
    <t>1017144</t>
  </si>
  <si>
    <t>1010000</t>
  </si>
  <si>
    <t>1000000</t>
  </si>
  <si>
    <t>0810000</t>
  </si>
  <si>
    <t>0800000</t>
  </si>
  <si>
    <t>0320000</t>
  </si>
  <si>
    <t>0317304</t>
  </si>
  <si>
    <t>0317086</t>
  </si>
  <si>
    <t>0317085</t>
  </si>
  <si>
    <t>0317084</t>
  </si>
  <si>
    <t>0317083</t>
  </si>
  <si>
    <t>0317075</t>
  </si>
  <si>
    <t>0315385</t>
  </si>
  <si>
    <t>0315381</t>
  </si>
  <si>
    <t>0315250</t>
  </si>
  <si>
    <t>0250000</t>
  </si>
  <si>
    <t>0217053</t>
  </si>
  <si>
    <t>0217052</t>
  </si>
  <si>
    <t>0217049</t>
  </si>
  <si>
    <t>0217047</t>
  </si>
  <si>
    <t>0217046</t>
  </si>
  <si>
    <t>0217043</t>
  </si>
  <si>
    <t>Код целевой классификации</t>
  </si>
  <si>
    <t>Наименование</t>
  </si>
  <si>
    <t>2014 год                    (руб.)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</si>
  <si>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</si>
  <si>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</si>
  <si>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прочих учреждений в сфере  образования</t>
  </si>
  <si>
    <t>Ежегодное единовременное вознаграждение Почетным гражданам Первомайского муниципального района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</si>
  <si>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</si>
  <si>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</si>
  <si>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 xml:space="preserve">Обеспечение деятельности учреждений, подведомственных учредителю в библиотечной сфере </t>
  </si>
  <si>
    <t xml:space="preserve">Обеспечение деятельности прочих учреждений 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</si>
  <si>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</si>
  <si>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</si>
  <si>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</si>
  <si>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</si>
  <si>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</si>
  <si>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</si>
  <si>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</si>
  <si>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</si>
  <si>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</si>
  <si>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</si>
  <si>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</si>
  <si>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</si>
  <si>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</si>
  <si>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</si>
  <si>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Аудиторы контрольно-счетной палаты администрации муниципального района</t>
  </si>
  <si>
    <t>Предоставление гражданам субсидий на оплату жилого помещения и коммунальных услуг</t>
  </si>
  <si>
    <t>Содержание ребенка в семье опекуна и приемной семье, а также вознаграждение, причитающееся приемному родителю</t>
  </si>
  <si>
    <t xml:space="preserve"> Государственная поддержка опеки и попечительства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</si>
  <si>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</si>
  <si>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</si>
  <si>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</si>
  <si>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</si>
  <si>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Денежные выплаты</t>
  </si>
  <si>
    <t>Социальная поддержка отдельных категорий граждан в части ежемесячного пособия на ребенка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</si>
  <si>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</si>
  <si>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</si>
  <si>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Расходы на укрепление института семьи, повышение качества жизни  семей с несовершеннолетними детьми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</si>
  <si>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</si>
  <si>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</si>
  <si>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</si>
  <si>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>Расходы  на оказание (выполнение) муниципальными учреждениями услуг (работ) в сфере молодежной политики</t>
  </si>
  <si>
    <t>Организация образовательного процесса в дошкольных образовательных организациях</t>
  </si>
  <si>
    <t>Приложение 1</t>
  </si>
  <si>
    <t xml:space="preserve"> </t>
  </si>
  <si>
    <t>к пояснительной записке</t>
  </si>
  <si>
    <t>к проекту решения Собрания Представителей</t>
  </si>
  <si>
    <t>Первомайского муниципального района</t>
  </si>
  <si>
    <t xml:space="preserve">от        .      . 2013 года №      </t>
  </si>
  <si>
    <t>Расходы бюджета Первомайского муниципального райолна на 2014 год по разделам и подразделам классификации расходов бюджетов Российской Федерации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</si>
  <si>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</si>
  <si>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</si>
  <si>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</si>
  <si>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</si>
  <si>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</si>
  <si>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</si>
  <si>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</si>
  <si>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</si>
  <si>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</si>
  <si>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</si>
  <si>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</si>
  <si>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</si>
  <si>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</si>
  <si>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</si>
  <si>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</si>
  <si>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</si>
  <si>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</si>
  <si>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</si>
  <si>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</si>
  <si>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</si>
  <si>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</si>
  <si>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</si>
  <si>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</si>
  <si>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</si>
  <si>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</si>
  <si>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</si>
  <si>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</si>
  <si>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</si>
  <si>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</si>
  <si>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</si>
  <si>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</si>
  <si>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</si>
  <si>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</si>
  <si>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</si>
  <si>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</si>
  <si>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</si>
  <si>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</si>
  <si>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</si>
  <si>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</si>
  <si>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</si>
  <si>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</si>
  <si>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</si>
  <si>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</si>
  <si>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</si>
  <si>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</si>
  <si>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</si>
  <si>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</si>
  <si>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</si>
  <si>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</si>
  <si>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</si>
  <si>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</si>
  <si>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</si>
  <si>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</si>
  <si>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</si>
  <si>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</si>
  <si>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</si>
  <si>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</si>
  <si>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</si>
  <si>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</si>
  <si>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</si>
  <si>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</si>
  <si>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</si>
  <si>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</si>
  <si>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</si>
  <si>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</si>
  <si>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</si>
  <si>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</si>
  <si>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</si>
  <si>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</si>
  <si>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</si>
  <si>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</si>
  <si>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</si>
  <si>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</si>
  <si>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</si>
  <si>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</si>
  <si>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 xml:space="preserve">  </t>
  </si>
  <si>
    <t>02.1.01.00000</t>
  </si>
  <si>
    <t>02.1.01.60010</t>
  </si>
  <si>
    <t>02.1.01.60020</t>
  </si>
  <si>
    <t>02.1.01.60030</t>
  </si>
  <si>
    <t>02.1.01.60040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</si>
  <si>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</si>
  <si>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</si>
  <si>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02.1.02.52600</t>
  </si>
  <si>
    <t>02.1.02.70430</t>
  </si>
  <si>
    <t>02.1.02.70460</t>
  </si>
  <si>
    <t>02.1.02.70490</t>
  </si>
  <si>
    <t>02.1.02.70500</t>
  </si>
  <si>
    <t>02.1.02.70530</t>
  </si>
  <si>
    <t>03.0.00.00000</t>
  </si>
  <si>
    <t>03.1.00.00000</t>
  </si>
  <si>
    <t>03.1.01.00000</t>
  </si>
  <si>
    <t>03.1.01.51370</t>
  </si>
  <si>
    <t>03.1.01.52200</t>
  </si>
  <si>
    <t>03.1.01.52500</t>
  </si>
  <si>
    <t>03.1.01.52700</t>
  </si>
  <si>
    <t>03.1.01.60300</t>
  </si>
  <si>
    <t>03.1.01.60310</t>
  </si>
  <si>
    <t>03.1.01.70740</t>
  </si>
  <si>
    <t>03.1.01.70750</t>
  </si>
  <si>
    <t>03.1.01.70840</t>
  </si>
  <si>
    <t>03.1.01.70860</t>
  </si>
  <si>
    <t>03.1.01.73040</t>
  </si>
  <si>
    <t>03.1.02.00000</t>
  </si>
  <si>
    <t>03.1.02.70890</t>
  </si>
  <si>
    <t>Социальная защита семей с детьми, инвалидов, ветеранов, граждан и детей, оказавшихся в трудной жизненной ситуации</t>
  </si>
  <si>
    <t>03.2.00.00000</t>
  </si>
  <si>
    <t>03.2.01.00000</t>
  </si>
  <si>
    <t>03.2.01.60320</t>
  </si>
  <si>
    <t>Предоставление социальных услуг населению Первомайского района</t>
  </si>
  <si>
    <t>06.0.00.00000</t>
  </si>
  <si>
    <t>06.1.00.00000</t>
  </si>
  <si>
    <t>06.1.01.00000</t>
  </si>
  <si>
    <t>06.1.01.60400</t>
  </si>
  <si>
    <t>06.1.01.71000</t>
  </si>
  <si>
    <t>06.1.01.71060</t>
  </si>
  <si>
    <t>07.0.00.00000</t>
  </si>
  <si>
    <t>07.1.00.00000</t>
  </si>
  <si>
    <t>07.1.01.00000</t>
  </si>
  <si>
    <t>Реализация семейной политики и политики в интересах детей на территории Первомайского района</t>
  </si>
  <si>
    <t>07.1.01.60450</t>
  </si>
  <si>
    <t>07.1.01.70970</t>
  </si>
  <si>
    <t>08.0.00.00000</t>
  </si>
  <si>
    <t>08.1.00.00000</t>
  </si>
  <si>
    <t>08.1.01.00000</t>
  </si>
  <si>
    <t>Развитие и обеспечение функционирования системы профилактики безнадзорности, правонарушений несовершеннолетних</t>
  </si>
  <si>
    <t>08.1.01.60700</t>
  </si>
  <si>
    <t>08.3.00.00000</t>
  </si>
  <si>
    <t>08.3.01.00000</t>
  </si>
  <si>
    <t>08.3.01.71430</t>
  </si>
  <si>
    <t>Мероприятия по обеспечению функционирования в вечернее время спортивных залов общеобразовательных организаций для занятий в них обучающихся</t>
  </si>
  <si>
    <t>10.0.00.00000</t>
  </si>
  <si>
    <t>10.1.00.00000</t>
  </si>
  <si>
    <t>11.0.00.00000</t>
  </si>
  <si>
    <t>11.1.00.00000</t>
  </si>
  <si>
    <t>11.1.01.00000</t>
  </si>
  <si>
    <t>11.1.01.61010</t>
  </si>
  <si>
    <t>11.1.01.61020</t>
  </si>
  <si>
    <t>11.1.01.61030</t>
  </si>
  <si>
    <t>11.1.01.61050</t>
  </si>
  <si>
    <t>11.1.01.70650</t>
  </si>
  <si>
    <t>Организация предоставления муниципальных услуг и выполнения работ подведомственными муниципальными учреждениями</t>
  </si>
  <si>
    <t>Обеспечение качества и доступности образовательных услуг</t>
  </si>
  <si>
    <t>02.1.01.60260</t>
  </si>
  <si>
    <t>Расходы на проведение районных мероприятий в муниципальных образовательных организациях</t>
  </si>
  <si>
    <t>11.2.00.00000</t>
  </si>
  <si>
    <t>11.2.01.00000</t>
  </si>
  <si>
    <t>11.2.01.61300</t>
  </si>
  <si>
    <t>Проведение организационных и информационных мероприятий по патриотическому воспитанию в Первомайском районе</t>
  </si>
  <si>
    <t>11.3.00.00000</t>
  </si>
  <si>
    <t>11.3.01.00000</t>
  </si>
  <si>
    <t>Обеспечение условий для реализации творческого, научного, интеллектуального потенциала молодежи Первомайского района</t>
  </si>
  <si>
    <t>11.3.01.61350</t>
  </si>
  <si>
    <t>13.0.00.00000</t>
  </si>
  <si>
    <t>13.1.00.00000</t>
  </si>
  <si>
    <t>13.1.01.00000</t>
  </si>
  <si>
    <t>13.1.01.61450</t>
  </si>
  <si>
    <t>14.0.00.00000</t>
  </si>
  <si>
    <t>14.1.00.00000</t>
  </si>
  <si>
    <t>14.1.01.00000</t>
  </si>
  <si>
    <t>15.0.00.00000</t>
  </si>
  <si>
    <t>15.1.00.00000</t>
  </si>
  <si>
    <t>15.1.01.00000</t>
  </si>
  <si>
    <t>15.1.01.61600</t>
  </si>
  <si>
    <t>23.0.00.00000</t>
  </si>
  <si>
    <t>23.1.00.00000</t>
  </si>
  <si>
    <t>23.1.01.00000</t>
  </si>
  <si>
    <t>23.1.01.61800</t>
  </si>
  <si>
    <t>21.0.00.00000</t>
  </si>
  <si>
    <t>21.1.00.00000</t>
  </si>
  <si>
    <t>21.1.01.00000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</si>
  <si>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</si>
  <si>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21.1.01.61700</t>
  </si>
  <si>
    <t>21.2.00.00000</t>
  </si>
  <si>
    <t>21.2.01.00000</t>
  </si>
  <si>
    <t>21.2.01.61750</t>
  </si>
  <si>
    <t>24.0.00.00000</t>
  </si>
  <si>
    <t>24.1.00.00000</t>
  </si>
  <si>
    <t>24.1.01.00000</t>
  </si>
  <si>
    <t>24.1.01.61850</t>
  </si>
  <si>
    <t>24.1.01.72440</t>
  </si>
  <si>
    <t>24.2.00.00000</t>
  </si>
  <si>
    <t>24.2.01.00000</t>
  </si>
  <si>
    <t>Обеспечение населения Первомайского МР услугами пассажирского автотранспорта на внутримуниципальных маршрутах</t>
  </si>
  <si>
    <t>24.2.01.61900</t>
  </si>
  <si>
    <t>24.2.02.00000</t>
  </si>
  <si>
    <t>Предоставление социальных услуг отдельным категориям граждан при проезде в транспорте общего пользования</t>
  </si>
  <si>
    <t>24.2.02.72550</t>
  </si>
  <si>
    <t>24.2.02.72560</t>
  </si>
  <si>
    <t>25.0.00.00000</t>
  </si>
  <si>
    <t>25.1.00.00000</t>
  </si>
  <si>
    <t>25.1.01.00000</t>
  </si>
  <si>
    <t>25.1.01.61950</t>
  </si>
  <si>
    <t>36.0.00.00000</t>
  </si>
  <si>
    <t>36.1.00.00000</t>
  </si>
  <si>
    <t>36.1.01.00000</t>
  </si>
  <si>
    <t>36.1.01.62100</t>
  </si>
  <si>
    <t>50.0.00.00000</t>
  </si>
  <si>
    <t>50.0.00.59300</t>
  </si>
  <si>
    <t>50.0.00.65000</t>
  </si>
  <si>
    <t>50.0.00.65010</t>
  </si>
  <si>
    <t>50.0.00.65020</t>
  </si>
  <si>
    <t>50.0.00.65030</t>
  </si>
  <si>
    <t>50.0.00.65040</t>
  </si>
  <si>
    <t>50.0.00.65050</t>
  </si>
  <si>
    <t>50.0.00.65060</t>
  </si>
  <si>
    <t>50.0.00.65070</t>
  </si>
  <si>
    <t>50.0.00.65080</t>
  </si>
  <si>
    <t>50.0.00.65100</t>
  </si>
  <si>
    <t>50.0.00.70550</t>
  </si>
  <si>
    <t>50.0.00.80190</t>
  </si>
  <si>
    <t>50.0.00.80200</t>
  </si>
  <si>
    <t>50.0.00.70870</t>
  </si>
  <si>
    <t>Развитие спортивной инфраструктуры, популяризации физической культуры и массового спорта в Первомайском муниципальном районе</t>
  </si>
  <si>
    <t xml:space="preserve">Обеспечение и исполнение обязанностей, возложенных на МУ "Центр обеспечения функционирования органов местного самоуправления Первомайского муниципального района" </t>
  </si>
  <si>
    <t>Развитие сети автомобильных дорог общего пользования местного значения Первомайского муниципального района</t>
  </si>
  <si>
    <t>Развитие сельскохозяйственного производства</t>
  </si>
  <si>
    <t>25.1.02.53910</t>
  </si>
  <si>
    <t>Расходы на подготовку и проведение Всероссийской сельскохозяйственной переписи 2016 года</t>
  </si>
  <si>
    <t>Реализация мероприятий по развитию сельскохозяйственного производства</t>
  </si>
  <si>
    <t>Исполнение полномочий собственника имущества и полномочий в сфере земельных отношений</t>
  </si>
  <si>
    <t>21.3.01.61780</t>
  </si>
  <si>
    <t>Проведение мероприятий, направленных на подведение итогов районного трудового соперничества работников сельского хозяйства</t>
  </si>
  <si>
    <t>17.0.00.00000</t>
  </si>
  <si>
    <t>17.1.00.00000</t>
  </si>
  <si>
    <t>17.1.01.00000</t>
  </si>
  <si>
    <t>17.1.01.61650</t>
  </si>
  <si>
    <t>50.0.00.51200</t>
  </si>
  <si>
    <t>Расходы на составление (изменение и дополнение) списков кандидатов в присяжные заседатели федеральных судов общей юрисдикции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</si>
  <si>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</si>
  <si>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Мероприятия по управлению, распоряжению имуществом, находящимся в муниципальной собственности Первомайского района, и приобретению права собственности</t>
  </si>
  <si>
    <t>11.1.02.00000</t>
  </si>
  <si>
    <t>11.1.02.74720</t>
  </si>
  <si>
    <t>Расходы на оснащение оборудованием муниципальных учреждений культуры</t>
  </si>
  <si>
    <t>24.1.01.74790</t>
  </si>
  <si>
    <t xml:space="preserve"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</si>
  <si>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Отдел  культуры, туризма и молодежной  политики администрации Первомайского муниципального района</t>
  </si>
  <si>
    <t>Главный распорядитель</t>
  </si>
  <si>
    <t>Создание благоприятных условий для отдыха, оздоровления и занятости детей,проживающих на территории Первомайского района</t>
  </si>
  <si>
    <t>02.1.00.00000</t>
  </si>
  <si>
    <t>02.0.00.00000</t>
  </si>
  <si>
    <t>02.1.01.70510</t>
  </si>
  <si>
    <t>02.1.01.70520</t>
  </si>
  <si>
    <t>02.1.01.73110</t>
  </si>
  <si>
    <t>Расходы на оказание услуг по техническому сопровождению программных продуктов "АС Бюджет", АС "УРМ", ПО "Сервер обмена данными", а также дополнительных программных модулей и функционала к этим программным продуктам</t>
  </si>
  <si>
    <t>Администрация Первомайского муниципального района Ярославской области</t>
  </si>
  <si>
    <t>Собрание Представителей Первомайского муниципального района</t>
  </si>
  <si>
    <t>Контрольно-счетная палата Первомайского муниципального района</t>
  </si>
  <si>
    <t>06.1.01.74390</t>
  </si>
  <si>
    <t>08.2.00.00000</t>
  </si>
  <si>
    <t>Реализация мероприятий по профилактике правонарушений на территории Первомайского муниципального района</t>
  </si>
  <si>
    <t>08.2.01.00000</t>
  </si>
  <si>
    <t>08.2.01.60720</t>
  </si>
  <si>
    <t>Развитие инфраструктуры поддержки субъектов малого и среднего предпринимательства</t>
  </si>
  <si>
    <t>Организация деятельности информационно - консультационнгого центра</t>
  </si>
  <si>
    <t>15.1.02.00000</t>
  </si>
  <si>
    <t>15.1.02.61610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</si>
  <si>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</si>
  <si>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</si>
  <si>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 программа "Комплексные меры по организации отдыха, оздоровления и занятости детей Первомайского района на 2017-2019 годы"</t>
  </si>
  <si>
    <t>Общепрограммные расходы муниципальной программы "Комплексные меры по организации отдыха, оздоровления и занятости детей Первомайского района на 2017-2019 годы"</t>
  </si>
  <si>
    <t>Мероприятия  по реализации муниципальной программы "Комплексные меры по организации отдыха, оздоровления и занятости детей Первомайского района на 2017-2019 годы"</t>
  </si>
  <si>
    <t>11.1.02.71750</t>
  </si>
  <si>
    <t>Реализация мероприятий по созданию условий для развития инфраструктуры досуга и отдыха</t>
  </si>
  <si>
    <t>06.1.01.75160</t>
  </si>
  <si>
    <t>Частичная оплата стоимости путевки в организации отдыха детей и их оздоровления</t>
  </si>
  <si>
    <t>Подпрограмма "Поддержка социально ориентированных некоммерческих организаций Первомайского муниципального района на 2017-2019 годы"</t>
  </si>
  <si>
    <t>Поддержка социально ориентированных некоммерческих организаций</t>
  </si>
  <si>
    <t>03.1.03.00000</t>
  </si>
  <si>
    <t>03.1.03.70850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</si>
  <si>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</si>
  <si>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>21.1.01.61710</t>
  </si>
  <si>
    <t>Информирование населения о деятельности органов местного самоуправления через средства массовой информации</t>
  </si>
  <si>
    <t>25.1.01.74450</t>
  </si>
  <si>
    <t>Создание условий для эффективной деятельности муниципального учреждения Спортивный комплекс "Надежда" Первомайского муниципального района</t>
  </si>
  <si>
    <t>Выплаты ежемесячных доплат к пенсии за выслугу лет муниципальным служащим</t>
  </si>
  <si>
    <t>30.0.00.00000</t>
  </si>
  <si>
    <t>30.1.00.00000</t>
  </si>
  <si>
    <t>30.1.01.00000</t>
  </si>
  <si>
    <t>Мероприятия по повышению энергоэффективности за счет средств бюджета муниципального района</t>
  </si>
  <si>
    <t>Отдел образования администрации Первомайского муниципального района</t>
  </si>
  <si>
    <t>Отдел финансов администрации Первомайского муниципального района Ярославской области</t>
  </si>
  <si>
    <t>Создание условий для развития печатного средства массовой информации Первомайского муниципального района - районной общественно-политической газеты "Призыв"</t>
  </si>
  <si>
    <t>Внедрение энегросберегающих технологий и энергетически эффективного оборудования в учреждениях района, экономия энергетических и тепловых ресурсов</t>
  </si>
  <si>
    <t>Реализация мероприятий по созданию условий для развития инфраструктуры досуга и отдыха за счет средств местного бюджета в рамках софинансирования</t>
  </si>
  <si>
    <t>11.1.02.61070</t>
  </si>
  <si>
    <t>11.1.01.61040</t>
  </si>
  <si>
    <t xml:space="preserve">Укрепление материально-технической базы муниципальных учреждений культуры Первомайского района </t>
  </si>
  <si>
    <t>03.1.01.75230</t>
  </si>
  <si>
    <t>03.1.01.R4620</t>
  </si>
  <si>
    <t>Расходы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</si>
  <si>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03.1.01.75480</t>
  </si>
  <si>
    <t>Расходы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</si>
  <si>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03.1.01.75490</t>
  </si>
  <si>
    <t>Расходы на реализацию мероприятий по строительству и реконструкции объектов теплоснабжения</t>
  </si>
  <si>
    <t>Расходы на реализацию мероприятий по строительству объектов газификации</t>
  </si>
  <si>
    <t>14.1.01.75260</t>
  </si>
  <si>
    <t>Подпрограмма "Молодежь" на 2018-2020 годы</t>
  </si>
  <si>
    <t>Реализация мероприятий Подпрограммы "Молодежь" на 2018-2020 годы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</si>
  <si>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муниципального района" на 2018-2020 годы</t>
  </si>
  <si>
    <t>Муниципальная программа "Развитие культуры и молодежной политики в Первомайском муниципальном районе на 2018-2020 годы"</t>
  </si>
  <si>
    <t>Подпрограмма "Патриотическое воспитание граждан Российской Федерации, проживающих на территории Первомайского муниципального района" на 2018-2020 годы</t>
  </si>
  <si>
    <t>Мероприятия по кадастровым работам, технической инвентаризации,землеустройству, определению рыночной стоимости муниципального имущества и земельных участков; управлению и распоряжению имуществом, находящимся в муниципальной собственности</t>
  </si>
  <si>
    <t>Модернизация объектов теплоснабжения (перевод котельных на газовое топливо)</t>
  </si>
  <si>
    <t>Расходы на модернизацию объектов теплоснабжения (перевод котельных на газовое топливо) в рамках софинансирования</t>
  </si>
  <si>
    <t>14.1.02.00000</t>
  </si>
  <si>
    <t>14.1.02.61530</t>
  </si>
  <si>
    <t>14.1.02.75250</t>
  </si>
  <si>
    <t xml:space="preserve"> Организация образовательного процесса в общеобразовательных организациях</t>
  </si>
  <si>
    <t>Компенсация расходов за присмотр и уход за детьми,осваивающими образовательные программы дошкольного образования в организациях, осуществляющих образовательную деятельность</t>
  </si>
  <si>
    <t>Организация питания обучающихся образовательных организаций</t>
  </si>
  <si>
    <t>Осуществление переданных полномочий Российской Федерации на предоставление отдельных мер социальной поддержка граждан, подвергшихся воздействию радиации, за счет средств федерального бюджета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</si>
  <si>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за счет средств федерального бюджета</t>
  </si>
  <si>
    <t>Оказание социальной помощи отдельным категориям граждан</t>
  </si>
  <si>
    <t>Содержание 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</si>
  <si>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25.1.02.0000</t>
  </si>
  <si>
    <t>25.1.02.61960</t>
  </si>
  <si>
    <t>25.1.02.74420</t>
  </si>
  <si>
    <t>Расходы на отлов и содержание безнадзорных животных</t>
  </si>
  <si>
    <t>09.0.00.00000</t>
  </si>
  <si>
    <t>09.1.00.00000</t>
  </si>
  <si>
    <t>09.1.01.00000</t>
  </si>
  <si>
    <t>09.1.01.61300</t>
  </si>
  <si>
    <t>12.0.00.00000</t>
  </si>
  <si>
    <t>12.1.00.00000</t>
  </si>
  <si>
    <t>12.1.01.00000</t>
  </si>
  <si>
    <t>12.1.01.61350</t>
  </si>
  <si>
    <t>11.1.01.75900</t>
  </si>
  <si>
    <t>Расходы на повышение оплаты труда работников муниципальных учреждений в сфере культуры</t>
  </si>
  <si>
    <t>02.1.01.75890</t>
  </si>
  <si>
    <t>Расходы на повышение оплаты труда отдельных категорий работников муниципальных учреждений в сфере образования</t>
  </si>
  <si>
    <t>Реализация мероприятий подпрограммы "Поддержка социально ориентированных некоммерческих организаций Первомайского муниципального района на  2019-2021 годы"</t>
  </si>
  <si>
    <t>Подпрограмма "Поддержка социально ориентированных некоммерческих организаций Первомайского муниципального района на  2019-2021 годы"</t>
  </si>
  <si>
    <t>Муниципальная программа "Обеспечение качественными коммунальными услугами населения Первомайского муниципального района на 2019 год"</t>
  </si>
  <si>
    <t>Общепрограммные расходы муниципальной программы "Обеспечение качественными коммунальными услугами населения Первомайского муниципального района на 2019 год"</t>
  </si>
  <si>
    <t>Повышение качества водоснабжения, водоотведения и очистки сточных вод</t>
  </si>
  <si>
    <t>22.0.00.00000</t>
  </si>
  <si>
    <t>22.1.00.00000</t>
  </si>
  <si>
    <t>22.1.01.00000</t>
  </si>
  <si>
    <t>22.1.01.61770</t>
  </si>
  <si>
    <t>05.0.00.00000</t>
  </si>
  <si>
    <t>05.1.00.00000</t>
  </si>
  <si>
    <t>05.1.01.00000</t>
  </si>
  <si>
    <t>10.1.02.00000</t>
  </si>
  <si>
    <t>10.1.02.60960</t>
  </si>
  <si>
    <t>Обучение населения в области ГО, защиты от ЧС</t>
  </si>
  <si>
    <t>Мероприятия по обучению населения в области ГО, защиты от ЧС</t>
  </si>
  <si>
    <t>Обеспечение территориальной доступности товаров для сельского населения путем оказания муниципальной поддержки</t>
  </si>
  <si>
    <t>30.1.01.61970</t>
  </si>
  <si>
    <t>Проведение организационных и информационных мероприятий по патриотическому воспитанию в Первомайском муниципальном районе</t>
  </si>
  <si>
    <t>Обеспечение функционирования в вечернее время спортивных залов общеобразовательных школ для занятий в них обучающихся с целью профилактики правонарушений среди несовершеннолетних</t>
  </si>
  <si>
    <t>Проведение мероприятий по строительству и (или) реконструкции объектов газификации и водоснабжения в сельской местности</t>
  </si>
  <si>
    <t>25.1.02.L5670</t>
  </si>
  <si>
    <t>Укрепление материально-технической базы муниципальных учреждений, подведомственных Отделу культуры, туризма и молодежной политики администрации Первомайского муниципального района</t>
  </si>
  <si>
    <t>Расходы на укрепление материально-технической базы культурно-досуговых и образовательных учреждений</t>
  </si>
  <si>
    <t>11.1.02.61060</t>
  </si>
  <si>
    <t>Реализация мероприятий по строительству и реконструкции объектов водоснабжения и водоотведения за счет субсидии из областного бюджета</t>
  </si>
  <si>
    <t>14.1.01.72040</t>
  </si>
  <si>
    <t>24.1.01.61860</t>
  </si>
  <si>
    <t>Межбюджетные трансферты, передаваемые бюджетам поселений на содержание дорог по соглашению</t>
  </si>
  <si>
    <t>2019 год вносимые изменения (руб.)</t>
  </si>
  <si>
    <t>2019 год                    Итого (руб.)</t>
  </si>
  <si>
    <t>03.1.P1.50840</t>
  </si>
  <si>
    <t>03.1.P1.55730</t>
  </si>
  <si>
    <t>03.1.P3.52930</t>
  </si>
  <si>
    <t>Исполнение публичных обязательств района по переданным полномочиям Российской Федерации и Ярославской области по предоставлению выплат, пособий и компенсаций и социальная поддержка граждан Первомайского муниципального района</t>
  </si>
  <si>
    <t>Усиление мер государственной поддержки семей в связи с рождением и воспитанием детей</t>
  </si>
  <si>
    <t>Реализация федерального проекта "Старшее поколение" и национального проекта "Демография"</t>
  </si>
  <si>
    <t>03.1.P3.00000</t>
  </si>
  <si>
    <t>03.1.P.1.00000</t>
  </si>
  <si>
    <t>Расходы на оплату стоимости набора продуктов питания в лагерях с дневной формой пребывания детей за счет средств бюджета района</t>
  </si>
  <si>
    <t>06.1.01.61000</t>
  </si>
  <si>
    <t>Расходы на финансирование дорожного хозяйства за счет субсидии из областного бюджета</t>
  </si>
  <si>
    <t>Содействие временной занятости и адаптация к трудовой деятельности несовершеннолетних граждан</t>
  </si>
  <si>
    <t>Обеспечение трудоустройства несовершеннолетних граждан на временные рабочие места за счет средств местного бюджета</t>
  </si>
  <si>
    <t>12.1.02.66150</t>
  </si>
  <si>
    <t>12.1.02.00000</t>
  </si>
  <si>
    <t>Расходы на финансирование дорожного хозяйства за счет средств бюджета района в рамках софинансирования</t>
  </si>
  <si>
    <t>24.1.01.62440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</si>
  <si>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</si>
  <si>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17.1.01.72880</t>
  </si>
  <si>
    <t>Реализация мероприятий по патриотическому воспитанию граждан за счет субсидии из областного бюджета</t>
  </si>
  <si>
    <t>09.1.01.74880</t>
  </si>
  <si>
    <t>Обеспечение трудоустройства несовершеннолетних граждан на временные рабочие места за счет субсидии из областного бюджета</t>
  </si>
  <si>
    <t>12.1.02.76150</t>
  </si>
  <si>
    <t>Расходы  на осуществление деятельности в сфере молодежной политики социальными учреждениями молодежи</t>
  </si>
  <si>
    <t>25.1.02.61950</t>
  </si>
  <si>
    <t>Обеспечение персонифицированного финансирования дополнительного образования детей</t>
  </si>
  <si>
    <t>02.1.01.60050</t>
  </si>
  <si>
    <t>Разработка и внесение сведений в ЕГРН о границах территориальных зон, установленных документами градостроительного зонирования</t>
  </si>
  <si>
    <t>05.1.02.00000</t>
  </si>
  <si>
    <t>Реализация мероприятий по описанию границ территориальных зон, установленных правилами землепользования и застройки поселений, за счет средств областного бюджета</t>
  </si>
  <si>
    <t>05.1.02.71280</t>
  </si>
  <si>
    <t>Приобретение автотранспорта в целях доставки лиц старше 65 лет, проживающих в сельской местности, в медицинские организации</t>
  </si>
  <si>
    <t>Назначение и осуществление ежемесячной выплаты в связи с рождением (усыновлением) первого ребенка</t>
  </si>
  <si>
    <t>Ежемесячная денежная выплата, назначаемая при рождении третьего ребенка или последующих детей до достижения ребенком возраста трех лет</t>
  </si>
  <si>
    <t>11.1.01.L5191</t>
  </si>
  <si>
    <t>11.1.01.L5193</t>
  </si>
  <si>
    <t>Расходы на комплектование книжных фондов муниципальных библиотек</t>
  </si>
  <si>
    <t>Расходы на государственную поддержку лучших сельских учреждений культуры и лучших работников сельских учреждений культуры</t>
  </si>
  <si>
    <t>18.0.00.00000</t>
  </si>
  <si>
    <t>18.1.00.00000</t>
  </si>
  <si>
    <t>18.1.01.00000</t>
  </si>
  <si>
    <t>18.1.01.75260</t>
  </si>
  <si>
    <t>03.3.00.00000</t>
  </si>
  <si>
    <t>03.3.01.00000</t>
  </si>
  <si>
    <t>03.3.01.60650</t>
  </si>
  <si>
    <t>Содействие организации безопасных условий трудовой деятельности и охраны труда, развитию социального партнерства</t>
  </si>
  <si>
    <t>Реализация мероприятий по строительству объектов газификации в рамках софинансирования</t>
  </si>
  <si>
    <t>18.1.01.65260</t>
  </si>
  <si>
    <t>Субсидия на реализацию мероприятий по строительству объектов газификации</t>
  </si>
  <si>
    <t>Газификация населённых пунктов Первомайского района (строительство распределительных  газовых сетей с вводом их в эксплуатацию)</t>
  </si>
  <si>
    <t>25.1.02.76900</t>
  </si>
  <si>
    <t>Расходы на реализацию мероприятий по борьбе с борщевиком Сосновского</t>
  </si>
  <si>
    <t>Муниципальная  программа "Поддержка потребительского рынка на селе" на 2020-2022 годы</t>
  </si>
  <si>
    <t>Общепрограммные расходы муниципальной программы "Поддержка потребительского рынка на селе" на 2020-2022 годы</t>
  </si>
  <si>
    <t>Реализация мероприятий муниципальной  программы "Поддержка потребительского рынка на селе" на 2020-2022 годы</t>
  </si>
  <si>
    <t xml:space="preserve">Обеспечение деятельности  учреждений, подведомственных учредителю в сфере дополнительного образования </t>
  </si>
  <si>
    <t xml:space="preserve">Обеспечение деятельности  учреждений, подведомственных учредителю в сфере общего образования </t>
  </si>
  <si>
    <t>02.1.Е1.71960</t>
  </si>
  <si>
    <t>02.1.Е1.61960</t>
  </si>
  <si>
    <t>Развитие системы оповещения и информирования населения в целях защиты населения от чрезвычайных ситуаций природного и техногенного характера</t>
  </si>
  <si>
    <t>Мероприятия по развитию системы оповещения и информирования населения в целях защиты от чрезвычайных ситуаций</t>
  </si>
  <si>
    <t>10.1.06.00000</t>
  </si>
  <si>
    <t>10.1.06.60960</t>
  </si>
  <si>
    <t>Участие в региональном проекте "Современная школа"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</si>
  <si>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роста", за счет субсидии из областного бюджета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</si>
  <si>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роста", в рамках софинансирования</t>
  </si>
  <si>
    <t>02.1.Е1.00000</t>
  </si>
  <si>
    <t>12.1.02.76950</t>
  </si>
  <si>
    <t>Муниципальная программа  "Обеспечение общественного порядка и противодействие преступности на территории Первомайского муниципального района" на 2021-2023 годы</t>
  </si>
  <si>
    <t>"Реализация  мероприятий  по обеспечению функционирования в вечернее время спортивных залов  организаций для занятий в них обучающихся" на 2021-2023 годы</t>
  </si>
  <si>
    <t>Дотации поселениям  муниципального района на выравнивание бюджетной обеспеченности за счет средств бюджета района</t>
  </si>
  <si>
    <t>Муниципальная программа "Обеспечение общественного порядка и противодействие преступности на территории Первомайского муниципального района" на 2021-2023 годы</t>
  </si>
  <si>
    <t>Подпрограмма "Развитие массового спорта и материально-технической базы в Первомайском муниципальном районе на 2021-2023 годы"</t>
  </si>
  <si>
    <t>Реализация мероприятий Подпрограммы "Развитие массового спорта и материально-технической базы в Первомайском муниципальном районе на 2021-2023 годы"</t>
  </si>
  <si>
    <t>02.1.02.R3041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</si>
  <si>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</si>
  <si>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за счет средств федерального бюджета</t>
  </si>
  <si>
    <t>03.1.01.53800</t>
  </si>
  <si>
    <t>03.1.01.R3020</t>
  </si>
  <si>
    <t>Осуществление ежемесячных выплат на детей в возрасте от трех до семи лет включительно</t>
  </si>
  <si>
    <t>03.1.01.75510</t>
  </si>
  <si>
    <t>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</si>
  <si>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03.1.02.75520</t>
  </si>
  <si>
    <t>03.1.02.R4040</t>
  </si>
  <si>
    <t>Реализация мероприятий, направленных на оказание государственной социальной помощи на основании социального контракта в части расходов по доставке выплат получателям</t>
  </si>
  <si>
    <t>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</si>
  <si>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08.4.00.00000</t>
  </si>
  <si>
    <t>08.4.01.00000</t>
  </si>
  <si>
    <t>Подпрограмма "Профилактика терроризма и экстремизма на территории Первомайского муниципального района" на 2021-2023 годы</t>
  </si>
  <si>
    <t>Подпрограмма "Противодействие коррупции в Первомайском муниципальном районе" на 2021-2023 годы</t>
  </si>
  <si>
    <t>50.0.00.54690</t>
  </si>
  <si>
    <t>Расходы по подготовке и проведению Всероссийской переписи населения</t>
  </si>
  <si>
    <t>18.1.02.00000</t>
  </si>
  <si>
    <t>18.1.02.65250</t>
  </si>
  <si>
    <t>18.1.02.75250</t>
  </si>
  <si>
    <t>Субсидия на реализацию мероприятий по строительству и реконструкции объектов теплоснабжения</t>
  </si>
  <si>
    <t>Реализация мероприятий по строительству и реконструкции объектов теплоснабжения в рамках софинансирования</t>
  </si>
  <si>
    <t>03.1.P1.75480</t>
  </si>
  <si>
    <t>Реализация мероприятий по профилактике терроризма на территории Первомайского муниципального района</t>
  </si>
  <si>
    <t>Реализация мероприятий по противодействию коррупции на территории Первомайского муниципального района</t>
  </si>
  <si>
    <t>Отдел труда и социальной поддержки населения администрации Первомайского муниципального района Ярославской области</t>
  </si>
  <si>
    <t>12.1.02.66950</t>
  </si>
  <si>
    <t>Обеспечение трудоустройства несовершеннолетних граждан на временные рабочие места за счет средств бюджета района в рамках софинансирования</t>
  </si>
  <si>
    <t>02.1.01.53031</t>
  </si>
  <si>
    <t>Выплата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</si>
  <si>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02.1.Е1.71690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</si>
  <si>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</si>
  <si>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05.1.01.60510</t>
  </si>
  <si>
    <t>05.1.02.60500</t>
  </si>
  <si>
    <t>Реализация мероприятий по описанию границ территориальных зон, установленных правилами землепользования и застройки поселений</t>
  </si>
  <si>
    <t>2021 год (руб.) решение о бюджете</t>
  </si>
  <si>
    <t>2021 год (руб.) вносимые изменения</t>
  </si>
  <si>
    <t>11.1.02.L4670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</si>
  <si>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</si>
  <si>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Предоставление иного межбюджетного трансферта городскому поселению Пречистое на устройство спортивной площадки в р.п. Пречистое  Ярославской обл, ул. Вологодская за счет дотации на поощрение достижения наилучших значений показателей по отдельным направлениям развития муниципальных образований ЯО</t>
  </si>
  <si>
    <t>13.1.01.65870</t>
  </si>
  <si>
    <t>Вид расхо дов</t>
  </si>
  <si>
    <t>Изменения</t>
  </si>
  <si>
    <t>2021 год (руб.)  итого</t>
  </si>
  <si>
    <t>Развитие материально-технической базы библиотек Первомайского муниципального района</t>
  </si>
  <si>
    <t xml:space="preserve">Мероприятия по развитию материально-технической базы библиотек </t>
  </si>
  <si>
    <t>11.2.01.0000</t>
  </si>
  <si>
    <t>11.2.01.60070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</si>
  <si>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средств бюджетов сельских поселений</t>
  </si>
  <si>
    <t>17.1.01.62880</t>
  </si>
  <si>
    <t>Расходы по повышению антитеррористической защищенности объектов образования в рамках софинансирования из бюджета района</t>
  </si>
  <si>
    <t>02.1.01.67440</t>
  </si>
  <si>
    <t>Расходы по повышению антитеррористической защищенности объектов образования за счет средств областного бюджета</t>
  </si>
  <si>
    <t>02.1.01.77440</t>
  </si>
  <si>
    <t>Расходы на исполнение судебных актов по искам к Первомайскому муниципальному району о возмещении вреда</t>
  </si>
  <si>
    <t>50.0.00.65110</t>
  </si>
  <si>
    <t>50.0.00.80120</t>
  </si>
  <si>
    <t>Расходы за счет средств, выделенных из резервного фонда Правительства Ярославской области</t>
  </si>
  <si>
    <t>18.1.02.62440</t>
  </si>
  <si>
    <t>Реализация мероприятий по модернизации объектов теплоснабжения</t>
  </si>
  <si>
    <t>21.1.01.65120</t>
  </si>
  <si>
    <t>Ведомственная структура расходов бюджета Первомайского муниципального района                                                                                      на 2022 год</t>
  </si>
  <si>
    <t xml:space="preserve">2022 год (руб.) </t>
  </si>
  <si>
    <t>Муниципальная программа "Патриотическое воспитание граждан Российской Федерации, проживающих на территории Первомайского муниципального района на 2022-2024 годы"</t>
  </si>
  <si>
    <t>Муниципальная программа "Развитие культуры в Первомайском муниципальном районе на 2022-2024 годы"</t>
  </si>
  <si>
    <t>Муниципальная программа "Молодёжь" на  2022-2024 годы</t>
  </si>
  <si>
    <t>Муниципальная программа "Развитие образования в Первомайском муниципальном районе на 2022-2024 годы"</t>
  </si>
  <si>
    <t>Муниципальная  программа "Комплексные меры по организации отдыха и оздоровления детей Первомайского района на 2022-2024 годы"</t>
  </si>
  <si>
    <t>Муниципальная программа "Семья и дети" на 2022-2024 годы</t>
  </si>
  <si>
    <t>Муниципальная программа  "Развитие дорожного хозяйства и транспорта в Первомайском муниципальном районе на 2022-2024 годы"</t>
  </si>
  <si>
    <t>Подпрограмма "Развитие сети автомобильных дорог общего пользования местного значения Первомайского муниципального района на 2022-2024 годы"</t>
  </si>
  <si>
    <t>Муниципальная программа  "Создание условий для эффективного управления муниципальными финансами в Первомайском муниципальном районе на 2022-2024 годы"</t>
  </si>
  <si>
    <t>Муниципальная программа  "Социальная поддержка населения Первомайского муниципального района на 2022-2024 годы"</t>
  </si>
  <si>
    <t>Подпрограмма "ВЦП отдела труда и социальной поддержки населения администрации Первомайского муниципального района на 2022-2024 годы"</t>
  </si>
  <si>
    <t>Подпрограмма "Улучшение условий и охраны труда по Первомайскому муниципальному району на 2022-2024 годы"</t>
  </si>
  <si>
    <t>Мероприятия по реализации  подпрограммы "Улучшение условий и охраны труда по Первомайскому муниципальному району на 2022-2024 годы"</t>
  </si>
  <si>
    <t>Муниципальная программа "Семья и дети"  на 2022-2024 годы</t>
  </si>
  <si>
    <t>Подпрограмма "Поддержка социально ориентированных некоммерческих организаций Первомайского муниципального района на 2022-2024 годы"</t>
  </si>
  <si>
    <t>Реализация мероприятий подпрограммы "Поддержка социально ориентированных некоммерческих организаций Первомайского муниципального района на 2022-2024 год"</t>
  </si>
  <si>
    <t>Муниципальная программа «Разработка и актуализация градостроительной документации Первомайского района Ярославской области» на 2021-2024 годы</t>
  </si>
  <si>
    <t>Муниципальная программа "Развитие культуры в Первомайском муниципальном районе на  2022-2024 годы"</t>
  </si>
  <si>
    <t>Подрограмма "Развитие библиотечного обслуживания населения и материально-технической базы библиотек на 2022-2024 годы"</t>
  </si>
  <si>
    <t>Муниципальная программа "Развитие физической культуры и спорта в Первомайском муниципальном районе на 2022-2024 годы"</t>
  </si>
  <si>
    <t>Подпрограмма "Развитие массового спорта и материально-технической базы в Первомайском муниципальном районе на 2022-2024 годы"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</si>
  <si>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2022-2024 годы"</t>
  </si>
  <si>
    <t>Реализация мероприятий Подпрограммы "Ведомственная целевая программа муниципального учреждения Спортивный комплекс "Надежда" Первомайского муниципального района на 2022-2024 годы"</t>
  </si>
  <si>
    <t>Муниципальная программа  "Развитие субъектов малого и среднего предпринимательства  Первомайского муниципального района" на 2022-2024 годы</t>
  </si>
  <si>
    <t>Муниципальная программа "Газификация и модернизация жилищно-коммунального хозяйства Первомайского муниципального района" на 2018-2024 годы</t>
  </si>
  <si>
    <r>
      <t>Муниципальная программа "Эффективная власть в Первомайском муниципальном районе</t>
    </r>
    <r>
      <rPr>
        <sz val="12"/>
        <rFont val="Times New Roman"/>
        <family val="1"/>
        <charset val="204"/>
      </rPr>
      <t>"</t>
    </r>
    <r>
      <rPr>
        <b/>
        <sz val="12"/>
        <rFont val="Times New Roman"/>
        <family val="1"/>
        <charset val="204"/>
      </rPr>
      <t xml:space="preserve"> на 2022-2024 годы</t>
    </r>
  </si>
  <si>
    <t xml:space="preserve"> Подпрограмма "Развитие муниципальной службы в Первомайском муниципальном районе" на 2022-2024 годы</t>
  </si>
  <si>
    <t>Реализация мероприятий Подпрограммы "Развитие муниципальной службы в Первомайском муниципальном районе" на 2022-2024 годы</t>
  </si>
  <si>
    <t>Подпрограмма  "ВЦП МУ "Центр обеспечения функционирования органов местного самоуправления Первомайского муниципального района" на 2022-2024 годы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</si>
  <si>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2022-2024 годы</t>
  </si>
  <si>
    <t>Муниципальная программа "Повышение эффективности использования муниципального имущества Первомайского муниципального района" на 2022-2024 годы</t>
  </si>
  <si>
    <t>Муниципальная программа  "Информационное общество в Первомайском муниципальном районе" на 2022-2024 годы</t>
  </si>
  <si>
    <t>Реализация мероприятий подпрограммы "Развитие сети автомобильных дорог общего пользования местного значения Первомайского муниципального района на 2022-2024 годы"</t>
  </si>
  <si>
    <t>Муниципальная программа "Энергосбережение и повышение энергоэффективности в Первомайском муниципальном районе на 2022 год"</t>
  </si>
  <si>
    <t>Муниципальная программа "Развитие сельского хозяйства в Первомайском муниципальном районе в 2022-2024 годах"</t>
  </si>
  <si>
    <t>Подпрограмма "Транспортное обслуживание населения Первомайского муниципального района, на 2022-2024 годы"</t>
  </si>
  <si>
    <t>Расходы на осуществление регулярных перевозок пассажиров автомобильным транспортом по регулируемым тарифам на муниципальных маршрутах</t>
  </si>
  <si>
    <t>02.1.E2.00000</t>
  </si>
  <si>
    <t>02.1.E2.50970</t>
  </si>
  <si>
    <t>Реализация мероприятий регионального проекта "Успех каждого ребенка"</t>
  </si>
  <si>
    <t>Комплектование книжных фондов муниципальных библиотек</t>
  </si>
  <si>
    <t>11.1.А1.00000</t>
  </si>
  <si>
    <t>11.1.А1.55198</t>
  </si>
  <si>
    <t>Участие в региональном проекте "Культурная среда"</t>
  </si>
  <si>
    <t>02.1.E2.60970</t>
  </si>
  <si>
    <t>02.1.04.00000</t>
  </si>
  <si>
    <t>02.1.04.75350</t>
  </si>
  <si>
    <t>Софинансирование расходов на создание в общеобразовательных организациях условий для занятий физической культурой и спортом</t>
  </si>
  <si>
    <t>Расходы на создание в общеобразовательных организациях условий для занятий физической культурой и спортом</t>
  </si>
  <si>
    <t>Расходы за счет межбюджетных трансфертов на поддержку инициатив органов ученического самоуправления общеобразовательных организаций</t>
  </si>
  <si>
    <t>Участие в областной  подпрограмме "Развитие инициативного бюджетирования на территории Ярославской области"</t>
  </si>
  <si>
    <t>Расходы за счет субсидии на модернизацию муниципальных детских школ искусств по видам искусств</t>
  </si>
  <si>
    <t>Подпрограмма "Профилактика безнадзорности, правонарушений и защиты прав несовершеннолетних Первомайского муниципального района" на 2021-2023 годы</t>
  </si>
  <si>
    <t>Реализация мероприятий подпрограммы "Профилактика безнадзорности, правонарушений и защиты прав несовершеннолетних Первомайского муниципального района" на 2021-2023 годы</t>
  </si>
  <si>
    <t>Подпрограмма "Общепрограммные расходы муниципальной программы "Патриотическое воспитание граждан Российской Федерации, проживающих на территории Первомайского муниципального района" на 2022-2024 годы"</t>
  </si>
  <si>
    <t>Реализация мероприятий подпрограммы "Общепрограммные расходы муниципальной программы "Патриотическое воспитание граждан Российской Федерации, проживающих на территории Первомайского муниципального района" на  2022-2024 годы"</t>
  </si>
  <si>
    <t>Подпрограмма "Ведомственная целевая программа "Развитие культуры в Первомайском муниципальном районе"" на  2022-2024 годы</t>
  </si>
  <si>
    <t>Подпрограмма "Общепрограммные расходы муниципальной программы "Молодёжь" на  2022-2024 годы"</t>
  </si>
  <si>
    <t>Реализация мероприятий подпрограммы "Общепрограммные расходы муниципальной программы "Молодёжь" на 2022-2024 годы"</t>
  </si>
  <si>
    <t>Подпрограмма "Общепрограммные расходы муниципальной программы "Развитие образования в Первомайском муниципальном районе" на 2022-2024 годы"</t>
  </si>
  <si>
    <t>02.1.E1.00000</t>
  </si>
  <si>
    <t>02.1.Е1.61690</t>
  </si>
  <si>
    <t>Проведение ремонтных работ в помещениях, предназначенных для создания центров образования естественно-научной и технологической направленностей,  в рамках софинансирования</t>
  </si>
  <si>
    <t>Подпрограмма "Общепрограммные расходы муниципальной программы "Комплексные меры по организации отдыха, оздоровления и занятости детей Первомайского района" на 2022-2024 годы"</t>
  </si>
  <si>
    <t>Мероприятия  по реализации подпрограммы "Общепрограммные расходы муниципальной программы "Комплексные меры по организации отдыха и оздоровления детей Первомайского района" на 2022-2024 годы"</t>
  </si>
  <si>
    <r>
      <t>Подпрограмма "Общепрограммные расходы муниципальной программы "Семья и дети</t>
    </r>
    <r>
      <rPr>
        <b/>
        <sz val="12"/>
        <color indexed="8"/>
        <rFont val="Times New Roman"/>
        <family val="1"/>
        <charset val="204"/>
      </rPr>
      <t>"</t>
    </r>
    <r>
      <rPr>
        <sz val="12"/>
        <color indexed="8"/>
        <rFont val="Times New Roman"/>
        <family val="1"/>
        <charset val="204"/>
      </rPr>
      <t xml:space="preserve">  на 2022-2024 годы"</t>
    </r>
  </si>
  <si>
    <t>Реализация мероприятий подпрограммы "Общепрограммные расходы муниципальной программы "Семья и дети"  на 2022-2024 годы"</t>
  </si>
  <si>
    <t>08.2.01.60710</t>
  </si>
  <si>
    <t>Мероприятия по обеспечению функционирования в вечернее время спортивных залов организаций для занятий в них обучающихся за счет местного бюджета</t>
  </si>
  <si>
    <t>Подпрограмма "Выравнивание уровня бюджетной обеспеченности поселений Первомайского муниципального района" на 2022-2024 годы</t>
  </si>
  <si>
    <t>Повышение финансовых возможностей муниципальных образований Первомайского муниципального района</t>
  </si>
  <si>
    <t>36.2.00.00000</t>
  </si>
  <si>
    <t>Подпрограмма "Повышение эффективности управления муниципальными финансами Первомайского муниципального района" на 2022-2024 годы</t>
  </si>
  <si>
    <t>36.2.01.00000</t>
  </si>
  <si>
    <t>36.2.01.62120</t>
  </si>
  <si>
    <t>Организационно-техническое и нормативно-методическое обеспечение бюджетного процесса</t>
  </si>
  <si>
    <t>Подпрограмма "Общепрограммные расходы муниципальной программы "Разработка и актуализация градостроительной документации Первомайского района Ярославской области" на 2021-2024 годы"</t>
  </si>
  <si>
    <t>Обеспечение района актуальными документами территориального планирования и документами градостроительного зонирования, обеспечивающими эффективное использование его территории, принятие решений и их реализацию в градостроительной деятельности</t>
  </si>
  <si>
    <t>Мероприятия  по реализации Подпрограммы "Общепрограммные расходы муниципальной программы "Разработка и актуализация градостроительной документации Первомайского района Ярославской области" на 2021-2024 годы"</t>
  </si>
  <si>
    <t>Подпрограмма "Профилактика  правонарушений на территории Первомайского муниципального района" на 2021-2023 годы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</si>
  <si>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</si>
  <si>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08.3.02.00000</t>
  </si>
  <si>
    <t>08.3.02.60730</t>
  </si>
  <si>
    <t>08.4.01.60740</t>
  </si>
  <si>
    <t>Создание условий для обеспечения противодействия коррупции на территории Первомайского муниципального района</t>
  </si>
  <si>
    <t>Профилактика терроризмана территории Первомайского муниципального района</t>
  </si>
  <si>
    <t>Муниципальная программа "Защита населения и территории Первомайского муниципального района от чрезвычайных ситуаций, обеспечение пожарной безопасности и безопасности людей на водных объектах" на 2022-2024 годы"</t>
  </si>
  <si>
    <t>Подпрограмма "Общепрограммные расходы муниципальной программы "Защита населения и территории Первомайского муниципального района от чрезвычайных ситуаций, обеспечение пожарной безопасности и безопасности людей на водных объектах" 2022-2024 годы"</t>
  </si>
  <si>
    <t>13.1.01.61460</t>
  </si>
  <si>
    <t xml:space="preserve">Подпрограмма "Общепрограммные расходы муниципальной программы  "Развитие субъектов малого и среднего предпринимательства  Первомайского муниципального района" на 2022-2024 годы"
</t>
  </si>
  <si>
    <t>Информационная, консультационная и организационная поддержка субъектов малого и среднего предпринимательства, а так же физических лиц, не являющихся индивидуальными предпринимателями и применяющих специальный налоговый режим "Налог на профессиональный доход"</t>
  </si>
  <si>
    <t xml:space="preserve">Реализация мероприятий подпрограммы  "Общепрограммные расходы муниципальной программы "Развитие субъектов малого и среднего предпринимательства  Первомайского муниципального района" на 2022-2024 годы"
</t>
  </si>
  <si>
    <t>Подпрограмма "Общепрограммные расходы муниципальной программы "Газификация и модернизация жилищно-коммунального хозяйства Первомайского муниципального района" на 2018-2024 годы"</t>
  </si>
  <si>
    <t>Подпрограмма "Общепрограммные расходы муниципальной программы "Повышение эффективности использования муниципального имущества Первомайского муниципального района" на 2022-2024" годы</t>
  </si>
  <si>
    <t>Подпрограмма  "Информационная среда" на 2022-2024 годы</t>
  </si>
  <si>
    <t>Реализация мероприятий подпрограммы  "Информационная среда" на 2022-2024 годы</t>
  </si>
  <si>
    <t>Подпрограмма "Общепрограммные расходы муниципальной программы "Развитие сельского хозяйства в Первомайском муниципальном районе" в 2022-2024 годах"</t>
  </si>
  <si>
    <t>Поддержка сельскохозяйственного производства в части организационных мероприятий</t>
  </si>
  <si>
    <t>Создание  благоприятных условий для проживания граждан</t>
  </si>
  <si>
    <t>Подпрграмма "Общепрограммные расходы муниципальной программы "Энергосбережение и повышение энергоэффективности в Первомайском муниципальном районе" на 2022 год"</t>
  </si>
  <si>
    <t xml:space="preserve">Межбюджетные трансферты, передаваемые бюджетам поселений на содержание дорог по соглашению  
</t>
  </si>
  <si>
    <t>11.1.А2.55193</t>
  </si>
  <si>
    <t>11.1.А2.00000</t>
  </si>
  <si>
    <t>18.1.03.70620</t>
  </si>
  <si>
    <t>Участие в региональном проекте "Творческие люди"</t>
  </si>
  <si>
    <t>Выплата денежных поощрений лучшим сельским учреждениям культуры и лучшим работникам сельских учреждений культуры</t>
  </si>
  <si>
    <t>18.1.03.00000</t>
  </si>
  <si>
    <t>Проведение комплекса кадастровых работ на объектах газораспределения</t>
  </si>
  <si>
    <t>Расходы на проведение комплекса кадастровых работ на объектах газораспределения</t>
  </si>
  <si>
    <t>11.1.01.70760</t>
  </si>
  <si>
    <t>Расходы на организацию и проведение культурных мероприятий, направленных на улучшение социального самочувствия жителей муниципального района</t>
  </si>
  <si>
    <t>Возмещение части затрат организациям и индивидуальным предпринимателям, занимающимся доставкой товаров в отдаленные сельские населенные пункты, за счет средств бюджетов поселений</t>
  </si>
  <si>
    <t>Подпрограмма "Общепрограммные расходы муниципальной программы "Поддержка потребительского рынка на селе" на 2022-2024 годы"</t>
  </si>
  <si>
    <t>Муниципальная программа "Поддержка потребительского рынка на селе" на 2022-2024 годы</t>
  </si>
  <si>
    <t>Расходы на улучшение значений показателей по отдельным направлениям развития муниципального района</t>
  </si>
  <si>
    <t>Приложение 3</t>
  </si>
  <si>
    <t xml:space="preserve">к решению Собрания  Представителей Первомайского муниципального района от 29.04.2022 года № ___
</t>
  </si>
  <si>
    <t xml:space="preserve">«Приложение 5 к решению Собрания  Представителей Первомайского муниципального района                                                      от 23.12.2021 года № 124
( в редакции решения Собрания Представителей                                                                                                   Первомайского муниципального района                                    от 29.04.2022 года № ___)"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</si>
</sst>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00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7">
    <xf numFmtId="0" fontId="0" fillId="0" borderId="0" xfId="0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top" wrapText="1"/>
      <protection hidden="1"/>
    </xf>
    <xf numFmtId="0" fontId="3" fillId="0" borderId="1" xfId="1" applyNumberFormat="1" applyFont="1" applyFill="1" applyBorder="1" applyAlignment="1" applyProtection="1">
      <alignment horizontal="center" vertical="top"/>
      <protection hidden="1"/>
    </xf>
    <xf numFmtId="0" fontId="3" fillId="0" borderId="2" xfId="1" applyFont="1" applyFill="1" applyBorder="1" applyProtection="1">
      <protection hidden="1"/>
    </xf>
    <xf numFmtId="0" fontId="3" fillId="0" borderId="0" xfId="1" applyFont="1" applyFill="1" applyProtection="1">
      <protection hidden="1"/>
    </xf>
    <xf numFmtId="0" fontId="3" fillId="0" borderId="3" xfId="1" applyFont="1" applyFill="1" applyBorder="1" applyProtection="1">
      <protection hidden="1"/>
    </xf>
    <xf numFmtId="0" fontId="3" fillId="0" borderId="4" xfId="1" applyFont="1" applyFill="1" applyBorder="1" applyProtection="1">
      <protection hidden="1"/>
    </xf>
    <xf numFmtId="0" fontId="1" fillId="0" borderId="0" xfId="1" applyFont="1" applyFill="1"/>
    <xf numFmtId="0" fontId="1" fillId="0" borderId="0" xfId="1" applyFont="1" applyFill="1" applyProtection="1">
      <protection hidden="1"/>
    </xf>
    <xf numFmtId="0" fontId="4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6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vertical="center" wrapText="1"/>
      <protection hidden="1"/>
    </xf>
    <xf numFmtId="49" fontId="2" fillId="0" borderId="0" xfId="1" applyNumberFormat="1" applyFont="1" applyFill="1" applyAlignment="1" applyProtection="1">
      <alignment horizontal="center" vertical="center"/>
      <protection hidden="1"/>
    </xf>
    <xf numFmtId="49" fontId="9" fillId="0" borderId="0" xfId="1" applyNumberFormat="1" applyFont="1" applyFill="1" applyAlignment="1" applyProtection="1">
      <alignment horizontal="center"/>
      <protection hidden="1"/>
    </xf>
    <xf numFmtId="165" fontId="3" fillId="0" borderId="1" xfId="1" applyNumberFormat="1" applyFont="1" applyFill="1" applyBorder="1" applyAlignment="1" applyProtection="1">
      <alignment horizontal="center" vertical="top"/>
      <protection hidden="1"/>
    </xf>
    <xf numFmtId="38" fontId="3" fillId="0" borderId="1" xfId="1" applyNumberFormat="1" applyFont="1" applyFill="1" applyBorder="1" applyAlignment="1" applyProtection="1">
      <alignment horizontal="right" vertical="top"/>
      <protection hidden="1"/>
    </xf>
    <xf numFmtId="40" fontId="3" fillId="0" borderId="1" xfId="1" applyNumberFormat="1" applyFont="1" applyFill="1" applyBorder="1" applyAlignment="1" applyProtection="1">
      <alignment horizontal="right" vertical="top"/>
      <protection hidden="1"/>
    </xf>
    <xf numFmtId="49" fontId="1" fillId="0" borderId="0" xfId="1" applyNumberFormat="1" applyFont="1" applyFill="1" applyAlignment="1">
      <alignment horizontal="left"/>
    </xf>
    <xf numFmtId="4" fontId="1" fillId="0" borderId="0" xfId="1" applyNumberFormat="1" applyFont="1" applyFill="1" applyAlignment="1">
      <alignment horizontal="left"/>
    </xf>
    <xf numFmtId="49" fontId="1" fillId="0" borderId="0" xfId="1" applyNumberFormat="1" applyFont="1" applyFill="1" applyAlignment="1"/>
    <xf numFmtId="49" fontId="9" fillId="0" borderId="0" xfId="1" applyNumberFormat="1" applyFont="1" applyFill="1" applyAlignment="1">
      <alignment horizontal="center"/>
    </xf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3" fillId="0" borderId="1" xfId="1" applyFont="1" applyBorder="1" applyAlignment="1" applyProtection="1">
      <alignment vertical="top"/>
      <protection hidden="1"/>
    </xf>
    <xf numFmtId="0" fontId="3" fillId="0" borderId="2" xfId="1" applyFont="1" applyBorder="1" applyProtection="1">
      <protection hidden="1"/>
    </xf>
    <xf numFmtId="38" fontId="2" fillId="0" borderId="1" xfId="1" applyNumberFormat="1" applyFont="1" applyFill="1" applyBorder="1" applyAlignment="1" applyProtection="1">
      <alignment horizontal="right" vertical="top"/>
      <protection hidden="1"/>
    </xf>
    <xf numFmtId="0" fontId="1" fillId="0" borderId="6" xfId="1" applyBorder="1" applyProtection="1">
      <protection hidden="1"/>
    </xf>
    <xf numFmtId="0" fontId="3" fillId="0" borderId="0" xfId="1" applyFont="1" applyFill="1" applyBorder="1" applyProtection="1">
      <protection hidden="1"/>
    </xf>
    <xf numFmtId="0" fontId="3" fillId="2" borderId="2" xfId="1" applyFont="1" applyFill="1" applyBorder="1" applyProtection="1"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1" fillId="2" borderId="0" xfId="1" applyFont="1" applyFill="1"/>
    <xf numFmtId="0" fontId="3" fillId="3" borderId="2" xfId="1" applyFont="1" applyFill="1" applyBorder="1" applyProtection="1"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3" fillId="3" borderId="1" xfId="1" applyNumberFormat="1" applyFont="1" applyFill="1" applyBorder="1" applyAlignment="1" applyProtection="1">
      <alignment horizontal="center" vertical="top"/>
      <protection hidden="1"/>
    </xf>
    <xf numFmtId="164" fontId="3" fillId="3" borderId="1" xfId="1" applyNumberFormat="1" applyFont="1" applyFill="1" applyBorder="1" applyAlignment="1" applyProtection="1">
      <alignment horizontal="center" vertical="top"/>
      <protection hidden="1"/>
    </xf>
    <xf numFmtId="3" fontId="3" fillId="3" borderId="1" xfId="1" applyNumberFormat="1" applyFont="1" applyFill="1" applyBorder="1" applyAlignment="1" applyProtection="1">
      <alignment horizontal="right" vertical="top"/>
      <protection hidden="1"/>
    </xf>
    <xf numFmtId="0" fontId="1" fillId="3" borderId="0" xfId="1" applyFont="1" applyFill="1"/>
    <xf numFmtId="0" fontId="3" fillId="3" borderId="1" xfId="1" applyNumberFormat="1" applyFont="1" applyFill="1" applyBorder="1" applyAlignment="1" applyProtection="1">
      <alignment horizontal="left" vertical="top" wrapText="1"/>
      <protection hidden="1"/>
    </xf>
    <xf numFmtId="49" fontId="3" fillId="3" borderId="1" xfId="1" applyNumberFormat="1" applyFont="1" applyFill="1" applyBorder="1" applyAlignment="1" applyProtection="1">
      <alignment horizontal="center" vertical="top"/>
      <protection hidden="1"/>
    </xf>
    <xf numFmtId="0" fontId="3" fillId="4" borderId="2" xfId="1" applyFont="1" applyFill="1" applyBorder="1" applyProtection="1">
      <protection hidden="1"/>
    </xf>
    <xf numFmtId="0" fontId="3" fillId="4" borderId="5" xfId="1" applyNumberFormat="1" applyFont="1" applyFill="1" applyBorder="1" applyAlignment="1" applyProtection="1">
      <alignment horizontal="center" vertical="center"/>
      <protection hidden="1"/>
    </xf>
    <xf numFmtId="0" fontId="3" fillId="4" borderId="6" xfId="1" applyNumberFormat="1" applyFont="1" applyFill="1" applyBorder="1" applyAlignment="1" applyProtection="1">
      <alignment horizontal="center" vertical="center"/>
      <protection hidden="1"/>
    </xf>
    <xf numFmtId="0" fontId="1" fillId="4" borderId="0" xfId="1" applyFont="1" applyFill="1"/>
    <xf numFmtId="0" fontId="3" fillId="4" borderId="3" xfId="1" applyNumberFormat="1" applyFont="1" applyFill="1" applyBorder="1" applyAlignment="1" applyProtection="1">
      <alignment horizontal="center" vertical="center"/>
      <protection hidden="1"/>
    </xf>
    <xf numFmtId="0" fontId="3" fillId="4" borderId="4" xfId="1" applyNumberFormat="1" applyFont="1" applyFill="1" applyBorder="1" applyAlignment="1" applyProtection="1">
      <alignment horizontal="center" vertical="center"/>
      <protection hidden="1"/>
    </xf>
    <xf numFmtId="0" fontId="2" fillId="3" borderId="7" xfId="1" applyNumberFormat="1" applyFont="1" applyFill="1" applyBorder="1" applyAlignment="1" applyProtection="1">
      <alignment horizontal="left" vertical="top" wrapText="1"/>
      <protection hidden="1"/>
    </xf>
    <xf numFmtId="0" fontId="2" fillId="3" borderId="1" xfId="1" applyNumberFormat="1" applyFont="1" applyFill="1" applyBorder="1" applyAlignment="1" applyProtection="1">
      <alignment horizontal="center" vertical="top"/>
      <protection hidden="1"/>
    </xf>
    <xf numFmtId="164" fontId="2" fillId="3" borderId="7" xfId="1" applyNumberFormat="1" applyFont="1" applyFill="1" applyBorder="1" applyAlignment="1" applyProtection="1">
      <alignment horizontal="center" vertical="top"/>
      <protection hidden="1"/>
    </xf>
    <xf numFmtId="3" fontId="2" fillId="3" borderId="7" xfId="1" applyNumberFormat="1" applyFont="1" applyFill="1" applyBorder="1" applyAlignment="1" applyProtection="1">
      <alignment horizontal="right" vertical="top"/>
      <protection hidden="1"/>
    </xf>
    <xf numFmtId="0" fontId="4" fillId="3" borderId="1" xfId="1" applyNumberFormat="1" applyFont="1" applyFill="1" applyBorder="1" applyAlignment="1" applyProtection="1">
      <alignment horizontal="left" vertical="top" wrapText="1"/>
      <protection hidden="1"/>
    </xf>
    <xf numFmtId="0" fontId="4" fillId="3" borderId="1" xfId="1" applyNumberFormat="1" applyFont="1" applyFill="1" applyBorder="1" applyAlignment="1" applyProtection="1">
      <alignment horizontal="center" vertical="top"/>
      <protection hidden="1"/>
    </xf>
    <xf numFmtId="0" fontId="11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Font="1" applyFill="1" applyBorder="1" applyProtection="1">
      <protection hidden="1"/>
    </xf>
    <xf numFmtId="0" fontId="3" fillId="0" borderId="6" xfId="1" applyFont="1" applyFill="1" applyBorder="1" applyProtection="1"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2" fillId="4" borderId="5" xfId="1" applyNumberFormat="1" applyFont="1" applyFill="1" applyBorder="1" applyAlignment="1" applyProtection="1">
      <alignment horizontal="center" vertical="center"/>
      <protection hidden="1"/>
    </xf>
    <xf numFmtId="0" fontId="2" fillId="4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Font="1" applyFill="1" applyBorder="1" applyAlignment="1" applyProtection="1">
      <alignment vertical="top"/>
      <protection hidden="1"/>
    </xf>
    <xf numFmtId="0" fontId="1" fillId="0" borderId="0" xfId="1" applyFont="1" applyFill="1" applyAlignment="1">
      <alignment vertical="top"/>
    </xf>
    <xf numFmtId="0" fontId="3" fillId="3" borderId="5" xfId="1" applyNumberFormat="1" applyFont="1" applyFill="1" applyBorder="1" applyAlignment="1" applyProtection="1">
      <alignment horizontal="center" vertical="center"/>
      <protection hidden="1"/>
    </xf>
    <xf numFmtId="0" fontId="3" fillId="3" borderId="6" xfId="1" applyNumberFormat="1" applyFont="1" applyFill="1" applyBorder="1" applyAlignment="1" applyProtection="1">
      <alignment horizontal="center" vertical="center"/>
      <protection hidden="1"/>
    </xf>
    <xf numFmtId="14" fontId="3" fillId="3" borderId="1" xfId="1" applyNumberFormat="1" applyFont="1" applyFill="1" applyBorder="1" applyAlignment="1" applyProtection="1">
      <alignment horizontal="center" vertical="top"/>
      <protection hidden="1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2" fillId="2" borderId="5" xfId="1" applyNumberFormat="1" applyFont="1" applyFill="1" applyBorder="1" applyAlignment="1" applyProtection="1">
      <alignment horizontal="center" vertical="center"/>
      <protection hidden="1"/>
    </xf>
    <xf numFmtId="0" fontId="2" fillId="2" borderId="6" xfId="1" applyNumberFormat="1" applyFont="1" applyFill="1" applyBorder="1" applyAlignment="1" applyProtection="1">
      <alignment horizontal="center" vertical="center"/>
      <protection hidden="1"/>
    </xf>
    <xf numFmtId="0" fontId="3" fillId="5" borderId="2" xfId="1" applyFont="1" applyFill="1" applyBorder="1" applyProtection="1">
      <protection hidden="1"/>
    </xf>
    <xf numFmtId="0" fontId="3" fillId="5" borderId="5" xfId="1" applyNumberFormat="1" applyFont="1" applyFill="1" applyBorder="1" applyAlignment="1" applyProtection="1">
      <alignment horizontal="center" vertical="center"/>
      <protection hidden="1"/>
    </xf>
    <xf numFmtId="0" fontId="3" fillId="5" borderId="6" xfId="1" applyNumberFormat="1" applyFont="1" applyFill="1" applyBorder="1" applyAlignment="1" applyProtection="1">
      <alignment horizontal="center" vertical="center"/>
      <protection hidden="1"/>
    </xf>
    <xf numFmtId="0" fontId="1" fillId="5" borderId="0" xfId="1" applyFont="1" applyFill="1"/>
    <xf numFmtId="0" fontId="3" fillId="5" borderId="5" xfId="1" applyNumberFormat="1" applyFont="1" applyFill="1" applyBorder="1" applyAlignment="1" applyProtection="1">
      <alignment horizontal="center" vertical="center"/>
      <protection hidden="1"/>
    </xf>
    <xf numFmtId="0" fontId="3" fillId="5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5" xfId="1" applyNumberFormat="1" applyFont="1" applyFill="1" applyBorder="1" applyAlignment="1" applyProtection="1">
      <alignment horizontal="center" vertical="center"/>
      <protection hidden="1"/>
    </xf>
    <xf numFmtId="0" fontId="4" fillId="5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3" fillId="5" borderId="3" xfId="1" applyNumberFormat="1" applyFont="1" applyFill="1" applyBorder="1" applyAlignment="1" applyProtection="1">
      <alignment horizontal="center" vertical="center"/>
      <protection hidden="1"/>
    </xf>
    <xf numFmtId="0" fontId="3" fillId="5" borderId="4" xfId="1" applyNumberFormat="1" applyFont="1" applyFill="1" applyBorder="1" applyAlignment="1" applyProtection="1">
      <alignment horizontal="center" vertical="center"/>
      <protection hidden="1"/>
    </xf>
    <xf numFmtId="0" fontId="1" fillId="6" borderId="0" xfId="1" applyFont="1" applyFill="1"/>
    <xf numFmtId="0" fontId="3" fillId="7" borderId="2" xfId="1" applyFont="1" applyFill="1" applyBorder="1" applyProtection="1">
      <protection hidden="1"/>
    </xf>
    <xf numFmtId="0" fontId="3" fillId="7" borderId="5" xfId="1" applyNumberFormat="1" applyFont="1" applyFill="1" applyBorder="1" applyAlignment="1" applyProtection="1">
      <alignment horizontal="center" vertical="center"/>
      <protection hidden="1"/>
    </xf>
    <xf numFmtId="0" fontId="3" fillId="7" borderId="6" xfId="1" applyNumberFormat="1" applyFont="1" applyFill="1" applyBorder="1" applyAlignment="1" applyProtection="1">
      <alignment horizontal="center" vertical="center"/>
      <protection hidden="1"/>
    </xf>
    <xf numFmtId="0" fontId="1" fillId="7" borderId="0" xfId="1" applyFont="1" applyFill="1"/>
    <xf numFmtId="0" fontId="3" fillId="8" borderId="2" xfId="1" applyFont="1" applyFill="1" applyBorder="1" applyProtection="1">
      <protection hidden="1"/>
    </xf>
    <xf numFmtId="0" fontId="3" fillId="8" borderId="5" xfId="1" applyNumberFormat="1" applyFont="1" applyFill="1" applyBorder="1" applyAlignment="1" applyProtection="1">
      <alignment horizontal="center" vertical="center"/>
      <protection hidden="1"/>
    </xf>
    <xf numFmtId="0" fontId="3" fillId="8" borderId="6" xfId="1" applyNumberFormat="1" applyFont="1" applyFill="1" applyBorder="1" applyAlignment="1" applyProtection="1">
      <alignment horizontal="center" vertical="center"/>
      <protection hidden="1"/>
    </xf>
    <xf numFmtId="0" fontId="1" fillId="8" borderId="0" xfId="1" applyFont="1" applyFill="1"/>
    <xf numFmtId="0" fontId="3" fillId="9" borderId="2" xfId="1" applyFont="1" applyFill="1" applyBorder="1" applyProtection="1">
      <protection hidden="1"/>
    </xf>
    <xf numFmtId="0" fontId="4" fillId="9" borderId="3" xfId="1" applyNumberFormat="1" applyFont="1" applyFill="1" applyBorder="1" applyAlignment="1" applyProtection="1">
      <alignment horizontal="center" vertical="center"/>
      <protection hidden="1"/>
    </xf>
    <xf numFmtId="0" fontId="4" fillId="9" borderId="4" xfId="1" applyNumberFormat="1" applyFont="1" applyFill="1" applyBorder="1" applyAlignment="1" applyProtection="1">
      <alignment horizontal="center" vertical="center"/>
      <protection hidden="1"/>
    </xf>
    <xf numFmtId="0" fontId="1" fillId="9" borderId="0" xfId="1" applyFont="1" applyFill="1"/>
    <xf numFmtId="3" fontId="1" fillId="3" borderId="0" xfId="1" applyNumberFormat="1" applyFont="1" applyFill="1"/>
    <xf numFmtId="0" fontId="2" fillId="3" borderId="1" xfId="1" applyNumberFormat="1" applyFont="1" applyFill="1" applyBorder="1" applyAlignment="1" applyProtection="1">
      <alignment horizontal="left" vertical="center" wrapText="1"/>
      <protection hidden="1"/>
    </xf>
    <xf numFmtId="0" fontId="2" fillId="3" borderId="1" xfId="1" applyNumberFormat="1" applyFont="1" applyFill="1" applyBorder="1" applyAlignment="1" applyProtection="1">
      <alignment horizontal="center" vertical="top" wrapText="1"/>
      <protection hidden="1"/>
    </xf>
    <xf numFmtId="0" fontId="3" fillId="3" borderId="1" xfId="1" applyNumberFormat="1" applyFont="1" applyFill="1" applyBorder="1" applyAlignment="1" applyProtection="1">
      <alignment horizontal="center" vertical="center" wrapText="1"/>
      <protection hidden="1"/>
    </xf>
    <xf numFmtId="3" fontId="2" fillId="3" borderId="1" xfId="1" applyNumberFormat="1" applyFont="1" applyFill="1" applyBorder="1" applyAlignment="1" applyProtection="1">
      <alignment horizontal="right" vertical="top" wrapText="1"/>
      <protection hidden="1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top" wrapText="1"/>
    </xf>
    <xf numFmtId="3" fontId="11" fillId="3" borderId="1" xfId="0" applyNumberFormat="1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3" fontId="6" fillId="3" borderId="1" xfId="0" applyNumberFormat="1" applyFont="1" applyFill="1" applyBorder="1" applyAlignment="1">
      <alignment horizontal="right" vertical="top" wrapText="1"/>
    </xf>
    <xf numFmtId="0" fontId="12" fillId="3" borderId="1" xfId="0" applyFont="1" applyFill="1" applyBorder="1" applyAlignment="1">
      <alignment vertical="top" wrapText="1"/>
    </xf>
    <xf numFmtId="0" fontId="2" fillId="3" borderId="1" xfId="1" applyNumberFormat="1" applyFont="1" applyFill="1" applyBorder="1" applyAlignment="1" applyProtection="1">
      <alignment horizontal="left" vertical="top" wrapText="1"/>
      <protection hidden="1"/>
    </xf>
    <xf numFmtId="164" fontId="2" fillId="3" borderId="1" xfId="1" applyNumberFormat="1" applyFont="1" applyFill="1" applyBorder="1" applyAlignment="1" applyProtection="1">
      <alignment horizontal="center" vertical="top"/>
      <protection hidden="1"/>
    </xf>
    <xf numFmtId="49" fontId="4" fillId="3" borderId="1" xfId="1" applyNumberFormat="1" applyFont="1" applyFill="1" applyBorder="1" applyAlignment="1" applyProtection="1">
      <alignment horizontal="center" vertical="top"/>
      <protection hidden="1"/>
    </xf>
    <xf numFmtId="164" fontId="4" fillId="3" borderId="1" xfId="1" applyNumberFormat="1" applyFont="1" applyFill="1" applyBorder="1" applyAlignment="1" applyProtection="1">
      <alignment horizontal="center" vertical="top"/>
      <protection hidden="1"/>
    </xf>
    <xf numFmtId="49" fontId="2" fillId="3" borderId="1" xfId="1" applyNumberFormat="1" applyFont="1" applyFill="1" applyBorder="1" applyAlignment="1" applyProtection="1">
      <alignment horizontal="center" vertical="top"/>
      <protection hidden="1"/>
    </xf>
    <xf numFmtId="0" fontId="2" fillId="3" borderId="1" xfId="1" applyNumberFormat="1" applyFont="1" applyFill="1" applyBorder="1" applyAlignment="1" applyProtection="1">
      <alignment horizontal="center" vertical="center" wrapText="1"/>
      <protection hidden="1"/>
    </xf>
    <xf numFmtId="3" fontId="2" fillId="3" borderId="1" xfId="1" applyNumberFormat="1" applyFont="1" applyFill="1" applyBorder="1" applyAlignment="1" applyProtection="1">
      <alignment horizontal="right" vertical="top"/>
      <protection hidden="1"/>
    </xf>
    <xf numFmtId="0" fontId="6" fillId="3" borderId="0" xfId="0" applyFont="1" applyFill="1" applyAlignment="1">
      <alignment vertical="top" wrapText="1"/>
    </xf>
    <xf numFmtId="49" fontId="7" fillId="3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3" fontId="6" fillId="3" borderId="3" xfId="0" applyNumberFormat="1" applyFont="1" applyFill="1" applyBorder="1" applyAlignment="1">
      <alignment horizontal="right" vertical="top" wrapText="1"/>
    </xf>
    <xf numFmtId="0" fontId="12" fillId="3" borderId="3" xfId="0" applyFont="1" applyFill="1" applyBorder="1" applyAlignment="1">
      <alignment vertical="top" wrapText="1"/>
    </xf>
    <xf numFmtId="0" fontId="3" fillId="3" borderId="0" xfId="1" applyNumberFormat="1" applyFont="1" applyFill="1" applyBorder="1" applyAlignment="1" applyProtection="1">
      <alignment horizontal="left" vertical="top" wrapText="1"/>
      <protection hidden="1"/>
    </xf>
    <xf numFmtId="0" fontId="3" fillId="3" borderId="8" xfId="1" applyNumberFormat="1" applyFont="1" applyFill="1" applyBorder="1" applyAlignment="1" applyProtection="1">
      <alignment horizontal="left" vertical="top" wrapText="1"/>
      <protection hidden="1"/>
    </xf>
    <xf numFmtId="0" fontId="3" fillId="3" borderId="7" xfId="1" applyNumberFormat="1" applyFont="1" applyFill="1" applyBorder="1" applyAlignment="1" applyProtection="1">
      <alignment horizontal="center" vertical="top"/>
      <protection hidden="1"/>
    </xf>
    <xf numFmtId="0" fontId="3" fillId="3" borderId="9" xfId="1" applyNumberFormat="1" applyFont="1" applyFill="1" applyBorder="1" applyAlignment="1" applyProtection="1">
      <alignment horizontal="left" vertical="top" wrapText="1"/>
      <protection hidden="1"/>
    </xf>
    <xf numFmtId="0" fontId="3" fillId="3" borderId="7" xfId="1" applyNumberFormat="1" applyFont="1" applyFill="1" applyBorder="1" applyAlignment="1" applyProtection="1">
      <alignment horizontal="left" vertical="top" wrapText="1"/>
      <protection hidden="1"/>
    </xf>
    <xf numFmtId="164" fontId="3" fillId="3" borderId="7" xfId="1" applyNumberFormat="1" applyFont="1" applyFill="1" applyBorder="1" applyAlignment="1" applyProtection="1">
      <alignment horizontal="center" vertical="top"/>
      <protection hidden="1"/>
    </xf>
    <xf numFmtId="3" fontId="3" fillId="3" borderId="7" xfId="1" applyNumberFormat="1" applyFont="1" applyFill="1" applyBorder="1" applyAlignment="1" applyProtection="1">
      <alignment horizontal="right" vertical="top"/>
      <protection hidden="1"/>
    </xf>
    <xf numFmtId="0" fontId="11" fillId="3" borderId="1" xfId="0" applyFont="1" applyFill="1" applyBorder="1" applyAlignment="1">
      <alignment horizontal="center" vertical="center" wrapText="1"/>
    </xf>
    <xf numFmtId="0" fontId="3" fillId="3" borderId="3" xfId="1" applyNumberFormat="1" applyFont="1" applyFill="1" applyBorder="1" applyAlignment="1" applyProtection="1">
      <alignment horizontal="left" vertical="top" wrapText="1"/>
      <protection hidden="1"/>
    </xf>
    <xf numFmtId="0" fontId="3" fillId="3" borderId="3" xfId="1" applyNumberFormat="1" applyFont="1" applyFill="1" applyBorder="1" applyAlignment="1" applyProtection="1">
      <alignment horizontal="center" vertical="top"/>
      <protection hidden="1"/>
    </xf>
    <xf numFmtId="164" fontId="3" fillId="3" borderId="3" xfId="1" applyNumberFormat="1" applyFont="1" applyFill="1" applyBorder="1" applyAlignment="1" applyProtection="1">
      <alignment horizontal="center" vertical="top"/>
      <protection hidden="1"/>
    </xf>
    <xf numFmtId="3" fontId="3" fillId="3" borderId="3" xfId="1" applyNumberFormat="1" applyFont="1" applyFill="1" applyBorder="1" applyAlignment="1" applyProtection="1">
      <alignment horizontal="right" vertical="top"/>
      <protection hidden="1"/>
    </xf>
    <xf numFmtId="0" fontId="4" fillId="3" borderId="3" xfId="1" applyNumberFormat="1" applyFont="1" applyFill="1" applyBorder="1" applyAlignment="1" applyProtection="1">
      <alignment horizontal="left" vertical="top" wrapText="1"/>
      <protection hidden="1"/>
    </xf>
    <xf numFmtId="0" fontId="3" fillId="3" borderId="5" xfId="1" applyNumberFormat="1" applyFont="1" applyFill="1" applyBorder="1" applyAlignment="1" applyProtection="1">
      <alignment horizontal="left" vertical="top" wrapText="1"/>
      <protection hidden="1"/>
    </xf>
    <xf numFmtId="0" fontId="3" fillId="3" borderId="5" xfId="1" applyNumberFormat="1" applyFont="1" applyFill="1" applyBorder="1" applyAlignment="1" applyProtection="1">
      <alignment horizontal="center" vertical="top"/>
      <protection hidden="1"/>
    </xf>
    <xf numFmtId="164" fontId="3" fillId="3" borderId="5" xfId="1" applyNumberFormat="1" applyFont="1" applyFill="1" applyBorder="1" applyAlignment="1" applyProtection="1">
      <alignment horizontal="center" vertical="top"/>
      <protection hidden="1"/>
    </xf>
    <xf numFmtId="3" fontId="3" fillId="3" borderId="5" xfId="1" applyNumberFormat="1" applyFont="1" applyFill="1" applyBorder="1" applyAlignment="1" applyProtection="1">
      <alignment horizontal="right" vertical="top"/>
      <protection hidden="1"/>
    </xf>
    <xf numFmtId="0" fontId="12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2" fillId="3" borderId="1" xfId="1" applyFont="1" applyFill="1" applyBorder="1" applyAlignment="1" applyProtection="1">
      <alignment vertical="top"/>
      <protection hidden="1"/>
    </xf>
    <xf numFmtId="0" fontId="3" fillId="3" borderId="1" xfId="1" applyFont="1" applyFill="1" applyBorder="1" applyAlignment="1" applyProtection="1">
      <protection hidden="1"/>
    </xf>
    <xf numFmtId="3" fontId="2" fillId="3" borderId="1" xfId="1" applyNumberFormat="1" applyFont="1" applyFill="1" applyBorder="1" applyAlignment="1" applyProtection="1">
      <protection hidden="1"/>
    </xf>
    <xf numFmtId="0" fontId="11" fillId="3" borderId="0" xfId="0" applyFont="1" applyFill="1" applyAlignment="1">
      <alignment vertical="top" wrapText="1"/>
    </xf>
    <xf numFmtId="0" fontId="11" fillId="3" borderId="0" xfId="0" applyFont="1" applyFill="1" applyAlignment="1">
      <alignment wrapText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3" fillId="5" borderId="5" xfId="1" applyNumberFormat="1" applyFont="1" applyFill="1" applyBorder="1" applyAlignment="1" applyProtection="1">
      <alignment horizontal="center" vertical="center"/>
      <protection hidden="1"/>
    </xf>
    <xf numFmtId="0" fontId="3" fillId="5" borderId="6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2" fillId="2" borderId="5" xfId="1" applyNumberFormat="1" applyFont="1" applyFill="1" applyBorder="1" applyAlignment="1" applyProtection="1">
      <alignment horizontal="center" vertical="center"/>
      <protection hidden="1"/>
    </xf>
    <xf numFmtId="0" fontId="2" fillId="2" borderId="6" xfId="1" applyNumberFormat="1" applyFont="1" applyFill="1" applyBorder="1" applyAlignment="1" applyProtection="1">
      <alignment horizontal="center" vertical="center"/>
      <protection hidden="1"/>
    </xf>
    <xf numFmtId="49" fontId="3" fillId="0" borderId="1" xfId="1" applyNumberFormat="1" applyFont="1" applyFill="1" applyBorder="1" applyAlignment="1" applyProtection="1">
      <alignment horizontal="center" vertical="top"/>
      <protection hidden="1"/>
    </xf>
    <xf numFmtId="0" fontId="15" fillId="0" borderId="9" xfId="0" applyFont="1" applyBorder="1" applyAlignment="1">
      <alignment vertical="top" wrapText="1"/>
    </xf>
    <xf numFmtId="0" fontId="4" fillId="3" borderId="2" xfId="1" applyNumberFormat="1" applyFont="1" applyFill="1" applyBorder="1" applyAlignment="1" applyProtection="1">
      <alignment horizontal="left" vertical="top" wrapText="1"/>
      <protection hidden="1"/>
    </xf>
    <xf numFmtId="0" fontId="2" fillId="3" borderId="3" xfId="1" applyNumberFormat="1" applyFont="1" applyFill="1" applyBorder="1" applyAlignment="1" applyProtection="1">
      <alignment horizontal="left" vertical="top" wrapText="1"/>
      <protection hidden="1"/>
    </xf>
    <xf numFmtId="0" fontId="16" fillId="3" borderId="0" xfId="0" applyFont="1" applyFill="1" applyAlignment="1">
      <alignment vertical="top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3" fontId="4" fillId="3" borderId="1" xfId="1" applyNumberFormat="1" applyFont="1" applyFill="1" applyBorder="1" applyAlignment="1" applyProtection="1">
      <alignment horizontal="right" vertical="top"/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13" fillId="0" borderId="0" xfId="1" applyFont="1" applyFill="1" applyProtection="1">
      <protection hidden="1"/>
    </xf>
    <xf numFmtId="0" fontId="14" fillId="0" borderId="0" xfId="1" applyFont="1" applyFill="1" applyProtection="1">
      <protection hidden="1"/>
    </xf>
    <xf numFmtId="0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0" xfId="1" applyNumberFormat="1" applyFont="1" applyFill="1" applyBorder="1" applyAlignment="1" applyProtection="1">
      <alignment horizontal="center" vertical="center" wrapText="1"/>
      <protection hidden="1"/>
    </xf>
    <xf numFmtId="3" fontId="3" fillId="3" borderId="1" xfId="1" applyNumberFormat="1" applyFont="1" applyFill="1" applyBorder="1" applyAlignment="1" applyProtection="1">
      <alignment horizontal="right" vertical="center" wrapText="1"/>
      <protection hidden="1"/>
    </xf>
    <xf numFmtId="3" fontId="1" fillId="3" borderId="0" xfId="1" applyNumberFormat="1" applyFont="1" applyFill="1" applyAlignment="1">
      <alignment horizontal="right"/>
    </xf>
    <xf numFmtId="3" fontId="1" fillId="0" borderId="0" xfId="1" applyNumberFormat="1" applyFont="1" applyFill="1" applyAlignment="1">
      <alignment horizontal="right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14" fontId="6" fillId="3" borderId="3" xfId="0" applyNumberFormat="1" applyFont="1" applyFill="1" applyBorder="1" applyAlignment="1">
      <alignment horizontal="center" vertical="top" wrapText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horizontal="center" vertical="top" wrapText="1"/>
    </xf>
    <xf numFmtId="3" fontId="6" fillId="3" borderId="7" xfId="0" applyNumberFormat="1" applyFont="1" applyFill="1" applyBorder="1" applyAlignment="1">
      <alignment horizontal="right" vertical="top" wrapText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Font="1" applyFill="1" applyBorder="1"/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17" fillId="2" borderId="9" xfId="0" applyFont="1" applyFill="1" applyBorder="1" applyAlignment="1">
      <alignment vertical="top" wrapText="1"/>
    </xf>
    <xf numFmtId="0" fontId="3" fillId="5" borderId="5" xfId="1" applyNumberFormat="1" applyFont="1" applyFill="1" applyBorder="1" applyAlignment="1" applyProtection="1">
      <alignment horizontal="center" vertical="center"/>
      <protection hidden="1"/>
    </xf>
    <xf numFmtId="0" fontId="3" fillId="5" borderId="6" xfId="1" applyNumberFormat="1" applyFont="1" applyFill="1" applyBorder="1" applyAlignment="1" applyProtection="1">
      <alignment horizontal="center" vertical="center"/>
      <protection hidden="1"/>
    </xf>
    <xf numFmtId="0" fontId="12" fillId="3" borderId="7" xfId="0" applyFont="1" applyFill="1" applyBorder="1" applyAlignment="1">
      <alignment vertical="top" wrapText="1"/>
    </xf>
    <xf numFmtId="0" fontId="11" fillId="3" borderId="7" xfId="0" applyFont="1" applyFill="1" applyBorder="1" applyAlignment="1">
      <alignment vertical="top" wrapText="1"/>
    </xf>
    <xf numFmtId="3" fontId="11" fillId="3" borderId="7" xfId="0" applyNumberFormat="1" applyFont="1" applyFill="1" applyBorder="1" applyAlignment="1">
      <alignment horizontal="right" vertical="top" wrapText="1"/>
    </xf>
    <xf numFmtId="0" fontId="18" fillId="0" borderId="0" xfId="0" applyFont="1" applyAlignment="1">
      <alignment vertical="top" wrapText="1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>
      <alignment vertical="top" wrapText="1"/>
    </xf>
    <xf numFmtId="0" fontId="4" fillId="0" borderId="1" xfId="1" applyNumberFormat="1" applyFont="1" applyFill="1" applyBorder="1" applyAlignment="1" applyProtection="1">
      <alignment horizontal="left" vertical="top" wrapText="1"/>
      <protection hidden="1"/>
    </xf>
    <xf numFmtId="0" fontId="4" fillId="0" borderId="1" xfId="1" applyNumberFormat="1" applyFont="1" applyFill="1" applyBorder="1" applyAlignment="1" applyProtection="1">
      <alignment horizontal="center" vertical="top"/>
      <protection hidden="1"/>
    </xf>
    <xf numFmtId="164" fontId="3" fillId="0" borderId="1" xfId="1" applyNumberFormat="1" applyFont="1" applyFill="1" applyBorder="1" applyAlignment="1" applyProtection="1">
      <alignment horizontal="center" vertical="top"/>
      <protection hidden="1"/>
    </xf>
    <xf numFmtId="3" fontId="4" fillId="0" borderId="1" xfId="1" applyNumberFormat="1" applyFont="1" applyFill="1" applyBorder="1" applyAlignment="1" applyProtection="1">
      <alignment horizontal="right" vertical="top"/>
      <protection hidden="1"/>
    </xf>
    <xf numFmtId="3" fontId="3" fillId="0" borderId="1" xfId="1" applyNumberFormat="1" applyFont="1" applyFill="1" applyBorder="1" applyAlignment="1" applyProtection="1">
      <alignment horizontal="center" vertical="top"/>
      <protection hidden="1"/>
    </xf>
    <xf numFmtId="3" fontId="3" fillId="0" borderId="1" xfId="1" applyNumberFormat="1" applyFont="1" applyFill="1" applyBorder="1" applyAlignment="1" applyProtection="1">
      <alignment horizontal="right" vertical="top"/>
      <protection hidden="1"/>
    </xf>
    <xf numFmtId="3" fontId="3" fillId="0" borderId="1" xfId="1" applyNumberFormat="1" applyFont="1" applyFill="1" applyBorder="1"/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3" fontId="3" fillId="0" borderId="1" xfId="1" applyNumberFormat="1" applyFont="1" applyFill="1" applyBorder="1" applyAlignment="1">
      <alignment vertical="top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13" fillId="0" borderId="0" xfId="1" applyFont="1" applyFill="1" applyAlignment="1" applyProtection="1">
      <alignment horizontal="right" vertical="center"/>
      <protection hidden="1"/>
    </xf>
    <xf numFmtId="0" fontId="13" fillId="0" borderId="15" xfId="1" applyNumberFormat="1" applyFont="1" applyFill="1" applyBorder="1" applyAlignment="1" applyProtection="1">
      <alignment horizontal="center" vertical="center" wrapText="1"/>
      <protection hidden="1"/>
    </xf>
    <xf numFmtId="3" fontId="2" fillId="3" borderId="11" xfId="1" applyNumberFormat="1" applyFont="1" applyFill="1" applyBorder="1" applyAlignment="1" applyProtection="1">
      <alignment horizontal="right" vertical="top" wrapText="1"/>
      <protection hidden="1"/>
    </xf>
    <xf numFmtId="3" fontId="11" fillId="3" borderId="11" xfId="0" applyNumberFormat="1" applyFont="1" applyFill="1" applyBorder="1" applyAlignment="1">
      <alignment horizontal="right" vertical="top" wrapText="1"/>
    </xf>
    <xf numFmtId="3" fontId="6" fillId="3" borderId="11" xfId="0" applyNumberFormat="1" applyFont="1" applyFill="1" applyBorder="1" applyAlignment="1">
      <alignment horizontal="right" vertical="top" wrapText="1"/>
    </xf>
    <xf numFmtId="3" fontId="2" fillId="3" borderId="13" xfId="1" applyNumberFormat="1" applyFont="1" applyFill="1" applyBorder="1" applyAlignment="1" applyProtection="1">
      <alignment horizontal="right" vertical="top"/>
      <protection hidden="1"/>
    </xf>
    <xf numFmtId="3" fontId="3" fillId="3" borderId="11" xfId="1" applyNumberFormat="1" applyFont="1" applyFill="1" applyBorder="1" applyAlignment="1" applyProtection="1">
      <alignment horizontal="right" vertical="top"/>
      <protection hidden="1"/>
    </xf>
    <xf numFmtId="3" fontId="2" fillId="3" borderId="11" xfId="1" applyNumberFormat="1" applyFont="1" applyFill="1" applyBorder="1" applyAlignment="1" applyProtection="1">
      <alignment horizontal="right" vertical="top"/>
      <protection hidden="1"/>
    </xf>
    <xf numFmtId="3" fontId="6" fillId="3" borderId="4" xfId="0" applyNumberFormat="1" applyFont="1" applyFill="1" applyBorder="1" applyAlignment="1">
      <alignment horizontal="right" vertical="top" wrapText="1"/>
    </xf>
    <xf numFmtId="3" fontId="3" fillId="3" borderId="13" xfId="1" applyNumberFormat="1" applyFont="1" applyFill="1" applyBorder="1" applyAlignment="1" applyProtection="1">
      <alignment horizontal="right" vertical="top"/>
      <protection hidden="1"/>
    </xf>
    <xf numFmtId="3" fontId="4" fillId="3" borderId="11" xfId="1" applyNumberFormat="1" applyFont="1" applyFill="1" applyBorder="1" applyAlignment="1" applyProtection="1">
      <alignment horizontal="right" vertical="top"/>
      <protection hidden="1"/>
    </xf>
    <xf numFmtId="3" fontId="3" fillId="3" borderId="4" xfId="1" applyNumberFormat="1" applyFont="1" applyFill="1" applyBorder="1" applyAlignment="1" applyProtection="1">
      <alignment horizontal="right" vertical="top"/>
      <protection hidden="1"/>
    </xf>
    <xf numFmtId="3" fontId="6" fillId="3" borderId="13" xfId="0" applyNumberFormat="1" applyFont="1" applyFill="1" applyBorder="1" applyAlignment="1">
      <alignment horizontal="right" vertical="top" wrapText="1"/>
    </xf>
    <xf numFmtId="3" fontId="3" fillId="3" borderId="6" xfId="1" applyNumberFormat="1" applyFont="1" applyFill="1" applyBorder="1" applyAlignment="1" applyProtection="1">
      <alignment horizontal="right" vertical="top"/>
      <protection hidden="1"/>
    </xf>
    <xf numFmtId="3" fontId="2" fillId="3" borderId="11" xfId="1" applyNumberFormat="1" applyFont="1" applyFill="1" applyBorder="1" applyAlignment="1" applyProtection="1">
      <protection hidden="1"/>
    </xf>
    <xf numFmtId="0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3" fontId="2" fillId="0" borderId="1" xfId="1" applyNumberFormat="1" applyFont="1" applyFill="1" applyBorder="1" applyAlignment="1" applyProtection="1">
      <alignment horizontal="right" vertical="top" wrapText="1"/>
      <protection hidden="1"/>
    </xf>
    <xf numFmtId="3" fontId="2" fillId="0" borderId="1" xfId="1" applyNumberFormat="1" applyFont="1" applyFill="1" applyBorder="1" applyAlignment="1" applyProtection="1">
      <alignment horizontal="right" vertical="top"/>
      <protection hidden="1"/>
    </xf>
    <xf numFmtId="3" fontId="10" fillId="0" borderId="1" xfId="1" applyNumberFormat="1" applyFont="1" applyFill="1" applyBorder="1" applyAlignment="1" applyProtection="1">
      <alignment horizontal="right" vertical="top"/>
      <protection hidden="1"/>
    </xf>
    <xf numFmtId="3" fontId="3" fillId="5" borderId="1" xfId="1" applyNumberFormat="1" applyFont="1" applyFill="1" applyBorder="1" applyAlignment="1">
      <alignment horizontal="right" vertical="top"/>
    </xf>
    <xf numFmtId="3" fontId="2" fillId="0" borderId="1" xfId="1" applyNumberFormat="1" applyFont="1" applyFill="1" applyBorder="1" applyAlignment="1">
      <alignment horizontal="right" vertical="top"/>
    </xf>
    <xf numFmtId="3" fontId="3" fillId="0" borderId="1" xfId="1" applyNumberFormat="1" applyFont="1" applyFill="1" applyBorder="1" applyAlignment="1">
      <alignment horizontal="right" vertical="top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vertical="top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Alignment="1">
      <alignment vertical="top"/>
    </xf>
    <xf numFmtId="3" fontId="2" fillId="0" borderId="0" xfId="1" applyNumberFormat="1" applyFont="1" applyFill="1" applyAlignment="1" applyProtection="1">
      <alignment vertical="top" wrapText="1"/>
      <protection hidden="1"/>
    </xf>
    <xf numFmtId="3" fontId="2" fillId="0" borderId="11" xfId="1" applyNumberFormat="1" applyFont="1" applyFill="1" applyBorder="1" applyAlignment="1">
      <alignment horizontal="right" vertical="top"/>
    </xf>
    <xf numFmtId="3" fontId="4" fillId="0" borderId="11" xfId="1" applyNumberFormat="1" applyFont="1" applyFill="1" applyBorder="1" applyAlignment="1">
      <alignment horizontal="right" vertical="top"/>
    </xf>
    <xf numFmtId="3" fontId="3" fillId="0" borderId="11" xfId="1" applyNumberFormat="1" applyFont="1" applyFill="1" applyBorder="1" applyAlignment="1">
      <alignment horizontal="right" vertical="top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19" fillId="0" borderId="9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49" fontId="4" fillId="0" borderId="1" xfId="1" applyNumberFormat="1" applyFont="1" applyFill="1" applyBorder="1" applyAlignment="1" applyProtection="1">
      <alignment horizontal="center" vertical="top"/>
      <protection hidden="1"/>
    </xf>
    <xf numFmtId="0" fontId="3" fillId="2" borderId="1" xfId="1" applyNumberFormat="1" applyFont="1" applyFill="1" applyBorder="1" applyAlignment="1" applyProtection="1">
      <alignment horizontal="left" vertical="top" wrapText="1"/>
      <protection hidden="1"/>
    </xf>
    <xf numFmtId="0" fontId="20" fillId="0" borderId="0" xfId="1" applyFont="1" applyFill="1" applyAlignment="1" applyProtection="1">
      <alignment vertical="center"/>
      <protection hidden="1"/>
    </xf>
    <xf numFmtId="3" fontId="3" fillId="3" borderId="11" xfId="1" applyNumberFormat="1" applyFont="1" applyFill="1" applyBorder="1" applyAlignment="1">
      <alignment horizontal="right" vertical="top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>
      <alignment horizontal="center" vertical="top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3" fontId="3" fillId="3" borderId="1" xfId="1" applyNumberFormat="1" applyFont="1" applyFill="1" applyBorder="1" applyAlignment="1">
      <alignment horizontal="right" vertical="top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18" fillId="3" borderId="0" xfId="0" applyFont="1" applyFill="1" applyAlignment="1">
      <alignment vertical="top" wrapText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3" fillId="10" borderId="1" xfId="1" applyNumberFormat="1" applyFont="1" applyFill="1" applyBorder="1" applyAlignment="1" applyProtection="1">
      <alignment horizontal="left" vertical="top" wrapText="1"/>
      <protection hidden="1"/>
    </xf>
    <xf numFmtId="0" fontId="19" fillId="0" borderId="0" xfId="0" applyFont="1" applyAlignment="1">
      <alignment vertical="top" wrapText="1"/>
    </xf>
    <xf numFmtId="0" fontId="20" fillId="0" borderId="0" xfId="1" applyFont="1" applyFill="1" applyAlignment="1" applyProtection="1">
      <alignment vertical="top"/>
      <protection hidden="1"/>
    </xf>
    <xf numFmtId="0" fontId="3" fillId="0" borderId="0" xfId="1" applyFont="1" applyFill="1" applyAlignment="1" applyProtection="1">
      <alignment vertical="top" wrapText="1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7" xfId="1" applyNumberFormat="1" applyFont="1" applyFill="1" applyBorder="1" applyAlignment="1" applyProtection="1">
      <alignment horizontal="left" vertical="top" wrapText="1"/>
      <protection hidden="1"/>
    </xf>
    <xf numFmtId="0" fontId="4" fillId="0" borderId="7" xfId="1" applyNumberFormat="1" applyFont="1" applyFill="1" applyBorder="1" applyAlignment="1" applyProtection="1">
      <alignment horizontal="left" vertical="top" wrapText="1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49" fontId="3" fillId="3" borderId="7" xfId="1" applyNumberFormat="1" applyFont="1" applyFill="1" applyBorder="1" applyAlignment="1" applyProtection="1">
      <alignment horizontal="center" vertical="top"/>
      <protection hidden="1"/>
    </xf>
    <xf numFmtId="0" fontId="2" fillId="0" borderId="1" xfId="1" applyNumberFormat="1" applyFont="1" applyFill="1" applyBorder="1" applyAlignment="1" applyProtection="1">
      <alignment horizontal="center" vertical="top"/>
      <protection hidden="1"/>
    </xf>
    <xf numFmtId="0" fontId="6" fillId="0" borderId="7" xfId="0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2" fillId="0" borderId="1" xfId="1" applyFont="1" applyBorder="1" applyAlignment="1" applyProtection="1">
      <alignment horizontal="left" vertical="top"/>
      <protection hidden="1"/>
    </xf>
    <xf numFmtId="165" fontId="2" fillId="0" borderId="1" xfId="1" applyNumberFormat="1" applyFont="1" applyFill="1" applyBorder="1" applyAlignment="1" applyProtection="1">
      <alignment horizontal="center" vertical="top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0" fontId="3" fillId="0" borderId="13" xfId="1" applyNumberFormat="1" applyFont="1" applyFill="1" applyBorder="1" applyAlignment="1" applyProtection="1">
      <alignment horizontal="center" vertical="center"/>
      <protection hidden="1"/>
    </xf>
    <xf numFmtId="0" fontId="3" fillId="0" borderId="14" xfId="1" applyNumberFormat="1" applyFont="1" applyFill="1" applyBorder="1" applyAlignment="1" applyProtection="1">
      <alignment horizontal="center" vertical="center"/>
      <protection hidden="1"/>
    </xf>
    <xf numFmtId="0" fontId="3" fillId="0" borderId="8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1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0" fontId="2" fillId="2" borderId="5" xfId="1" applyNumberFormat="1" applyFont="1" applyFill="1" applyBorder="1" applyAlignment="1" applyProtection="1">
      <alignment horizontal="center" vertical="center"/>
      <protection hidden="1"/>
    </xf>
    <xf numFmtId="0" fontId="2" fillId="2" borderId="6" xfId="1" applyNumberFormat="1" applyFont="1" applyFill="1" applyBorder="1" applyAlignment="1" applyProtection="1">
      <alignment horizontal="center" vertical="center"/>
      <protection hidden="1"/>
    </xf>
    <xf numFmtId="0" fontId="21" fillId="0" borderId="0" xfId="1" applyFont="1" applyFill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3" fillId="2" borderId="1" xfId="1" applyNumberFormat="1" applyFont="1" applyFill="1" applyBorder="1" applyAlignment="1" applyProtection="1">
      <alignment horizontal="center" vertical="center"/>
      <protection hidden="1"/>
    </xf>
    <xf numFmtId="0" fontId="3" fillId="2" borderId="11" xfId="1" applyNumberFormat="1" applyFont="1" applyFill="1" applyBorder="1" applyAlignment="1" applyProtection="1">
      <alignment horizontal="center" vertical="center"/>
      <protection hidden="1"/>
    </xf>
    <xf numFmtId="0" fontId="3" fillId="0" borderId="12" xfId="1" applyNumberFormat="1" applyFont="1" applyFill="1" applyBorder="1" applyAlignment="1" applyProtection="1">
      <alignment horizontal="center" vertical="center"/>
      <protection hidden="1"/>
    </xf>
    <xf numFmtId="0" fontId="3" fillId="0" borderId="9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0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NumberFormat="1" applyFont="1" applyFill="1" applyBorder="1" applyAlignment="1" applyProtection="1">
      <alignment horizontal="center" vertical="center"/>
      <protection hidden="1"/>
    </xf>
    <xf numFmtId="0" fontId="3" fillId="5" borderId="1" xfId="1" applyNumberFormat="1" applyFont="1" applyFill="1" applyBorder="1" applyAlignment="1" applyProtection="1">
      <alignment horizontal="center" vertical="center"/>
      <protection hidden="1"/>
    </xf>
    <xf numFmtId="0" fontId="3" fillId="5" borderId="11" xfId="1" applyNumberFormat="1" applyFont="1" applyFill="1" applyBorder="1" applyAlignment="1" applyProtection="1">
      <alignment horizontal="center" vertical="center"/>
      <protection hidden="1"/>
    </xf>
    <xf numFmtId="0" fontId="3" fillId="2" borderId="3" xfId="1" applyNumberFormat="1" applyFont="1" applyFill="1" applyBorder="1" applyAlignment="1" applyProtection="1">
      <alignment horizontal="center" vertical="center"/>
      <protection hidden="1"/>
    </xf>
    <xf numFmtId="0" fontId="3" fillId="2" borderId="4" xfId="1" applyNumberFormat="1" applyFont="1" applyFill="1" applyBorder="1" applyAlignment="1" applyProtection="1">
      <alignment horizontal="center" vertical="center"/>
      <protection hidden="1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0" xfId="1" applyNumberFormat="1" applyFont="1" applyFill="1" applyBorder="1" applyAlignment="1" applyProtection="1">
      <alignment horizontal="center" vertical="center"/>
      <protection hidden="1"/>
    </xf>
    <xf numFmtId="0" fontId="4" fillId="5" borderId="2" xfId="1" applyNumberFormat="1" applyFont="1" applyFill="1" applyBorder="1" applyAlignment="1" applyProtection="1">
      <alignment horizontal="center" vertical="center"/>
      <protection hidden="1"/>
    </xf>
    <xf numFmtId="0" fontId="3" fillId="5" borderId="3" xfId="1" applyNumberFormat="1" applyFont="1" applyFill="1" applyBorder="1" applyAlignment="1" applyProtection="1">
      <alignment horizontal="center" vertical="center"/>
      <protection hidden="1"/>
    </xf>
    <xf numFmtId="0" fontId="3" fillId="5" borderId="4" xfId="1" applyNumberFormat="1" applyFont="1" applyFill="1" applyBorder="1" applyAlignment="1" applyProtection="1">
      <alignment horizontal="center" vertical="center"/>
      <protection hidden="1"/>
    </xf>
    <xf numFmtId="0" fontId="3" fillId="5" borderId="5" xfId="1" applyNumberFormat="1" applyFont="1" applyFill="1" applyBorder="1" applyAlignment="1" applyProtection="1">
      <alignment horizontal="center" vertical="center"/>
      <protection hidden="1"/>
    </xf>
    <xf numFmtId="0" fontId="3" fillId="5" borderId="6" xfId="1" applyNumberFormat="1" applyFont="1" applyFill="1" applyBorder="1" applyAlignment="1" applyProtection="1">
      <alignment horizontal="center" vertical="center"/>
      <protection hidden="1"/>
    </xf>
    <xf numFmtId="0" fontId="2" fillId="4" borderId="5" xfId="1" applyNumberFormat="1" applyFont="1" applyFill="1" applyBorder="1" applyAlignment="1" applyProtection="1">
      <alignment horizontal="center" vertical="center"/>
      <protection hidden="1"/>
    </xf>
    <xf numFmtId="0" fontId="2" fillId="4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2" fillId="5" borderId="5" xfId="1" applyNumberFormat="1" applyFont="1" applyFill="1" applyBorder="1" applyAlignment="1" applyProtection="1">
      <alignment horizontal="center" vertical="center"/>
      <protection hidden="1"/>
    </xf>
    <xf numFmtId="0" fontId="2" fillId="5" borderId="6" xfId="1" applyNumberFormat="1" applyFont="1" applyFill="1" applyBorder="1" applyAlignment="1" applyProtection="1">
      <alignment horizontal="center" vertical="center"/>
      <protection hidden="1"/>
    </xf>
    <xf numFmtId="0" fontId="4" fillId="4" borderId="5" xfId="1" applyNumberFormat="1" applyFont="1" applyFill="1" applyBorder="1" applyAlignment="1" applyProtection="1">
      <alignment horizontal="center" vertical="center"/>
      <protection hidden="1"/>
    </xf>
    <xf numFmtId="0" fontId="4" fillId="4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5" xfId="1" applyNumberFormat="1" applyFont="1" applyFill="1" applyBorder="1" applyAlignment="1" applyProtection="1">
      <alignment horizontal="center" vertical="center"/>
      <protection hidden="1"/>
    </xf>
    <xf numFmtId="0" fontId="21" fillId="0" borderId="0" xfId="1" applyFont="1" applyFill="1" applyAlignment="1" applyProtection="1">
      <alignment horizontal="left" vertical="top" wrapText="1"/>
      <protection hidden="1"/>
    </xf>
    <xf numFmtId="0" fontId="13" fillId="0" borderId="0" xfId="1" applyFont="1" applyFill="1" applyAlignment="1" applyProtection="1">
      <alignment horizontal="right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top"/>
      <protection hidden="1"/>
    </xf>
    <xf numFmtId="0" fontId="3" fillId="0" borderId="6" xfId="1" applyNumberFormat="1" applyFont="1" applyFill="1" applyBorder="1" applyAlignment="1" applyProtection="1">
      <alignment horizontal="center" vertical="top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workbookViewId="0">
      <selection activeCell="I12" sqref="I12"/>
    </sheetView>
  </sheetViews>
  <sheetFormatPr defaultColWidth="9.26953125" defaultRowHeight="12.5" x14ac:dyDescent="0.25"/>
  <cols>
    <col min="1" max="1" width="0.26953125" style="33" customWidth="1"/>
    <col min="2" max="2" width="0" style="33" hidden="1" customWidth="1"/>
    <col min="3" max="3" width="8.7265625" style="33" customWidth="1"/>
    <col min="4" max="4" width="60.26953125" style="33" customWidth="1"/>
    <col min="5" max="5" width="17.7265625" style="33" customWidth="1"/>
    <col min="6" max="6" width="0.26953125" style="33" hidden="1" customWidth="1"/>
    <col min="7" max="16384" width="9.26953125" style="33"/>
  </cols>
  <sheetData>
    <row r="1" spans="1:6" ht="15.65" customHeight="1" x14ac:dyDescent="0.35">
      <c r="A1" s="31"/>
      <c r="B1" s="31"/>
      <c r="C1" s="31"/>
      <c r="D1" s="325" t="s">
        <v>101</v>
      </c>
      <c r="E1" s="325"/>
      <c r="F1" s="32" t="s">
        <v>102</v>
      </c>
    </row>
    <row r="2" spans="1:6" ht="15.65" customHeight="1" x14ac:dyDescent="0.35">
      <c r="A2" s="31"/>
      <c r="B2" s="31"/>
      <c r="C2" s="31"/>
      <c r="D2" s="325" t="s">
        <v>103</v>
      </c>
      <c r="E2" s="325"/>
      <c r="F2" s="32"/>
    </row>
    <row r="3" spans="1:6" ht="15.65" customHeight="1" x14ac:dyDescent="0.35">
      <c r="A3" s="31"/>
      <c r="B3" s="31"/>
      <c r="C3" s="31"/>
      <c r="D3" s="323" t="s">
        <v>104</v>
      </c>
      <c r="E3" s="323"/>
      <c r="F3" s="32"/>
    </row>
    <row r="4" spans="1:6" ht="15.65" customHeight="1" x14ac:dyDescent="0.35">
      <c r="A4" s="31"/>
      <c r="B4" s="31"/>
      <c r="C4" s="31"/>
      <c r="D4" s="323" t="s">
        <v>105</v>
      </c>
      <c r="E4" s="323"/>
      <c r="F4" s="32"/>
    </row>
    <row r="5" spans="1:6" ht="15" customHeight="1" x14ac:dyDescent="0.35">
      <c r="A5" s="31"/>
      <c r="B5" s="31"/>
      <c r="C5" s="31"/>
      <c r="D5" s="323" t="s">
        <v>106</v>
      </c>
      <c r="E5" s="323"/>
      <c r="F5" s="32"/>
    </row>
    <row r="6" spans="1:6" ht="15" customHeight="1" x14ac:dyDescent="0.35">
      <c r="A6" s="31"/>
      <c r="B6" s="31"/>
      <c r="C6" s="31"/>
      <c r="D6" s="34"/>
      <c r="E6" s="34"/>
      <c r="F6" s="32"/>
    </row>
    <row r="7" spans="1:6" ht="60" customHeight="1" x14ac:dyDescent="0.35">
      <c r="A7" s="31"/>
      <c r="B7" s="31"/>
      <c r="C7" s="324" t="s">
        <v>107</v>
      </c>
      <c r="D7" s="324"/>
      <c r="E7" s="324"/>
      <c r="F7" s="32"/>
    </row>
    <row r="8" spans="1:6" ht="14.65" customHeight="1" x14ac:dyDescent="0.25">
      <c r="A8" s="32"/>
      <c r="B8" s="32"/>
      <c r="C8" s="32"/>
      <c r="D8" s="32"/>
      <c r="E8" s="32"/>
      <c r="F8" s="32"/>
    </row>
    <row r="9" spans="1:6" ht="31.4" customHeight="1" x14ac:dyDescent="0.35">
      <c r="A9" s="31"/>
      <c r="B9" s="35"/>
      <c r="C9" s="1" t="s">
        <v>108</v>
      </c>
      <c r="D9" s="1" t="s">
        <v>59</v>
      </c>
      <c r="E9" s="1" t="s">
        <v>60</v>
      </c>
      <c r="F9" s="32"/>
    </row>
    <row r="10" spans="1:6" ht="15.5" x14ac:dyDescent="0.35">
      <c r="A10" s="36"/>
      <c r="B10" s="322">
        <v>100</v>
      </c>
      <c r="C10" s="322"/>
      <c r="D10" s="2" t="s">
        <v>109</v>
      </c>
      <c r="E10" s="37" t="e">
        <f>SUM(E11:E18)</f>
        <v>#REF!</v>
      </c>
      <c r="F10" s="38"/>
    </row>
    <row r="11" spans="1:6" ht="31" x14ac:dyDescent="0.35">
      <c r="A11" s="36"/>
      <c r="B11" s="24">
        <v>100</v>
      </c>
      <c r="C11" s="24">
        <v>102</v>
      </c>
      <c r="D11" s="14" t="s">
        <v>110</v>
      </c>
      <c r="E11" s="25">
        <f>'Приложение 6 '!M634</f>
        <v>1565300</v>
      </c>
      <c r="F11" s="38"/>
    </row>
    <row r="12" spans="1:6" ht="46.5" x14ac:dyDescent="0.35">
      <c r="A12" s="36"/>
      <c r="B12" s="24">
        <v>100</v>
      </c>
      <c r="C12" s="24">
        <v>103</v>
      </c>
      <c r="D12" s="14" t="s">
        <v>111</v>
      </c>
      <c r="E12" s="25">
        <f>'Приложение 6 '!M659+'Приложение 6 '!M661</f>
        <v>25000</v>
      </c>
      <c r="F12" s="38"/>
    </row>
    <row r="13" spans="1:6" ht="51.75" customHeight="1" x14ac:dyDescent="0.35">
      <c r="A13" s="36"/>
      <c r="B13" s="24">
        <v>100</v>
      </c>
      <c r="C13" s="24">
        <v>104</v>
      </c>
      <c r="D13" s="14" t="s">
        <v>112</v>
      </c>
      <c r="E13" s="25">
        <f>'Приложение 6 '!M636+'Приложение 6 '!M651</f>
        <v>17385480</v>
      </c>
      <c r="F13" s="38"/>
    </row>
    <row r="14" spans="1:6" ht="14.65" hidden="1" customHeight="1" x14ac:dyDescent="0.35">
      <c r="A14" s="36"/>
      <c r="B14" s="24">
        <v>100</v>
      </c>
      <c r="C14" s="24">
        <v>105</v>
      </c>
      <c r="D14" s="14" t="s">
        <v>113</v>
      </c>
      <c r="E14" s="25"/>
      <c r="F14" s="38"/>
    </row>
    <row r="15" spans="1:6" ht="46.5" x14ac:dyDescent="0.35">
      <c r="A15" s="36"/>
      <c r="B15" s="24">
        <v>100</v>
      </c>
      <c r="C15" s="24">
        <v>106</v>
      </c>
      <c r="D15" s="14" t="s">
        <v>114</v>
      </c>
      <c r="E15" s="25" t="e">
        <f>'Приложение 6 '!M667+'Приложение 6 '!M669+'Приложение 6 '!#REF!</f>
        <v>#REF!</v>
      </c>
      <c r="F15" s="38"/>
    </row>
    <row r="16" spans="1:6" ht="15.65" hidden="1" x14ac:dyDescent="0.35">
      <c r="A16" s="36"/>
      <c r="B16" s="24">
        <v>100</v>
      </c>
      <c r="C16" s="24">
        <v>107</v>
      </c>
      <c r="D16" s="14" t="s">
        <v>115</v>
      </c>
      <c r="E16" s="25"/>
      <c r="F16" s="38"/>
    </row>
    <row r="17" spans="1:6" ht="15.5" x14ac:dyDescent="0.35">
      <c r="A17" s="36"/>
      <c r="B17" s="24">
        <v>100</v>
      </c>
      <c r="C17" s="24">
        <v>111</v>
      </c>
      <c r="D17" s="14" t="s">
        <v>116</v>
      </c>
      <c r="E17" s="25">
        <f>'Приложение 6 '!M642</f>
        <v>200000</v>
      </c>
      <c r="F17" s="38"/>
    </row>
    <row r="18" spans="1:6" ht="15.5" x14ac:dyDescent="0.35">
      <c r="A18" s="36"/>
      <c r="B18" s="24">
        <v>100</v>
      </c>
      <c r="C18" s="24">
        <v>113</v>
      </c>
      <c r="D18" s="14" t="s">
        <v>117</v>
      </c>
      <c r="E18" s="25" t="e">
        <f>'Приложение 6 '!M549+'Приложение 6 '!M557+'Приложение 6 '!M563+'Приложение 6 '!M654+'Приложение 6 '!#REF!</f>
        <v>#REF!</v>
      </c>
      <c r="F18" s="38"/>
    </row>
    <row r="19" spans="1:6" ht="15.5" x14ac:dyDescent="0.35">
      <c r="A19" s="36"/>
      <c r="B19" s="322">
        <v>200</v>
      </c>
      <c r="C19" s="322"/>
      <c r="D19" s="2" t="s">
        <v>118</v>
      </c>
      <c r="E19" s="37" t="e">
        <f>SUM(E20:E21)</f>
        <v>#REF!</v>
      </c>
      <c r="F19" s="38"/>
    </row>
    <row r="20" spans="1:6" ht="15.5" x14ac:dyDescent="0.35">
      <c r="A20" s="36"/>
      <c r="B20" s="24">
        <v>200</v>
      </c>
      <c r="C20" s="24">
        <v>203</v>
      </c>
      <c r="D20" s="14" t="s">
        <v>119</v>
      </c>
      <c r="E20" s="25" t="e">
        <f>'Приложение 6 '!#REF!</f>
        <v>#REF!</v>
      </c>
      <c r="F20" s="38"/>
    </row>
    <row r="21" spans="1:6" ht="15.65" hidden="1" x14ac:dyDescent="0.35">
      <c r="A21" s="36"/>
      <c r="B21" s="24">
        <v>200</v>
      </c>
      <c r="C21" s="24">
        <v>204</v>
      </c>
      <c r="D21" s="14" t="s">
        <v>120</v>
      </c>
      <c r="E21" s="25"/>
      <c r="F21" s="38"/>
    </row>
    <row r="22" spans="1:6" ht="30" x14ac:dyDescent="0.35">
      <c r="A22" s="36"/>
      <c r="B22" s="322">
        <v>300</v>
      </c>
      <c r="C22" s="322"/>
      <c r="D22" s="2" t="s">
        <v>121</v>
      </c>
      <c r="E22" s="37" t="e">
        <f>SUM(E23:E26)</f>
        <v>#REF!</v>
      </c>
      <c r="F22" s="38"/>
    </row>
    <row r="23" spans="1:6" ht="15.5" x14ac:dyDescent="0.35">
      <c r="A23" s="36"/>
      <c r="B23" s="24">
        <v>300</v>
      </c>
      <c r="C23" s="24">
        <v>304</v>
      </c>
      <c r="D23" s="14" t="s">
        <v>122</v>
      </c>
      <c r="E23" s="25">
        <f>'Приложение 6 '!M631</f>
        <v>1543588</v>
      </c>
      <c r="F23" s="38"/>
    </row>
    <row r="24" spans="1:6" ht="35.25" customHeight="1" x14ac:dyDescent="0.35">
      <c r="A24" s="36"/>
      <c r="B24" s="24">
        <v>300</v>
      </c>
      <c r="C24" s="24">
        <v>309</v>
      </c>
      <c r="D24" s="14" t="s">
        <v>123</v>
      </c>
      <c r="E24" s="25" t="e">
        <f>'Приложение 6 '!M452+'Приложение 6 '!#REF!</f>
        <v>#REF!</v>
      </c>
      <c r="F24" s="38"/>
    </row>
    <row r="25" spans="1:6" ht="15.65" hidden="1" x14ac:dyDescent="0.35">
      <c r="A25" s="36"/>
      <c r="B25" s="24">
        <v>300</v>
      </c>
      <c r="C25" s="24">
        <v>310</v>
      </c>
      <c r="D25" s="14" t="s">
        <v>124</v>
      </c>
      <c r="E25" s="25"/>
      <c r="F25" s="38"/>
    </row>
    <row r="26" spans="1:6" ht="31" hidden="1" x14ac:dyDescent="0.35">
      <c r="A26" s="36"/>
      <c r="B26" s="24">
        <v>300</v>
      </c>
      <c r="C26" s="24">
        <v>314</v>
      </c>
      <c r="D26" s="14" t="s">
        <v>125</v>
      </c>
      <c r="E26" s="25"/>
      <c r="F26" s="38"/>
    </row>
    <row r="27" spans="1:6" ht="15.5" x14ac:dyDescent="0.35">
      <c r="A27" s="36"/>
      <c r="B27" s="322">
        <v>400</v>
      </c>
      <c r="C27" s="322"/>
      <c r="D27" s="2" t="s">
        <v>126</v>
      </c>
      <c r="E27" s="37" t="e">
        <f>SUM(E28:E37)</f>
        <v>#REF!</v>
      </c>
      <c r="F27" s="38"/>
    </row>
    <row r="28" spans="1:6" ht="15.65" hidden="1" x14ac:dyDescent="0.35">
      <c r="A28" s="36"/>
      <c r="B28" s="24">
        <v>400</v>
      </c>
      <c r="C28" s="24">
        <v>401</v>
      </c>
      <c r="D28" s="14" t="s">
        <v>127</v>
      </c>
      <c r="E28" s="25"/>
      <c r="F28" s="38"/>
    </row>
    <row r="29" spans="1:6" ht="15.65" hidden="1" x14ac:dyDescent="0.35">
      <c r="A29" s="36"/>
      <c r="B29" s="24">
        <v>400</v>
      </c>
      <c r="C29" s="24">
        <v>402</v>
      </c>
      <c r="D29" s="14" t="s">
        <v>128</v>
      </c>
      <c r="E29" s="25"/>
      <c r="F29" s="38"/>
    </row>
    <row r="30" spans="1:6" ht="15.65" hidden="1" x14ac:dyDescent="0.35">
      <c r="A30" s="36"/>
      <c r="B30" s="24">
        <v>400</v>
      </c>
      <c r="C30" s="24">
        <v>404</v>
      </c>
      <c r="D30" s="14" t="s">
        <v>129</v>
      </c>
      <c r="E30" s="25"/>
      <c r="F30" s="38"/>
    </row>
    <row r="31" spans="1:6" ht="15.5" x14ac:dyDescent="0.35">
      <c r="A31" s="36"/>
      <c r="B31" s="24">
        <v>400</v>
      </c>
      <c r="C31" s="24">
        <v>405</v>
      </c>
      <c r="D31" s="14" t="s">
        <v>130</v>
      </c>
      <c r="E31" s="25">
        <f>'Приложение 6 '!M598</f>
        <v>69348</v>
      </c>
      <c r="F31" s="38"/>
    </row>
    <row r="32" spans="1:6" ht="15.65" hidden="1" x14ac:dyDescent="0.35">
      <c r="A32" s="36"/>
      <c r="B32" s="24">
        <v>400</v>
      </c>
      <c r="C32" s="24">
        <v>406</v>
      </c>
      <c r="D32" s="14" t="s">
        <v>131</v>
      </c>
      <c r="E32" s="25"/>
      <c r="F32" s="38"/>
    </row>
    <row r="33" spans="1:6" ht="15.65" hidden="1" x14ac:dyDescent="0.35">
      <c r="A33" s="36"/>
      <c r="B33" s="24">
        <v>400</v>
      </c>
      <c r="C33" s="24">
        <v>407</v>
      </c>
      <c r="D33" s="14" t="s">
        <v>132</v>
      </c>
      <c r="E33" s="25"/>
      <c r="F33" s="38"/>
    </row>
    <row r="34" spans="1:6" ht="15.5" x14ac:dyDescent="0.35">
      <c r="A34" s="36"/>
      <c r="B34" s="24">
        <v>400</v>
      </c>
      <c r="C34" s="24">
        <v>408</v>
      </c>
      <c r="D34" s="14" t="s">
        <v>133</v>
      </c>
      <c r="E34" s="25">
        <f>'Приложение 6 '!M592</f>
        <v>7660000</v>
      </c>
      <c r="F34" s="38"/>
    </row>
    <row r="35" spans="1:6" ht="15.5" x14ac:dyDescent="0.35">
      <c r="A35" s="36"/>
      <c r="B35" s="24">
        <v>400</v>
      </c>
      <c r="C35" s="24">
        <v>409</v>
      </c>
      <c r="D35" s="14" t="s">
        <v>134</v>
      </c>
      <c r="E35" s="25">
        <f>'Приложение 6 '!M578</f>
        <v>28734114</v>
      </c>
      <c r="F35" s="38"/>
    </row>
    <row r="36" spans="1:6" ht="15.65" hidden="1" x14ac:dyDescent="0.35">
      <c r="A36" s="36"/>
      <c r="B36" s="24">
        <v>400</v>
      </c>
      <c r="C36" s="24">
        <v>410</v>
      </c>
      <c r="D36" s="14" t="s">
        <v>135</v>
      </c>
      <c r="E36" s="25"/>
      <c r="F36" s="38"/>
    </row>
    <row r="37" spans="1:6" ht="15.5" x14ac:dyDescent="0.35">
      <c r="A37" s="36"/>
      <c r="B37" s="24">
        <v>400</v>
      </c>
      <c r="C37" s="24">
        <v>412</v>
      </c>
      <c r="D37" s="14" t="s">
        <v>136</v>
      </c>
      <c r="E37" s="25" t="e">
        <f>'Приложение 6 '!#REF!+'Приложение 6 '!#REF!+'Приложение 6 '!M496+'Приложение 6 '!M504</f>
        <v>#REF!</v>
      </c>
      <c r="F37" s="38"/>
    </row>
    <row r="38" spans="1:6" ht="15.5" x14ac:dyDescent="0.35">
      <c r="A38" s="36"/>
      <c r="B38" s="322">
        <v>500</v>
      </c>
      <c r="C38" s="322"/>
      <c r="D38" s="2" t="s">
        <v>137</v>
      </c>
      <c r="E38" s="37" t="e">
        <f>SUM(E39:E41)</f>
        <v>#REF!</v>
      </c>
      <c r="F38" s="38"/>
    </row>
    <row r="39" spans="1:6" ht="15.65" hidden="1" x14ac:dyDescent="0.35">
      <c r="A39" s="36"/>
      <c r="B39" s="24">
        <v>500</v>
      </c>
      <c r="C39" s="24">
        <v>501</v>
      </c>
      <c r="D39" s="14" t="s">
        <v>138</v>
      </c>
      <c r="E39" s="25"/>
      <c r="F39" s="38"/>
    </row>
    <row r="40" spans="1:6" ht="15.5" x14ac:dyDescent="0.35">
      <c r="A40" s="36"/>
      <c r="B40" s="24">
        <v>500</v>
      </c>
      <c r="C40" s="24">
        <v>502</v>
      </c>
      <c r="D40" s="14" t="s">
        <v>139</v>
      </c>
      <c r="E40" s="25" t="e">
        <f>'Приложение 6 '!M484+'Приложение 6 '!#REF!+'Приложение 6 '!#REF!+'Приложение 6 '!#REF!</f>
        <v>#REF!</v>
      </c>
      <c r="F40" s="38"/>
    </row>
    <row r="41" spans="1:6" ht="31" hidden="1" x14ac:dyDescent="0.35">
      <c r="A41" s="36"/>
      <c r="B41" s="24">
        <v>500</v>
      </c>
      <c r="C41" s="24">
        <v>505</v>
      </c>
      <c r="D41" s="14" t="s">
        <v>140</v>
      </c>
      <c r="E41" s="25"/>
      <c r="F41" s="38"/>
    </row>
    <row r="42" spans="1:6" ht="15.65" hidden="1" x14ac:dyDescent="0.35">
      <c r="A42" s="36"/>
      <c r="B42" s="322">
        <v>600</v>
      </c>
      <c r="C42" s="322"/>
      <c r="D42" s="2" t="s">
        <v>141</v>
      </c>
      <c r="E42" s="37"/>
      <c r="F42" s="38"/>
    </row>
    <row r="43" spans="1:6" ht="31" hidden="1" x14ac:dyDescent="0.35">
      <c r="A43" s="36"/>
      <c r="B43" s="24">
        <v>600</v>
      </c>
      <c r="C43" s="24">
        <v>603</v>
      </c>
      <c r="D43" s="14" t="s">
        <v>142</v>
      </c>
      <c r="E43" s="25"/>
      <c r="F43" s="38"/>
    </row>
    <row r="44" spans="1:6" ht="15.65" hidden="1" x14ac:dyDescent="0.35">
      <c r="A44" s="36"/>
      <c r="B44" s="24">
        <v>600</v>
      </c>
      <c r="C44" s="24">
        <v>605</v>
      </c>
      <c r="D44" s="14" t="s">
        <v>143</v>
      </c>
      <c r="E44" s="25"/>
      <c r="F44" s="38"/>
    </row>
    <row r="45" spans="1:6" ht="15.5" x14ac:dyDescent="0.35">
      <c r="A45" s="36"/>
      <c r="B45" s="322">
        <v>700</v>
      </c>
      <c r="C45" s="322"/>
      <c r="D45" s="2" t="s">
        <v>144</v>
      </c>
      <c r="E45" s="37" t="e">
        <f>SUM(E46:E51)</f>
        <v>#REF!</v>
      </c>
      <c r="F45" s="38"/>
    </row>
    <row r="46" spans="1:6" ht="15.5" x14ac:dyDescent="0.35">
      <c r="A46" s="36"/>
      <c r="B46" s="24">
        <v>700</v>
      </c>
      <c r="C46" s="24">
        <v>701</v>
      </c>
      <c r="D46" s="14" t="s">
        <v>145</v>
      </c>
      <c r="E46" s="25" t="e">
        <f>'Приложение 6 '!M144+'Приложение 6 '!#REF!+'Приложение 6 '!#REF!+'Приложение 6 '!#REF!+'Приложение 6 '!#REF!+'Приложение 6 '!#REF!</f>
        <v>#REF!</v>
      </c>
      <c r="F46" s="38"/>
    </row>
    <row r="47" spans="1:6" ht="15.5" x14ac:dyDescent="0.35">
      <c r="A47" s="36"/>
      <c r="B47" s="24">
        <v>700</v>
      </c>
      <c r="C47" s="24">
        <v>702</v>
      </c>
      <c r="D47" s="14" t="s">
        <v>146</v>
      </c>
      <c r="E47" s="25" t="e">
        <f>'Приложение 6 '!M148+'Приложение 6 '!M152+'Приложение 6 '!#REF!+'Приложение 6 '!#REF!+'Приложение 6 '!#REF!+'Приложение 6 '!#REF!+'Приложение 6 '!M183+'Приложение 6 '!#REF!+'Приложение 6 '!#REF!+'Приложение 6 '!M189+'Приложение 6 '!#REF!</f>
        <v>#REF!</v>
      </c>
      <c r="F47" s="38"/>
    </row>
    <row r="48" spans="1:6" ht="15.65" hidden="1" x14ac:dyDescent="0.35">
      <c r="A48" s="36"/>
      <c r="B48" s="24">
        <v>700</v>
      </c>
      <c r="C48" s="24">
        <v>704</v>
      </c>
      <c r="D48" s="14" t="s">
        <v>147</v>
      </c>
      <c r="E48" s="25"/>
      <c r="F48" s="38"/>
    </row>
    <row r="49" spans="1:6" ht="31" hidden="1" x14ac:dyDescent="0.35">
      <c r="A49" s="36"/>
      <c r="B49" s="24">
        <v>700</v>
      </c>
      <c r="C49" s="24">
        <v>705</v>
      </c>
      <c r="D49" s="14" t="s">
        <v>148</v>
      </c>
      <c r="E49" s="25"/>
      <c r="F49" s="38"/>
    </row>
    <row r="50" spans="1:6" ht="15.5" x14ac:dyDescent="0.35">
      <c r="A50" s="36"/>
      <c r="B50" s="24">
        <v>700</v>
      </c>
      <c r="C50" s="24">
        <v>707</v>
      </c>
      <c r="D50" s="14" t="s">
        <v>149</v>
      </c>
      <c r="E50" s="25" t="e">
        <f>'Приложение 6 '!#REF!+'Приложение 6 '!#REF!+'Приложение 6 '!#REF!+'Приложение 6 '!#REF!+'Приложение 6 '!#REF!+'Приложение 6 '!#REF!+'Приложение 6 '!#REF!+'Приложение 6 '!#REF!+'Приложение 6 '!#REF!+'Приложение 6 '!#REF!</f>
        <v>#REF!</v>
      </c>
      <c r="F50" s="38"/>
    </row>
    <row r="51" spans="1:6" ht="15.5" x14ac:dyDescent="0.35">
      <c r="A51" s="36"/>
      <c r="B51" s="24">
        <v>700</v>
      </c>
      <c r="C51" s="24">
        <v>709</v>
      </c>
      <c r="D51" s="14" t="s">
        <v>150</v>
      </c>
      <c r="E51" s="25" t="e">
        <f>'Приложение 6 '!M154+'Приложение 6 '!#REF!+'Приложение 6 '!#REF!+'Приложение 6 '!#REF!</f>
        <v>#REF!</v>
      </c>
      <c r="F51" s="38"/>
    </row>
    <row r="52" spans="1:6" ht="15.5" x14ac:dyDescent="0.35">
      <c r="A52" s="36"/>
      <c r="B52" s="322">
        <v>800</v>
      </c>
      <c r="C52" s="322"/>
      <c r="D52" s="2" t="s">
        <v>151</v>
      </c>
      <c r="E52" s="37" t="e">
        <f>SUM(E53:E54)</f>
        <v>#REF!</v>
      </c>
      <c r="F52" s="38"/>
    </row>
    <row r="53" spans="1:6" ht="15.5" x14ac:dyDescent="0.35">
      <c r="A53" s="36"/>
      <c r="B53" s="24">
        <v>800</v>
      </c>
      <c r="C53" s="24">
        <v>801</v>
      </c>
      <c r="D53" s="14" t="s">
        <v>152</v>
      </c>
      <c r="E53" s="25" t="e">
        <f>'Приложение 6 '!#REF!+'Приложение 6 '!#REF!+'Приложение 6 '!#REF!+'Приложение 6 '!#REF!+'Приложение 6 '!#REF!+'Приложение 6 '!#REF!+'Приложение 6 '!#REF!+'Приложение 6 '!#REF!+'Приложение 6 '!#REF!</f>
        <v>#REF!</v>
      </c>
      <c r="F53" s="38"/>
    </row>
    <row r="54" spans="1:6" ht="15.5" x14ac:dyDescent="0.35">
      <c r="A54" s="36"/>
      <c r="B54" s="24">
        <v>800</v>
      </c>
      <c r="C54" s="24">
        <v>804</v>
      </c>
      <c r="D54" s="14" t="s">
        <v>153</v>
      </c>
      <c r="E54" s="25" t="e">
        <f>'Приложение 6 '!#REF!+'Приложение 6 '!#REF!</f>
        <v>#REF!</v>
      </c>
      <c r="F54" s="38"/>
    </row>
    <row r="55" spans="1:6" ht="15.65" hidden="1" x14ac:dyDescent="0.35">
      <c r="A55" s="36"/>
      <c r="B55" s="322">
        <v>900</v>
      </c>
      <c r="C55" s="322"/>
      <c r="D55" s="2" t="s">
        <v>154</v>
      </c>
      <c r="E55" s="37"/>
      <c r="F55" s="38"/>
    </row>
    <row r="56" spans="1:6" ht="15.65" hidden="1" x14ac:dyDescent="0.35">
      <c r="A56" s="36"/>
      <c r="B56" s="24">
        <v>900</v>
      </c>
      <c r="C56" s="24">
        <v>901</v>
      </c>
      <c r="D56" s="14" t="s">
        <v>155</v>
      </c>
      <c r="E56" s="25"/>
      <c r="F56" s="38"/>
    </row>
    <row r="57" spans="1:6" ht="15.65" hidden="1" x14ac:dyDescent="0.35">
      <c r="A57" s="36"/>
      <c r="B57" s="24">
        <v>900</v>
      </c>
      <c r="C57" s="24">
        <v>902</v>
      </c>
      <c r="D57" s="14" t="s">
        <v>156</v>
      </c>
      <c r="E57" s="25"/>
      <c r="F57" s="38"/>
    </row>
    <row r="58" spans="1:6" ht="15.65" hidden="1" x14ac:dyDescent="0.35">
      <c r="A58" s="36"/>
      <c r="B58" s="24">
        <v>900</v>
      </c>
      <c r="C58" s="24">
        <v>903</v>
      </c>
      <c r="D58" s="14" t="s">
        <v>157</v>
      </c>
      <c r="E58" s="25"/>
      <c r="F58" s="38"/>
    </row>
    <row r="59" spans="1:6" ht="15.65" hidden="1" x14ac:dyDescent="0.35">
      <c r="A59" s="36"/>
      <c r="B59" s="24">
        <v>900</v>
      </c>
      <c r="C59" s="24">
        <v>904</v>
      </c>
      <c r="D59" s="14" t="s">
        <v>158</v>
      </c>
      <c r="E59" s="25"/>
      <c r="F59" s="38"/>
    </row>
    <row r="60" spans="1:6" ht="15.65" hidden="1" x14ac:dyDescent="0.35">
      <c r="A60" s="36"/>
      <c r="B60" s="24">
        <v>900</v>
      </c>
      <c r="C60" s="24">
        <v>905</v>
      </c>
      <c r="D60" s="14" t="s">
        <v>159</v>
      </c>
      <c r="E60" s="25"/>
      <c r="F60" s="38"/>
    </row>
    <row r="61" spans="1:6" ht="31" hidden="1" x14ac:dyDescent="0.35">
      <c r="A61" s="36"/>
      <c r="B61" s="24">
        <v>900</v>
      </c>
      <c r="C61" s="24">
        <v>906</v>
      </c>
      <c r="D61" s="14" t="s">
        <v>160</v>
      </c>
      <c r="E61" s="25"/>
      <c r="F61" s="38"/>
    </row>
    <row r="62" spans="1:6" ht="15.65" hidden="1" x14ac:dyDescent="0.35">
      <c r="A62" s="36"/>
      <c r="B62" s="24">
        <v>900</v>
      </c>
      <c r="C62" s="24">
        <v>909</v>
      </c>
      <c r="D62" s="14" t="s">
        <v>161</v>
      </c>
      <c r="E62" s="25"/>
      <c r="F62" s="38"/>
    </row>
    <row r="63" spans="1:6" ht="15.5" x14ac:dyDescent="0.35">
      <c r="A63" s="36"/>
      <c r="B63" s="322">
        <v>1000</v>
      </c>
      <c r="C63" s="322"/>
      <c r="D63" s="2" t="s">
        <v>162</v>
      </c>
      <c r="E63" s="37" t="e">
        <f>SUM(E64:E68)</f>
        <v>#REF!</v>
      </c>
      <c r="F63" s="38"/>
    </row>
    <row r="64" spans="1:6" ht="15.5" x14ac:dyDescent="0.35">
      <c r="A64" s="36"/>
      <c r="B64" s="24">
        <v>1000</v>
      </c>
      <c r="C64" s="24">
        <v>1001</v>
      </c>
      <c r="D64" s="14" t="s">
        <v>163</v>
      </c>
      <c r="E64" s="25">
        <f>'Приложение 6 '!M328</f>
        <v>1195000</v>
      </c>
      <c r="F64" s="38"/>
    </row>
    <row r="65" spans="1:6" ht="15.5" x14ac:dyDescent="0.35">
      <c r="A65" s="36"/>
      <c r="B65" s="24">
        <v>1000</v>
      </c>
      <c r="C65" s="24">
        <v>1002</v>
      </c>
      <c r="D65" s="14" t="s">
        <v>164</v>
      </c>
      <c r="E65" s="25" t="e">
        <f>'Приложение 6 '!#REF!</f>
        <v>#REF!</v>
      </c>
      <c r="F65" s="38"/>
    </row>
    <row r="66" spans="1:6" ht="15.5" x14ac:dyDescent="0.35">
      <c r="A66" s="36"/>
      <c r="B66" s="24">
        <v>1000</v>
      </c>
      <c r="C66" s="24">
        <v>1003</v>
      </c>
      <c r="D66" s="14" t="s">
        <v>165</v>
      </c>
      <c r="E66" s="25" t="e">
        <f>'Приложение 6 '!M311+'Приложение 6 '!M314+'Приложение 6 '!M330+'Приложение 6 '!M332+'Приложение 6 '!M335+'Приложение 6 '!M343+'Приложение 6 '!M346+'Приложение 6 '!#REF!+'Приложение 6 '!#REF!+'Приложение 6 '!M349+'Приложение 6 '!#REF!+'Приложение 6 '!#REF!+'Приложение 6 '!#REF!+'Приложение 6 '!M596</f>
        <v>#REF!</v>
      </c>
      <c r="F66" s="38"/>
    </row>
    <row r="67" spans="1:6" ht="15.5" x14ac:dyDescent="0.35">
      <c r="A67" s="36"/>
      <c r="B67" s="24">
        <v>1000</v>
      </c>
      <c r="C67" s="24">
        <v>1004</v>
      </c>
      <c r="D67" s="14" t="s">
        <v>166</v>
      </c>
      <c r="E67" s="25" t="e">
        <f>'Приложение 6 '!#REF!+'Приложение 6 '!M178+'Приложение 6 '!M180+'Приложение 6 '!M185+'Приложение 6 '!M317+'Приложение 6 '!M320+'Приложение 6 '!M323+'Приложение 6 '!#REF!+'Приложение 6 '!#REF!+'Приложение 6 '!#REF!+'Приложение 6 '!M434+'Приложение 6 '!#REF!</f>
        <v>#REF!</v>
      </c>
      <c r="F67" s="38"/>
    </row>
    <row r="68" spans="1:6" ht="15.5" x14ac:dyDescent="0.35">
      <c r="A68" s="36"/>
      <c r="B68" s="24">
        <v>1000</v>
      </c>
      <c r="C68" s="24">
        <v>1006</v>
      </c>
      <c r="D68" s="14" t="s">
        <v>167</v>
      </c>
      <c r="E68" s="25" t="e">
        <f>'Приложение 6 '!#REF!+'Приложение 6 '!M383+'Приложение 6 '!#REF!</f>
        <v>#REF!</v>
      </c>
      <c r="F68" s="38"/>
    </row>
    <row r="69" spans="1:6" ht="15.5" x14ac:dyDescent="0.35">
      <c r="A69" s="36"/>
      <c r="B69" s="322">
        <v>1100</v>
      </c>
      <c r="C69" s="322"/>
      <c r="D69" s="2" t="s">
        <v>168</v>
      </c>
      <c r="E69" s="37">
        <f>SUM(E70:E72)</f>
        <v>0</v>
      </c>
      <c r="F69" s="38"/>
    </row>
    <row r="70" spans="1:6" ht="15.5" x14ac:dyDescent="0.35">
      <c r="A70" s="36"/>
      <c r="B70" s="24">
        <v>1100</v>
      </c>
      <c r="C70" s="24">
        <v>1102</v>
      </c>
      <c r="D70" s="14" t="s">
        <v>169</v>
      </c>
      <c r="E70" s="25">
        <f>'Приложение 6 '!M470</f>
        <v>0</v>
      </c>
      <c r="F70" s="38"/>
    </row>
    <row r="71" spans="1:6" ht="15.65" hidden="1" x14ac:dyDescent="0.35">
      <c r="A71" s="36"/>
      <c r="B71" s="24">
        <v>1100</v>
      </c>
      <c r="C71" s="24">
        <v>1103</v>
      </c>
      <c r="D71" s="14" t="s">
        <v>170</v>
      </c>
      <c r="E71" s="25"/>
      <c r="F71" s="38"/>
    </row>
    <row r="72" spans="1:6" ht="15.65" hidden="1" x14ac:dyDescent="0.35">
      <c r="A72" s="36"/>
      <c r="B72" s="24">
        <v>1100</v>
      </c>
      <c r="C72" s="24">
        <v>1105</v>
      </c>
      <c r="D72" s="14" t="s">
        <v>171</v>
      </c>
      <c r="E72" s="25"/>
      <c r="F72" s="38"/>
    </row>
    <row r="73" spans="1:6" ht="15.5" x14ac:dyDescent="0.35">
      <c r="A73" s="36"/>
      <c r="B73" s="322">
        <v>1200</v>
      </c>
      <c r="C73" s="322"/>
      <c r="D73" s="2" t="s">
        <v>172</v>
      </c>
      <c r="E73" s="37" t="e">
        <f>SUM(E74)</f>
        <v>#REF!</v>
      </c>
      <c r="F73" s="38"/>
    </row>
    <row r="74" spans="1:6" ht="15.5" x14ac:dyDescent="0.35">
      <c r="A74" s="36"/>
      <c r="B74" s="24">
        <v>1200</v>
      </c>
      <c r="C74" s="24">
        <v>1202</v>
      </c>
      <c r="D74" s="14" t="s">
        <v>173</v>
      </c>
      <c r="E74" s="25" t="e">
        <f>'Приложение 6 '!M573+'Приложение 6 '!#REF!</f>
        <v>#REF!</v>
      </c>
      <c r="F74" s="38"/>
    </row>
    <row r="75" spans="1:6" ht="15.5" x14ac:dyDescent="0.35">
      <c r="A75" s="36"/>
      <c r="B75" s="322">
        <v>1300</v>
      </c>
      <c r="C75" s="322"/>
      <c r="D75" s="2" t="s">
        <v>174</v>
      </c>
      <c r="E75" s="37" t="e">
        <f>E76</f>
        <v>#REF!</v>
      </c>
      <c r="F75" s="38"/>
    </row>
    <row r="76" spans="1:6" ht="31" x14ac:dyDescent="0.35">
      <c r="A76" s="36"/>
      <c r="B76" s="24">
        <v>1300</v>
      </c>
      <c r="C76" s="24">
        <v>1301</v>
      </c>
      <c r="D76" s="14" t="s">
        <v>175</v>
      </c>
      <c r="E76" s="25" t="e">
        <f>'Приложение 6 '!#REF!</f>
        <v>#REF!</v>
      </c>
      <c r="F76" s="38"/>
    </row>
    <row r="77" spans="1:6" ht="45" x14ac:dyDescent="0.35">
      <c r="A77" s="36"/>
      <c r="B77" s="322">
        <v>1400</v>
      </c>
      <c r="C77" s="322"/>
      <c r="D77" s="2" t="s">
        <v>176</v>
      </c>
      <c r="E77" s="37" t="e">
        <f>SUM(E78:E80)</f>
        <v>#REF!</v>
      </c>
      <c r="F77" s="38"/>
    </row>
    <row r="78" spans="1:6" ht="46.5" x14ac:dyDescent="0.35">
      <c r="A78" s="36"/>
      <c r="B78" s="24">
        <v>1400</v>
      </c>
      <c r="C78" s="24">
        <v>1401</v>
      </c>
      <c r="D78" s="14" t="s">
        <v>177</v>
      </c>
      <c r="E78" s="25" t="e">
        <f>'Приложение 6 '!#REF!+'Приложение 6 '!#REF!</f>
        <v>#REF!</v>
      </c>
      <c r="F78" s="38"/>
    </row>
    <row r="79" spans="1:6" ht="15.65" hidden="1" x14ac:dyDescent="0.35">
      <c r="A79" s="36"/>
      <c r="B79" s="24">
        <v>1400</v>
      </c>
      <c r="C79" s="24">
        <v>1402</v>
      </c>
      <c r="D79" s="14" t="s">
        <v>178</v>
      </c>
      <c r="E79" s="25"/>
      <c r="F79" s="38"/>
    </row>
    <row r="80" spans="1:6" ht="15.65" hidden="1" x14ac:dyDescent="0.35">
      <c r="A80" s="36"/>
      <c r="B80" s="24">
        <v>1400</v>
      </c>
      <c r="C80" s="24">
        <v>1403</v>
      </c>
      <c r="D80" s="14" t="s">
        <v>179</v>
      </c>
      <c r="E80" s="25"/>
      <c r="F80" s="38"/>
    </row>
    <row r="81" spans="1:6" ht="409.6" hidden="1" customHeight="1" x14ac:dyDescent="0.35">
      <c r="A81" s="31"/>
      <c r="B81" s="3"/>
      <c r="C81" s="3"/>
      <c r="D81" s="14" t="s">
        <v>180</v>
      </c>
      <c r="E81" s="26"/>
      <c r="F81" s="32"/>
    </row>
    <row r="82" spans="1:6" ht="15" customHeight="1" x14ac:dyDescent="0.35">
      <c r="A82" s="31"/>
      <c r="B82" s="35"/>
      <c r="C82" s="321" t="s">
        <v>61</v>
      </c>
      <c r="D82" s="321"/>
      <c r="E82" s="37" t="e">
        <f>E10+E19+E22+E27+E38+E45+E52+E63+E69+E73+E75+E77</f>
        <v>#REF!</v>
      </c>
      <c r="F82" s="32"/>
    </row>
  </sheetData>
  <mergeCells count="21">
    <mergeCell ref="B19:C19"/>
    <mergeCell ref="B52:C52"/>
    <mergeCell ref="D5:E5"/>
    <mergeCell ref="C7:E7"/>
    <mergeCell ref="D1:E1"/>
    <mergeCell ref="D2:E2"/>
    <mergeCell ref="D3:E3"/>
    <mergeCell ref="D4:E4"/>
    <mergeCell ref="B10:C10"/>
    <mergeCell ref="B63:C63"/>
    <mergeCell ref="B55:C55"/>
    <mergeCell ref="B22:C22"/>
    <mergeCell ref="B27:C27"/>
    <mergeCell ref="B38:C38"/>
    <mergeCell ref="B42:C42"/>
    <mergeCell ref="B45:C45"/>
    <mergeCell ref="C82:D82"/>
    <mergeCell ref="B69:C69"/>
    <mergeCell ref="B73:C73"/>
    <mergeCell ref="B75:C75"/>
    <mergeCell ref="B77:C77"/>
  </mergeCells>
  <phoneticPr fontId="8" type="noConversion"/>
  <pageMargins left="0.75" right="0.75" top="1" bottom="1" header="0.5" footer="0.5"/>
  <pageSetup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0"/>
  <sheetViews>
    <sheetView showGridLines="0" tabSelected="1" view="pageBreakPreview" topLeftCell="G661" zoomScale="85" zoomScaleNormal="100" zoomScaleSheetLayoutView="85" workbookViewId="0">
      <selection activeCell="J12" sqref="J12"/>
    </sheetView>
  </sheetViews>
  <sheetFormatPr defaultColWidth="8.7265625" defaultRowHeight="15.5" x14ac:dyDescent="0.3"/>
  <cols>
    <col min="1" max="1" width="0.26953125" style="8" customWidth="1"/>
    <col min="2" max="6" width="0" style="8" hidden="1" customWidth="1"/>
    <col min="7" max="7" width="59.54296875" style="8" customWidth="1"/>
    <col min="8" max="8" width="8.54296875" style="8" customWidth="1"/>
    <col min="9" max="9" width="18.54296875" style="8" customWidth="1"/>
    <col min="10" max="10" width="7.26953125" style="8" customWidth="1"/>
    <col min="11" max="11" width="13.1796875" style="8" hidden="1" customWidth="1"/>
    <col min="12" max="12" width="11.54296875" style="8" hidden="1" customWidth="1"/>
    <col min="13" max="13" width="12.26953125" style="8" hidden="1" customWidth="1"/>
    <col min="14" max="14" width="5.453125" style="8" hidden="1" customWidth="1"/>
    <col min="15" max="15" width="18.7265625" style="30" customWidth="1"/>
    <col min="16" max="16" width="13.1796875" style="270" hidden="1" customWidth="1"/>
    <col min="17" max="17" width="14.81640625" style="8" hidden="1" customWidth="1"/>
    <col min="18" max="242" width="9.26953125" style="8" customWidth="1"/>
    <col min="243" max="16384" width="8.7265625" style="8"/>
  </cols>
  <sheetData>
    <row r="1" spans="1:20" ht="27.75" customHeight="1" x14ac:dyDescent="0.35">
      <c r="A1" s="5"/>
      <c r="B1" s="183"/>
      <c r="C1" s="183"/>
      <c r="D1" s="183"/>
      <c r="E1" s="183"/>
      <c r="F1" s="183"/>
      <c r="G1" s="183"/>
      <c r="H1" s="304"/>
      <c r="I1" s="304" t="s">
        <v>723</v>
      </c>
      <c r="J1" s="304"/>
      <c r="K1" s="304"/>
      <c r="L1" s="304"/>
      <c r="M1" s="304"/>
      <c r="N1" s="304"/>
      <c r="O1" s="304"/>
      <c r="P1" s="284"/>
      <c r="Q1" s="284"/>
    </row>
    <row r="2" spans="1:20" ht="41.5" customHeight="1" x14ac:dyDescent="0.35">
      <c r="A2" s="5"/>
      <c r="B2" s="183"/>
      <c r="C2" s="183"/>
      <c r="D2" s="183"/>
      <c r="E2" s="183"/>
      <c r="F2" s="183"/>
      <c r="G2" s="183"/>
      <c r="H2" s="304"/>
      <c r="I2" s="337" t="s">
        <v>724</v>
      </c>
      <c r="J2" s="337"/>
      <c r="K2" s="337"/>
      <c r="L2" s="337"/>
      <c r="M2" s="337"/>
      <c r="N2" s="337"/>
      <c r="O2" s="337"/>
      <c r="P2" s="284"/>
      <c r="Q2" s="284"/>
    </row>
    <row r="3" spans="1:20" ht="89.5" customHeight="1" x14ac:dyDescent="0.35">
      <c r="A3" s="5"/>
      <c r="B3" s="183"/>
      <c r="C3" s="183"/>
      <c r="D3" s="183"/>
      <c r="E3" s="183"/>
      <c r="F3" s="183"/>
      <c r="G3" s="183"/>
      <c r="H3" s="305"/>
      <c r="I3" s="373" t="s">
        <v>725</v>
      </c>
      <c r="J3" s="373"/>
      <c r="K3" s="373"/>
      <c r="L3" s="373"/>
      <c r="M3" s="373"/>
      <c r="N3" s="373"/>
      <c r="O3" s="373"/>
      <c r="P3" s="305"/>
      <c r="Q3" s="305"/>
    </row>
    <row r="4" spans="1:20" ht="0.65" hidden="1" customHeight="1" x14ac:dyDescent="0.35">
      <c r="A4" s="5"/>
      <c r="B4" s="183"/>
      <c r="C4" s="183"/>
      <c r="D4" s="183"/>
      <c r="E4" s="183"/>
      <c r="F4" s="183"/>
      <c r="G4" s="183"/>
      <c r="H4" s="183"/>
      <c r="I4" s="374"/>
      <c r="J4" s="374"/>
      <c r="K4" s="374"/>
      <c r="L4" s="374"/>
      <c r="M4" s="374"/>
      <c r="N4" s="235"/>
      <c r="O4" s="22"/>
    </row>
    <row r="5" spans="1:20" ht="14.65" hidden="1" customHeight="1" x14ac:dyDescent="0.3">
      <c r="A5" s="9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23"/>
    </row>
    <row r="6" spans="1:20" ht="75" customHeight="1" x14ac:dyDescent="0.25">
      <c r="A6" s="9"/>
      <c r="B6" s="9"/>
      <c r="C6" s="9"/>
      <c r="D6" s="9"/>
      <c r="E6" s="9"/>
      <c r="F6" s="9"/>
      <c r="G6" s="324" t="s">
        <v>606</v>
      </c>
      <c r="H6" s="324"/>
      <c r="I6" s="324"/>
      <c r="J6" s="324"/>
      <c r="K6" s="324"/>
      <c r="L6" s="324"/>
      <c r="M6" s="324"/>
      <c r="N6" s="324"/>
      <c r="O6" s="324"/>
      <c r="P6" s="271"/>
      <c r="Q6" s="21"/>
      <c r="R6" s="21"/>
      <c r="S6" s="21"/>
      <c r="T6" s="21"/>
    </row>
    <row r="7" spans="1:20" ht="6.65" customHeight="1" thickBot="1" x14ac:dyDescent="0.3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3"/>
    </row>
    <row r="8" spans="1:20" ht="14.65" hidden="1" customHeigh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23"/>
    </row>
    <row r="9" spans="1:20" ht="14.65" hidden="1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23"/>
    </row>
    <row r="10" spans="1:20" ht="14.65" hidden="1" customHeigh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23"/>
    </row>
    <row r="11" spans="1:20" ht="62.5" customHeight="1" thickBot="1" x14ac:dyDescent="0.4">
      <c r="A11" s="5"/>
      <c r="B11" s="6"/>
      <c r="C11" s="6"/>
      <c r="D11" s="6"/>
      <c r="E11" s="7"/>
      <c r="F11" s="7"/>
      <c r="G11" s="185" t="s">
        <v>59</v>
      </c>
      <c r="H11" s="185" t="s">
        <v>345</v>
      </c>
      <c r="I11" s="185" t="s">
        <v>58</v>
      </c>
      <c r="J11" s="185" t="s">
        <v>586</v>
      </c>
      <c r="K11" s="250" t="s">
        <v>580</v>
      </c>
      <c r="L11" s="186" t="s">
        <v>468</v>
      </c>
      <c r="M11" s="236" t="s">
        <v>469</v>
      </c>
      <c r="N11" s="185" t="s">
        <v>581</v>
      </c>
      <c r="O11" s="251" t="s">
        <v>607</v>
      </c>
      <c r="P11" s="269" t="s">
        <v>587</v>
      </c>
      <c r="Q11" s="267" t="s">
        <v>588</v>
      </c>
    </row>
    <row r="12" spans="1:20" ht="54" customHeight="1" x14ac:dyDescent="0.35">
      <c r="A12" s="5"/>
      <c r="B12" s="69"/>
      <c r="C12" s="69"/>
      <c r="D12" s="69"/>
      <c r="E12" s="70"/>
      <c r="F12" s="70"/>
      <c r="G12" s="110" t="s">
        <v>344</v>
      </c>
      <c r="H12" s="111">
        <v>802</v>
      </c>
      <c r="I12" s="112"/>
      <c r="J12" s="112"/>
      <c r="K12" s="113">
        <f>K13+K18+K34+K127+K23+K108</f>
        <v>55949081</v>
      </c>
      <c r="L12" s="113">
        <f>L13+L18+L34+L127+L23+L108</f>
        <v>450287</v>
      </c>
      <c r="M12" s="237">
        <f>M13+M18+M34+M127+M23+M108</f>
        <v>49240043</v>
      </c>
      <c r="N12" s="113">
        <f>N13+N18+N34+N127+N23+N108</f>
        <v>0</v>
      </c>
      <c r="O12" s="253">
        <f>O18+O23+O34+O108+O133</f>
        <v>60790082.899999999</v>
      </c>
      <c r="P12" s="268"/>
      <c r="Q12" s="268"/>
    </row>
    <row r="13" spans="1:20" ht="60.75" hidden="1" customHeight="1" x14ac:dyDescent="0.35">
      <c r="A13" s="5"/>
      <c r="B13" s="69"/>
      <c r="C13" s="69"/>
      <c r="D13" s="69"/>
      <c r="E13" s="70"/>
      <c r="F13" s="70"/>
      <c r="G13" s="114" t="s">
        <v>367</v>
      </c>
      <c r="H13" s="114"/>
      <c r="I13" s="60" t="s">
        <v>218</v>
      </c>
      <c r="J13" s="115"/>
      <c r="K13" s="116">
        <f>K14</f>
        <v>0</v>
      </c>
      <c r="L13" s="116"/>
      <c r="M13" s="238">
        <f>M14</f>
        <v>0</v>
      </c>
      <c r="N13" s="116"/>
      <c r="O13" s="253"/>
      <c r="P13" s="268"/>
      <c r="Q13" s="268"/>
    </row>
    <row r="14" spans="1:20" ht="69" hidden="1" customHeight="1" x14ac:dyDescent="0.35">
      <c r="A14" s="5"/>
      <c r="B14" s="69"/>
      <c r="C14" s="69"/>
      <c r="D14" s="69"/>
      <c r="E14" s="70"/>
      <c r="F14" s="70"/>
      <c r="G14" s="117" t="s">
        <v>368</v>
      </c>
      <c r="H14" s="117"/>
      <c r="I14" s="47" t="s">
        <v>219</v>
      </c>
      <c r="J14" s="118"/>
      <c r="K14" s="119">
        <f>K15</f>
        <v>0</v>
      </c>
      <c r="L14" s="119"/>
      <c r="M14" s="239">
        <f>M15</f>
        <v>0</v>
      </c>
      <c r="N14" s="119"/>
      <c r="O14" s="253"/>
      <c r="P14" s="268"/>
      <c r="Q14" s="268"/>
    </row>
    <row r="15" spans="1:20" ht="54" hidden="1" customHeight="1" x14ac:dyDescent="0.35">
      <c r="A15" s="4"/>
      <c r="B15" s="12"/>
      <c r="C15" s="12"/>
      <c r="D15" s="12"/>
      <c r="E15" s="12"/>
      <c r="F15" s="13"/>
      <c r="G15" s="120" t="s">
        <v>346</v>
      </c>
      <c r="H15" s="120"/>
      <c r="I15" s="64" t="s">
        <v>220</v>
      </c>
      <c r="J15" s="118"/>
      <c r="K15" s="119">
        <f>K16</f>
        <v>0</v>
      </c>
      <c r="L15" s="119"/>
      <c r="M15" s="239">
        <f>M16</f>
        <v>0</v>
      </c>
      <c r="N15" s="119"/>
      <c r="O15" s="254"/>
      <c r="P15" s="268"/>
      <c r="Q15" s="268"/>
    </row>
    <row r="16" spans="1:20" ht="69" hidden="1" customHeight="1" x14ac:dyDescent="0.35">
      <c r="A16" s="4"/>
      <c r="B16" s="12"/>
      <c r="C16" s="12"/>
      <c r="D16" s="12"/>
      <c r="E16" s="12"/>
      <c r="F16" s="13"/>
      <c r="G16" s="117" t="s">
        <v>369</v>
      </c>
      <c r="H16" s="117"/>
      <c r="I16" s="47" t="s">
        <v>221</v>
      </c>
      <c r="J16" s="118"/>
      <c r="K16" s="119">
        <f>K17</f>
        <v>0</v>
      </c>
      <c r="L16" s="119"/>
      <c r="M16" s="239">
        <f>M17</f>
        <v>0</v>
      </c>
      <c r="N16" s="119"/>
      <c r="O16" s="254"/>
      <c r="P16" s="268"/>
      <c r="Q16" s="268"/>
    </row>
    <row r="17" spans="1:17" ht="39.75" hidden="1" customHeight="1" x14ac:dyDescent="0.35">
      <c r="A17" s="4"/>
      <c r="B17" s="12"/>
      <c r="C17" s="12"/>
      <c r="D17" s="12"/>
      <c r="E17" s="12"/>
      <c r="F17" s="13"/>
      <c r="G17" s="117" t="s">
        <v>2</v>
      </c>
      <c r="H17" s="117"/>
      <c r="I17" s="118"/>
      <c r="J17" s="118">
        <v>600</v>
      </c>
      <c r="K17" s="119">
        <v>0</v>
      </c>
      <c r="L17" s="119"/>
      <c r="M17" s="239">
        <v>0</v>
      </c>
      <c r="N17" s="119"/>
      <c r="O17" s="254"/>
      <c r="P17" s="268"/>
      <c r="Q17" s="268"/>
    </row>
    <row r="18" spans="1:17" s="108" customFormat="1" ht="83.25" customHeight="1" x14ac:dyDescent="0.35">
      <c r="A18" s="105"/>
      <c r="B18" s="106"/>
      <c r="C18" s="106"/>
      <c r="D18" s="106"/>
      <c r="E18" s="106"/>
      <c r="F18" s="107"/>
      <c r="G18" s="59" t="s">
        <v>538</v>
      </c>
      <c r="H18" s="59"/>
      <c r="I18" s="60" t="s">
        <v>230</v>
      </c>
      <c r="J18" s="61" t="s">
        <v>0</v>
      </c>
      <c r="K18" s="62">
        <f>K19</f>
        <v>23000</v>
      </c>
      <c r="L18" s="62"/>
      <c r="M18" s="240">
        <f t="shared" ref="M18:O21" si="0">M19</f>
        <v>24000</v>
      </c>
      <c r="N18" s="127">
        <f t="shared" si="0"/>
        <v>0</v>
      </c>
      <c r="O18" s="254">
        <f t="shared" si="0"/>
        <v>24000</v>
      </c>
      <c r="P18" s="268"/>
      <c r="Q18" s="268"/>
    </row>
    <row r="19" spans="1:17" s="108" customFormat="1" ht="71.25" customHeight="1" x14ac:dyDescent="0.35">
      <c r="A19" s="105"/>
      <c r="B19" s="106"/>
      <c r="C19" s="106"/>
      <c r="D19" s="106"/>
      <c r="E19" s="106"/>
      <c r="F19" s="107"/>
      <c r="G19" s="51" t="s">
        <v>660</v>
      </c>
      <c r="H19" s="121"/>
      <c r="I19" s="47" t="s">
        <v>357</v>
      </c>
      <c r="J19" s="48" t="s">
        <v>0</v>
      </c>
      <c r="K19" s="49">
        <f>K20</f>
        <v>23000</v>
      </c>
      <c r="L19" s="49"/>
      <c r="M19" s="241">
        <f t="shared" si="0"/>
        <v>24000</v>
      </c>
      <c r="N19" s="49">
        <f t="shared" si="0"/>
        <v>0</v>
      </c>
      <c r="O19" s="221">
        <f t="shared" si="0"/>
        <v>24000</v>
      </c>
      <c r="P19" s="227"/>
      <c r="Q19" s="227"/>
    </row>
    <row r="20" spans="1:17" s="108" customFormat="1" ht="48" customHeight="1" x14ac:dyDescent="0.35">
      <c r="A20" s="105"/>
      <c r="B20" s="106"/>
      <c r="C20" s="106"/>
      <c r="D20" s="106"/>
      <c r="E20" s="106"/>
      <c r="F20" s="107"/>
      <c r="G20" s="63" t="s">
        <v>233</v>
      </c>
      <c r="H20" s="63"/>
      <c r="I20" s="64" t="s">
        <v>359</v>
      </c>
      <c r="J20" s="48"/>
      <c r="K20" s="49">
        <f>K21</f>
        <v>23000</v>
      </c>
      <c r="L20" s="49"/>
      <c r="M20" s="241">
        <f t="shared" si="0"/>
        <v>24000</v>
      </c>
      <c r="N20" s="49">
        <f t="shared" si="0"/>
        <v>0</v>
      </c>
      <c r="O20" s="221">
        <f t="shared" si="0"/>
        <v>24000</v>
      </c>
      <c r="P20" s="227"/>
      <c r="Q20" s="227"/>
    </row>
    <row r="21" spans="1:17" s="108" customFormat="1" ht="80.5" customHeight="1" x14ac:dyDescent="0.35">
      <c r="A21" s="105"/>
      <c r="B21" s="106"/>
      <c r="C21" s="106"/>
      <c r="D21" s="106"/>
      <c r="E21" s="106"/>
      <c r="F21" s="107"/>
      <c r="G21" s="51" t="s">
        <v>661</v>
      </c>
      <c r="H21" s="51"/>
      <c r="I21" s="47" t="s">
        <v>360</v>
      </c>
      <c r="J21" s="48"/>
      <c r="K21" s="49">
        <f>K22</f>
        <v>23000</v>
      </c>
      <c r="L21" s="49"/>
      <c r="M21" s="241">
        <f t="shared" si="0"/>
        <v>24000</v>
      </c>
      <c r="N21" s="49">
        <f t="shared" si="0"/>
        <v>0</v>
      </c>
      <c r="O21" s="221">
        <f t="shared" si="0"/>
        <v>24000</v>
      </c>
      <c r="P21" s="227"/>
      <c r="Q21" s="227"/>
    </row>
    <row r="22" spans="1:17" s="108" customFormat="1" ht="40.5" customHeight="1" x14ac:dyDescent="0.35">
      <c r="A22" s="105"/>
      <c r="B22" s="106"/>
      <c r="C22" s="106"/>
      <c r="D22" s="106"/>
      <c r="E22" s="106"/>
      <c r="F22" s="107"/>
      <c r="G22" s="51" t="s">
        <v>4</v>
      </c>
      <c r="H22" s="51"/>
      <c r="I22" s="79"/>
      <c r="J22" s="48">
        <v>600</v>
      </c>
      <c r="K22" s="49">
        <v>23000</v>
      </c>
      <c r="L22" s="49"/>
      <c r="M22" s="241">
        <v>24000</v>
      </c>
      <c r="N22" s="49"/>
      <c r="O22" s="221">
        <v>24000</v>
      </c>
      <c r="P22" s="227"/>
      <c r="Q22" s="227"/>
    </row>
    <row r="23" spans="1:17" s="108" customFormat="1" ht="67" customHeight="1" x14ac:dyDescent="0.35">
      <c r="A23" s="105"/>
      <c r="B23" s="106"/>
      <c r="C23" s="106"/>
      <c r="D23" s="106"/>
      <c r="E23" s="106"/>
      <c r="F23" s="107"/>
      <c r="G23" s="121" t="s">
        <v>608</v>
      </c>
      <c r="H23" s="51"/>
      <c r="I23" s="60" t="s">
        <v>427</v>
      </c>
      <c r="J23" s="48"/>
      <c r="K23" s="127">
        <f t="shared" ref="K23:O24" si="1">K24</f>
        <v>65000</v>
      </c>
      <c r="L23" s="49">
        <f t="shared" si="1"/>
        <v>0</v>
      </c>
      <c r="M23" s="241">
        <f t="shared" si="1"/>
        <v>65000</v>
      </c>
      <c r="N23" s="49">
        <f t="shared" si="1"/>
        <v>0</v>
      </c>
      <c r="O23" s="254">
        <f t="shared" si="1"/>
        <v>84479</v>
      </c>
      <c r="P23" s="227"/>
      <c r="Q23" s="227"/>
    </row>
    <row r="24" spans="1:17" s="108" customFormat="1" ht="80.25" customHeight="1" x14ac:dyDescent="0.35">
      <c r="A24" s="105"/>
      <c r="B24" s="106"/>
      <c r="C24" s="106"/>
      <c r="D24" s="106"/>
      <c r="E24" s="106"/>
      <c r="F24" s="107"/>
      <c r="G24" s="51" t="s">
        <v>662</v>
      </c>
      <c r="H24" s="51"/>
      <c r="I24" s="47" t="s">
        <v>428</v>
      </c>
      <c r="J24" s="48"/>
      <c r="K24" s="49">
        <f t="shared" si="1"/>
        <v>65000</v>
      </c>
      <c r="L24" s="49">
        <f t="shared" si="1"/>
        <v>0</v>
      </c>
      <c r="M24" s="241">
        <f t="shared" si="1"/>
        <v>65000</v>
      </c>
      <c r="N24" s="49">
        <f t="shared" si="1"/>
        <v>0</v>
      </c>
      <c r="O24" s="221">
        <f t="shared" si="1"/>
        <v>84479</v>
      </c>
      <c r="P24" s="227"/>
      <c r="Q24" s="227"/>
    </row>
    <row r="25" spans="1:17" s="108" customFormat="1" ht="56.25" customHeight="1" x14ac:dyDescent="0.35">
      <c r="A25" s="105"/>
      <c r="B25" s="106"/>
      <c r="C25" s="106"/>
      <c r="D25" s="106"/>
      <c r="E25" s="106"/>
      <c r="F25" s="107"/>
      <c r="G25" s="63" t="s">
        <v>457</v>
      </c>
      <c r="H25" s="51"/>
      <c r="I25" s="64" t="s">
        <v>429</v>
      </c>
      <c r="J25" s="48"/>
      <c r="K25" s="49">
        <f>K26+K29</f>
        <v>65000</v>
      </c>
      <c r="L25" s="49">
        <f>L26+L29</f>
        <v>0</v>
      </c>
      <c r="M25" s="241">
        <f>M26+M29</f>
        <v>65000</v>
      </c>
      <c r="N25" s="49">
        <f>N26+N29</f>
        <v>0</v>
      </c>
      <c r="O25" s="221">
        <f>O26+O29+O32</f>
        <v>84479</v>
      </c>
      <c r="P25" s="227"/>
      <c r="Q25" s="227"/>
    </row>
    <row r="26" spans="1:17" s="108" customFormat="1" ht="100.5" customHeight="1" x14ac:dyDescent="0.35">
      <c r="A26" s="105"/>
      <c r="B26" s="106"/>
      <c r="C26" s="106"/>
      <c r="D26" s="106"/>
      <c r="E26" s="106"/>
      <c r="F26" s="107"/>
      <c r="G26" s="51" t="s">
        <v>663</v>
      </c>
      <c r="H26" s="51"/>
      <c r="I26" s="47" t="s">
        <v>430</v>
      </c>
      <c r="J26" s="48"/>
      <c r="K26" s="49">
        <f>K27+K28</f>
        <v>65000</v>
      </c>
      <c r="L26" s="49">
        <f>L27+L28</f>
        <v>0</v>
      </c>
      <c r="M26" s="241">
        <f>M27+M28</f>
        <v>65000</v>
      </c>
      <c r="N26" s="49">
        <f>N27+N28</f>
        <v>0</v>
      </c>
      <c r="O26" s="221">
        <f>O27+O28</f>
        <v>65000</v>
      </c>
      <c r="P26" s="227"/>
      <c r="Q26" s="227"/>
    </row>
    <row r="27" spans="1:17" s="108" customFormat="1" ht="33" customHeight="1" x14ac:dyDescent="0.35">
      <c r="A27" s="105"/>
      <c r="B27" s="106"/>
      <c r="C27" s="106"/>
      <c r="D27" s="106"/>
      <c r="E27" s="106"/>
      <c r="F27" s="107"/>
      <c r="G27" s="51" t="s">
        <v>2</v>
      </c>
      <c r="H27" s="51"/>
      <c r="I27" s="47"/>
      <c r="J27" s="48">
        <v>200</v>
      </c>
      <c r="K27" s="49">
        <v>55000</v>
      </c>
      <c r="L27" s="49"/>
      <c r="M27" s="241">
        <f>K27+L27</f>
        <v>55000</v>
      </c>
      <c r="N27" s="49"/>
      <c r="O27" s="49">
        <v>55000</v>
      </c>
      <c r="P27" s="227"/>
      <c r="Q27" s="227"/>
    </row>
    <row r="28" spans="1:17" s="108" customFormat="1" ht="46.5" customHeight="1" x14ac:dyDescent="0.35">
      <c r="A28" s="105"/>
      <c r="B28" s="106"/>
      <c r="C28" s="106"/>
      <c r="D28" s="106"/>
      <c r="E28" s="106"/>
      <c r="F28" s="107"/>
      <c r="G28" s="51" t="s">
        <v>4</v>
      </c>
      <c r="H28" s="51"/>
      <c r="I28" s="79"/>
      <c r="J28" s="48">
        <v>600</v>
      </c>
      <c r="K28" s="49">
        <v>10000</v>
      </c>
      <c r="L28" s="49"/>
      <c r="M28" s="241">
        <f>K28+L28</f>
        <v>10000</v>
      </c>
      <c r="N28" s="49"/>
      <c r="O28" s="221">
        <v>10000</v>
      </c>
      <c r="P28" s="227"/>
      <c r="Q28" s="227"/>
    </row>
    <row r="29" spans="1:17" s="108" customFormat="1" ht="46.15" hidden="1" customHeight="1" x14ac:dyDescent="0.35">
      <c r="A29" s="105"/>
      <c r="B29" s="106"/>
      <c r="C29" s="106"/>
      <c r="D29" s="106"/>
      <c r="E29" s="106"/>
      <c r="F29" s="107"/>
      <c r="G29" s="51" t="s">
        <v>489</v>
      </c>
      <c r="H29" s="51"/>
      <c r="I29" s="47" t="s">
        <v>490</v>
      </c>
      <c r="J29" s="48"/>
      <c r="K29" s="49">
        <f>K30+K31</f>
        <v>0</v>
      </c>
      <c r="L29" s="49">
        <f>L30+L31</f>
        <v>0</v>
      </c>
      <c r="M29" s="241">
        <f>M30+M31</f>
        <v>0</v>
      </c>
      <c r="N29" s="49"/>
      <c r="O29" s="254"/>
      <c r="P29" s="227"/>
      <c r="Q29" s="227"/>
    </row>
    <row r="30" spans="1:17" s="108" customFormat="1" ht="34.15" hidden="1" customHeight="1" x14ac:dyDescent="0.35">
      <c r="A30" s="105"/>
      <c r="B30" s="106"/>
      <c r="C30" s="106"/>
      <c r="D30" s="106"/>
      <c r="E30" s="106"/>
      <c r="F30" s="107"/>
      <c r="G30" s="51" t="s">
        <v>2</v>
      </c>
      <c r="H30" s="51"/>
      <c r="I30" s="47"/>
      <c r="J30" s="48">
        <v>200</v>
      </c>
      <c r="K30" s="49"/>
      <c r="L30" s="49"/>
      <c r="M30" s="241">
        <f>K30+L30</f>
        <v>0</v>
      </c>
      <c r="N30" s="49"/>
      <c r="O30" s="254"/>
      <c r="P30" s="227"/>
      <c r="Q30" s="227"/>
    </row>
    <row r="31" spans="1:17" s="108" customFormat="1" ht="34.5" hidden="1" customHeight="1" x14ac:dyDescent="0.35">
      <c r="A31" s="105"/>
      <c r="B31" s="106"/>
      <c r="C31" s="106"/>
      <c r="D31" s="106"/>
      <c r="E31" s="106"/>
      <c r="F31" s="107"/>
      <c r="G31" s="51" t="s">
        <v>4</v>
      </c>
      <c r="H31" s="51"/>
      <c r="I31" s="79"/>
      <c r="J31" s="48">
        <v>600</v>
      </c>
      <c r="K31" s="49"/>
      <c r="L31" s="49"/>
      <c r="M31" s="241">
        <f>K31+L31</f>
        <v>0</v>
      </c>
      <c r="N31" s="49"/>
      <c r="O31" s="254"/>
      <c r="P31" s="227"/>
      <c r="Q31" s="227"/>
    </row>
    <row r="32" spans="1:17" s="108" customFormat="1" ht="41.25" customHeight="1" x14ac:dyDescent="0.35">
      <c r="A32" s="105"/>
      <c r="B32" s="106"/>
      <c r="C32" s="106"/>
      <c r="D32" s="106"/>
      <c r="E32" s="106"/>
      <c r="F32" s="107"/>
      <c r="G32" s="14" t="s">
        <v>489</v>
      </c>
      <c r="H32" s="51"/>
      <c r="I32" s="3" t="s">
        <v>490</v>
      </c>
      <c r="J32" s="48"/>
      <c r="K32" s="49"/>
      <c r="L32" s="49"/>
      <c r="M32" s="241"/>
      <c r="N32" s="49"/>
      <c r="O32" s="221">
        <f>O33</f>
        <v>19479</v>
      </c>
      <c r="P32" s="227"/>
      <c r="Q32" s="227"/>
    </row>
    <row r="33" spans="1:17" s="108" customFormat="1" ht="34.5" customHeight="1" x14ac:dyDescent="0.35">
      <c r="A33" s="105"/>
      <c r="B33" s="106"/>
      <c r="C33" s="106"/>
      <c r="D33" s="106"/>
      <c r="E33" s="106"/>
      <c r="F33" s="107"/>
      <c r="G33" s="51" t="s">
        <v>2</v>
      </c>
      <c r="H33" s="51"/>
      <c r="I33" s="79"/>
      <c r="J33" s="48">
        <v>200</v>
      </c>
      <c r="K33" s="49"/>
      <c r="L33" s="49"/>
      <c r="M33" s="241"/>
      <c r="N33" s="49"/>
      <c r="O33" s="221">
        <v>19479</v>
      </c>
      <c r="P33" s="227"/>
      <c r="Q33" s="227"/>
    </row>
    <row r="34" spans="1:17" ht="52.9" customHeight="1" x14ac:dyDescent="0.35">
      <c r="A34" s="4"/>
      <c r="B34" s="12"/>
      <c r="C34" s="12"/>
      <c r="D34" s="12"/>
      <c r="E34" s="12"/>
      <c r="F34" s="13"/>
      <c r="G34" s="121" t="s">
        <v>609</v>
      </c>
      <c r="H34" s="112"/>
      <c r="I34" s="60" t="s">
        <v>241</v>
      </c>
      <c r="J34" s="112"/>
      <c r="K34" s="113">
        <f t="shared" ref="K34:N34" si="2">K35+K60+K65</f>
        <v>53971563</v>
      </c>
      <c r="L34" s="113">
        <f t="shared" si="2"/>
        <v>450287</v>
      </c>
      <c r="M34" s="237">
        <f t="shared" si="2"/>
        <v>47490543</v>
      </c>
      <c r="N34" s="113">
        <f t="shared" si="2"/>
        <v>0</v>
      </c>
      <c r="O34" s="254">
        <f>O35+O60+O65+O101</f>
        <v>58144315.899999999</v>
      </c>
      <c r="P34" s="268"/>
      <c r="Q34" s="268"/>
    </row>
    <row r="35" spans="1:17" ht="60" customHeight="1" x14ac:dyDescent="0.35">
      <c r="A35" s="4"/>
      <c r="B35" s="12"/>
      <c r="C35" s="12"/>
      <c r="D35" s="12"/>
      <c r="E35" s="12"/>
      <c r="F35" s="13"/>
      <c r="G35" s="121" t="s">
        <v>664</v>
      </c>
      <c r="H35" s="121"/>
      <c r="I35" s="47" t="s">
        <v>242</v>
      </c>
      <c r="J35" s="48" t="s">
        <v>0</v>
      </c>
      <c r="K35" s="49">
        <f>K36+K53+K79+K96</f>
        <v>53971563</v>
      </c>
      <c r="L35" s="49">
        <f>L36+L53+L79</f>
        <v>450287</v>
      </c>
      <c r="M35" s="241">
        <f>M36+M53+M79</f>
        <v>47490543</v>
      </c>
      <c r="N35" s="49">
        <f>N36+N53+N79+N96</f>
        <v>0</v>
      </c>
      <c r="O35" s="221">
        <f>O36+O53+O79+O96+O93+O88+O105</f>
        <v>58144315.899999999</v>
      </c>
      <c r="P35" s="227"/>
      <c r="Q35" s="227"/>
    </row>
    <row r="36" spans="1:17" ht="54.75" customHeight="1" x14ac:dyDescent="0.35">
      <c r="A36" s="4"/>
      <c r="B36" s="10"/>
      <c r="C36" s="10"/>
      <c r="D36" s="10"/>
      <c r="E36" s="10"/>
      <c r="F36" s="11"/>
      <c r="G36" s="63" t="s">
        <v>249</v>
      </c>
      <c r="H36" s="63"/>
      <c r="I36" s="64" t="s">
        <v>243</v>
      </c>
      <c r="J36" s="48"/>
      <c r="K36" s="49">
        <f t="shared" ref="K36:N36" si="3">K37+K39+K41+K45+K47+K51+K73+K71+K75+K77</f>
        <v>51919814</v>
      </c>
      <c r="L36" s="49">
        <f t="shared" si="3"/>
        <v>155557</v>
      </c>
      <c r="M36" s="241">
        <f t="shared" si="3"/>
        <v>47195813</v>
      </c>
      <c r="N36" s="49">
        <f t="shared" si="3"/>
        <v>-394348</v>
      </c>
      <c r="O36" s="221">
        <f>O37+O39+O41+O45+O47+O51+O73+O71+O75+O77+O86+O82+O84</f>
        <v>54910814</v>
      </c>
      <c r="P36" s="227"/>
      <c r="Q36" s="227"/>
    </row>
    <row r="37" spans="1:17" ht="55.5" customHeight="1" x14ac:dyDescent="0.35">
      <c r="A37" s="4"/>
      <c r="B37" s="10"/>
      <c r="C37" s="10"/>
      <c r="D37" s="10"/>
      <c r="E37" s="10"/>
      <c r="F37" s="11"/>
      <c r="G37" s="51" t="s">
        <v>65</v>
      </c>
      <c r="H37" s="51"/>
      <c r="I37" s="47" t="s">
        <v>244</v>
      </c>
      <c r="J37" s="48" t="s">
        <v>0</v>
      </c>
      <c r="K37" s="49">
        <f>K38</f>
        <v>3614235</v>
      </c>
      <c r="L37" s="49"/>
      <c r="M37" s="241">
        <f>M38</f>
        <v>3005700</v>
      </c>
      <c r="N37" s="49">
        <f>N38</f>
        <v>0</v>
      </c>
      <c r="O37" s="221">
        <f>O38</f>
        <v>3587300</v>
      </c>
      <c r="P37" s="227"/>
      <c r="Q37" s="227"/>
    </row>
    <row r="38" spans="1:17" ht="45.75" customHeight="1" x14ac:dyDescent="0.35">
      <c r="A38" s="4"/>
      <c r="B38" s="10"/>
      <c r="C38" s="10"/>
      <c r="D38" s="10"/>
      <c r="E38" s="10"/>
      <c r="F38" s="11"/>
      <c r="G38" s="51" t="s">
        <v>4</v>
      </c>
      <c r="H38" s="51"/>
      <c r="I38" s="52"/>
      <c r="J38" s="48">
        <v>600</v>
      </c>
      <c r="K38" s="49">
        <v>3614235</v>
      </c>
      <c r="L38" s="49"/>
      <c r="M38" s="241">
        <v>3005700</v>
      </c>
      <c r="N38" s="49"/>
      <c r="O38" s="274">
        <v>3587300</v>
      </c>
      <c r="P38" s="227"/>
      <c r="Q38" s="227"/>
    </row>
    <row r="39" spans="1:17" ht="54.75" customHeight="1" x14ac:dyDescent="0.35">
      <c r="A39" s="4"/>
      <c r="B39" s="10"/>
      <c r="C39" s="10"/>
      <c r="D39" s="10"/>
      <c r="E39" s="10"/>
      <c r="F39" s="11"/>
      <c r="G39" s="51" t="s">
        <v>66</v>
      </c>
      <c r="H39" s="51"/>
      <c r="I39" s="47" t="s">
        <v>245</v>
      </c>
      <c r="J39" s="48"/>
      <c r="K39" s="49">
        <f>K40</f>
        <v>2221100</v>
      </c>
      <c r="L39" s="49"/>
      <c r="M39" s="241">
        <f>M40</f>
        <v>1448700</v>
      </c>
      <c r="N39" s="49">
        <f>N40</f>
        <v>0</v>
      </c>
      <c r="O39" s="221">
        <f>O40</f>
        <v>2294200</v>
      </c>
      <c r="P39" s="227"/>
      <c r="Q39" s="227"/>
    </row>
    <row r="40" spans="1:17" ht="53.5" customHeight="1" x14ac:dyDescent="0.35">
      <c r="A40" s="4"/>
      <c r="B40" s="10"/>
      <c r="C40" s="10"/>
      <c r="D40" s="10"/>
      <c r="E40" s="10"/>
      <c r="F40" s="11"/>
      <c r="G40" s="51" t="s">
        <v>4</v>
      </c>
      <c r="H40" s="51"/>
      <c r="I40" s="52"/>
      <c r="J40" s="48">
        <v>600</v>
      </c>
      <c r="K40" s="49">
        <v>2221100</v>
      </c>
      <c r="L40" s="49"/>
      <c r="M40" s="241">
        <v>1448700</v>
      </c>
      <c r="N40" s="49"/>
      <c r="O40" s="274">
        <v>2294200</v>
      </c>
      <c r="P40" s="227"/>
      <c r="Q40" s="227"/>
    </row>
    <row r="41" spans="1:17" ht="41.25" customHeight="1" x14ac:dyDescent="0.35">
      <c r="A41" s="4"/>
      <c r="B41" s="10"/>
      <c r="C41" s="10"/>
      <c r="D41" s="10"/>
      <c r="E41" s="10"/>
      <c r="F41" s="11"/>
      <c r="G41" s="51" t="s">
        <v>33</v>
      </c>
      <c r="H41" s="51"/>
      <c r="I41" s="47" t="s">
        <v>246</v>
      </c>
      <c r="J41" s="48"/>
      <c r="K41" s="49">
        <f>K42+K44</f>
        <v>20620112</v>
      </c>
      <c r="L41" s="49">
        <f>L42</f>
        <v>0</v>
      </c>
      <c r="M41" s="241">
        <f>M42+M43</f>
        <v>19960100</v>
      </c>
      <c r="N41" s="49">
        <f>N42+N44</f>
        <v>-394348</v>
      </c>
      <c r="O41" s="221">
        <f>O42+O44</f>
        <v>20393600</v>
      </c>
      <c r="P41" s="227"/>
      <c r="Q41" s="227"/>
    </row>
    <row r="42" spans="1:17" ht="51.65" customHeight="1" x14ac:dyDescent="0.35">
      <c r="A42" s="4"/>
      <c r="B42" s="331" t="s">
        <v>57</v>
      </c>
      <c r="C42" s="331"/>
      <c r="D42" s="331"/>
      <c r="E42" s="331"/>
      <c r="F42" s="332"/>
      <c r="G42" s="51" t="s">
        <v>4</v>
      </c>
      <c r="H42" s="51"/>
      <c r="I42" s="47"/>
      <c r="J42" s="48">
        <v>600</v>
      </c>
      <c r="K42" s="49">
        <v>19960100</v>
      </c>
      <c r="L42" s="49"/>
      <c r="M42" s="241">
        <f>K42+L42</f>
        <v>19960100</v>
      </c>
      <c r="N42" s="49"/>
      <c r="O42" s="274">
        <f>20329600+364000-300000</f>
        <v>20393600</v>
      </c>
      <c r="P42" s="227"/>
      <c r="Q42" s="227"/>
    </row>
    <row r="43" spans="1:17" ht="22.5" hidden="1" customHeight="1" x14ac:dyDescent="0.35">
      <c r="A43" s="4"/>
      <c r="B43" s="331" t="s">
        <v>56</v>
      </c>
      <c r="C43" s="331"/>
      <c r="D43" s="331"/>
      <c r="E43" s="331"/>
      <c r="F43" s="332"/>
      <c r="G43" s="51" t="s">
        <v>1</v>
      </c>
      <c r="H43" s="51"/>
      <c r="I43" s="47"/>
      <c r="J43" s="48">
        <v>800</v>
      </c>
      <c r="K43" s="49">
        <v>0</v>
      </c>
      <c r="L43" s="49"/>
      <c r="M43" s="241">
        <v>0</v>
      </c>
      <c r="N43" s="49"/>
      <c r="O43" s="221"/>
      <c r="P43" s="227"/>
      <c r="Q43" s="227"/>
    </row>
    <row r="44" spans="1:17" ht="22.5" customHeight="1" x14ac:dyDescent="0.35">
      <c r="A44" s="4"/>
      <c r="B44" s="17"/>
      <c r="C44" s="17"/>
      <c r="D44" s="17"/>
      <c r="E44" s="17"/>
      <c r="F44" s="18"/>
      <c r="G44" s="51" t="s">
        <v>1</v>
      </c>
      <c r="H44" s="51"/>
      <c r="I44" s="47"/>
      <c r="J44" s="48">
        <v>800</v>
      </c>
      <c r="K44" s="49">
        <v>660012</v>
      </c>
      <c r="L44" s="49"/>
      <c r="M44" s="241"/>
      <c r="N44" s="49">
        <v>-394348</v>
      </c>
      <c r="O44" s="221">
        <v>0</v>
      </c>
      <c r="P44" s="227"/>
      <c r="Q44" s="227"/>
    </row>
    <row r="45" spans="1:17" ht="50.5" customHeight="1" x14ac:dyDescent="0.35">
      <c r="A45" s="4"/>
      <c r="B45" s="331" t="s">
        <v>55</v>
      </c>
      <c r="C45" s="331"/>
      <c r="D45" s="331"/>
      <c r="E45" s="331"/>
      <c r="F45" s="332"/>
      <c r="G45" s="51" t="s">
        <v>67</v>
      </c>
      <c r="H45" s="51"/>
      <c r="I45" s="47" t="s">
        <v>394</v>
      </c>
      <c r="J45" s="48"/>
      <c r="K45" s="49">
        <f>K46</f>
        <v>8811500</v>
      </c>
      <c r="L45" s="49"/>
      <c r="M45" s="241">
        <f>M46</f>
        <v>7714400</v>
      </c>
      <c r="N45" s="49">
        <f>N46</f>
        <v>0</v>
      </c>
      <c r="O45" s="221">
        <f>O46</f>
        <v>9055300</v>
      </c>
      <c r="P45" s="227"/>
      <c r="Q45" s="227"/>
    </row>
    <row r="46" spans="1:17" ht="51.65" customHeight="1" x14ac:dyDescent="0.35">
      <c r="A46" s="4"/>
      <c r="B46" s="329">
        <v>500</v>
      </c>
      <c r="C46" s="329"/>
      <c r="D46" s="329"/>
      <c r="E46" s="329"/>
      <c r="F46" s="330"/>
      <c r="G46" s="51" t="s">
        <v>4</v>
      </c>
      <c r="H46" s="51"/>
      <c r="I46" s="52"/>
      <c r="J46" s="48">
        <v>600</v>
      </c>
      <c r="K46" s="49">
        <v>8811500</v>
      </c>
      <c r="L46" s="49"/>
      <c r="M46" s="241">
        <v>7714400</v>
      </c>
      <c r="N46" s="49"/>
      <c r="O46" s="274">
        <v>9055300</v>
      </c>
      <c r="P46" s="227"/>
      <c r="Q46" s="227"/>
    </row>
    <row r="47" spans="1:17" ht="21.65" customHeight="1" x14ac:dyDescent="0.35">
      <c r="A47" s="4"/>
      <c r="B47" s="17"/>
      <c r="C47" s="17"/>
      <c r="D47" s="17"/>
      <c r="E47" s="17"/>
      <c r="F47" s="18"/>
      <c r="G47" s="51" t="s">
        <v>68</v>
      </c>
      <c r="H47" s="51"/>
      <c r="I47" s="47" t="s">
        <v>247</v>
      </c>
      <c r="J47" s="48"/>
      <c r="K47" s="49">
        <f>K48+K49+K50</f>
        <v>7540000</v>
      </c>
      <c r="L47" s="49"/>
      <c r="M47" s="241">
        <f>M48+M49+M50</f>
        <v>6583300</v>
      </c>
      <c r="N47" s="49">
        <f>N48+N49+N50</f>
        <v>0</v>
      </c>
      <c r="O47" s="221">
        <f>O48+O49+O50</f>
        <v>7914500</v>
      </c>
      <c r="P47" s="227"/>
      <c r="Q47" s="227"/>
    </row>
    <row r="48" spans="1:17" ht="83.5" customHeight="1" x14ac:dyDescent="0.35">
      <c r="A48" s="4"/>
      <c r="B48" s="17"/>
      <c r="C48" s="17"/>
      <c r="D48" s="17"/>
      <c r="E48" s="17"/>
      <c r="F48" s="18"/>
      <c r="G48" s="51" t="s">
        <v>3</v>
      </c>
      <c r="H48" s="51"/>
      <c r="I48" s="47" t="s">
        <v>0</v>
      </c>
      <c r="J48" s="48">
        <v>100</v>
      </c>
      <c r="K48" s="49">
        <v>6803100</v>
      </c>
      <c r="L48" s="49"/>
      <c r="M48" s="241">
        <v>5958300</v>
      </c>
      <c r="N48" s="49"/>
      <c r="O48" s="274">
        <v>7204800</v>
      </c>
      <c r="P48" s="227"/>
      <c r="Q48" s="227"/>
    </row>
    <row r="49" spans="1:17" ht="38.25" customHeight="1" x14ac:dyDescent="0.35">
      <c r="A49" s="4"/>
      <c r="B49" s="331" t="s">
        <v>54</v>
      </c>
      <c r="C49" s="331"/>
      <c r="D49" s="331"/>
      <c r="E49" s="331"/>
      <c r="F49" s="332"/>
      <c r="G49" s="51" t="s">
        <v>2</v>
      </c>
      <c r="H49" s="51"/>
      <c r="I49" s="47"/>
      <c r="J49" s="48">
        <v>200</v>
      </c>
      <c r="K49" s="49">
        <v>705900</v>
      </c>
      <c r="L49" s="49"/>
      <c r="M49" s="241">
        <v>592000</v>
      </c>
      <c r="N49" s="49"/>
      <c r="O49" s="274">
        <v>687700</v>
      </c>
      <c r="P49" s="227"/>
      <c r="Q49" s="227"/>
    </row>
    <row r="50" spans="1:17" ht="20.25" customHeight="1" x14ac:dyDescent="0.35">
      <c r="A50" s="4"/>
      <c r="B50" s="17"/>
      <c r="C50" s="17"/>
      <c r="D50" s="17"/>
      <c r="E50" s="17"/>
      <c r="F50" s="18"/>
      <c r="G50" s="51" t="s">
        <v>1</v>
      </c>
      <c r="H50" s="51"/>
      <c r="I50" s="47" t="s">
        <v>0</v>
      </c>
      <c r="J50" s="48">
        <v>800</v>
      </c>
      <c r="K50" s="49">
        <v>31000</v>
      </c>
      <c r="L50" s="49"/>
      <c r="M50" s="241">
        <v>33000</v>
      </c>
      <c r="N50" s="49"/>
      <c r="O50" s="221">
        <v>22000</v>
      </c>
      <c r="P50" s="227"/>
      <c r="Q50" s="227"/>
    </row>
    <row r="51" spans="1:17" ht="20.25" hidden="1" customHeight="1" x14ac:dyDescent="0.35">
      <c r="A51" s="4"/>
      <c r="B51" s="17"/>
      <c r="C51" s="17"/>
      <c r="D51" s="17"/>
      <c r="E51" s="17"/>
      <c r="F51" s="18"/>
      <c r="G51" s="51" t="s">
        <v>99</v>
      </c>
      <c r="H51" s="51"/>
      <c r="I51" s="47" t="s">
        <v>248</v>
      </c>
      <c r="J51" s="122"/>
      <c r="K51" s="49">
        <f>K52</f>
        <v>0</v>
      </c>
      <c r="L51" s="127"/>
      <c r="M51" s="241">
        <f>M52</f>
        <v>0</v>
      </c>
      <c r="N51" s="49"/>
      <c r="O51" s="221"/>
      <c r="P51" s="227"/>
      <c r="Q51" s="227"/>
    </row>
    <row r="52" spans="1:17" ht="40.5" hidden="1" customHeight="1" x14ac:dyDescent="0.35">
      <c r="A52" s="4"/>
      <c r="B52" s="17"/>
      <c r="C52" s="17"/>
      <c r="D52" s="17"/>
      <c r="E52" s="17"/>
      <c r="F52" s="18"/>
      <c r="G52" s="51" t="s">
        <v>4</v>
      </c>
      <c r="H52" s="51"/>
      <c r="I52" s="52"/>
      <c r="J52" s="48">
        <v>600</v>
      </c>
      <c r="K52" s="49">
        <v>0</v>
      </c>
      <c r="L52" s="49"/>
      <c r="M52" s="241">
        <v>0</v>
      </c>
      <c r="N52" s="49"/>
      <c r="O52" s="221"/>
      <c r="P52" s="227"/>
      <c r="Q52" s="227"/>
    </row>
    <row r="53" spans="1:17" ht="48.65" hidden="1" customHeight="1" x14ac:dyDescent="0.35">
      <c r="A53" s="4"/>
      <c r="B53" s="330">
        <v>500</v>
      </c>
      <c r="C53" s="344"/>
      <c r="D53" s="344"/>
      <c r="E53" s="344"/>
      <c r="F53" s="345"/>
      <c r="G53" s="63" t="s">
        <v>395</v>
      </c>
      <c r="H53" s="63"/>
      <c r="I53" s="123" t="s">
        <v>339</v>
      </c>
      <c r="J53" s="48"/>
      <c r="K53" s="49">
        <f>K56+K58+K54</f>
        <v>0</v>
      </c>
      <c r="L53" s="49"/>
      <c r="M53" s="241">
        <f>M56+M58+M54</f>
        <v>0</v>
      </c>
      <c r="N53" s="49"/>
      <c r="O53" s="221"/>
      <c r="P53" s="227"/>
      <c r="Q53" s="227"/>
    </row>
    <row r="54" spans="1:17" ht="52.5" hidden="1" customHeight="1" x14ac:dyDescent="0.35">
      <c r="A54" s="4"/>
      <c r="B54" s="17"/>
      <c r="C54" s="17"/>
      <c r="D54" s="17"/>
      <c r="E54" s="17"/>
      <c r="F54" s="18"/>
      <c r="G54" s="51" t="s">
        <v>392</v>
      </c>
      <c r="H54" s="63"/>
      <c r="I54" s="52" t="s">
        <v>393</v>
      </c>
      <c r="J54" s="48"/>
      <c r="K54" s="49">
        <f>K55</f>
        <v>0</v>
      </c>
      <c r="L54" s="49"/>
      <c r="M54" s="241">
        <f>M55</f>
        <v>0</v>
      </c>
      <c r="N54" s="49"/>
      <c r="O54" s="221"/>
      <c r="P54" s="227"/>
      <c r="Q54" s="227"/>
    </row>
    <row r="55" spans="1:17" ht="37.15" hidden="1" customHeight="1" x14ac:dyDescent="0.35">
      <c r="A55" s="4"/>
      <c r="B55" s="17"/>
      <c r="C55" s="17"/>
      <c r="D55" s="17"/>
      <c r="E55" s="17"/>
      <c r="F55" s="18"/>
      <c r="G55" s="51" t="s">
        <v>4</v>
      </c>
      <c r="H55" s="63"/>
      <c r="I55" s="52"/>
      <c r="J55" s="48">
        <v>600</v>
      </c>
      <c r="K55" s="49">
        <v>0</v>
      </c>
      <c r="L55" s="49"/>
      <c r="M55" s="241">
        <v>0</v>
      </c>
      <c r="N55" s="49"/>
      <c r="O55" s="221"/>
      <c r="P55" s="227"/>
      <c r="Q55" s="227"/>
    </row>
    <row r="56" spans="1:17" ht="37.5" hidden="1" customHeight="1" x14ac:dyDescent="0.35">
      <c r="A56" s="4"/>
      <c r="B56" s="326" t="s">
        <v>53</v>
      </c>
      <c r="C56" s="327"/>
      <c r="D56" s="327"/>
      <c r="E56" s="327"/>
      <c r="F56" s="328"/>
      <c r="G56" s="51" t="s">
        <v>371</v>
      </c>
      <c r="H56" s="51"/>
      <c r="I56" s="52" t="s">
        <v>370</v>
      </c>
      <c r="J56" s="48"/>
      <c r="K56" s="49">
        <f>K57</f>
        <v>0</v>
      </c>
      <c r="L56" s="49"/>
      <c r="M56" s="241">
        <f>M57</f>
        <v>0</v>
      </c>
      <c r="N56" s="49"/>
      <c r="O56" s="221"/>
      <c r="P56" s="227"/>
      <c r="Q56" s="227"/>
    </row>
    <row r="57" spans="1:17" ht="35.65" hidden="1" customHeight="1" x14ac:dyDescent="0.35">
      <c r="A57" s="4"/>
      <c r="B57" s="330">
        <v>500</v>
      </c>
      <c r="C57" s="344"/>
      <c r="D57" s="344"/>
      <c r="E57" s="344"/>
      <c r="F57" s="345"/>
      <c r="G57" s="51" t="s">
        <v>4</v>
      </c>
      <c r="H57" s="51"/>
      <c r="I57" s="52"/>
      <c r="J57" s="48">
        <v>600</v>
      </c>
      <c r="K57" s="49">
        <v>0</v>
      </c>
      <c r="L57" s="49"/>
      <c r="M57" s="241">
        <v>0</v>
      </c>
      <c r="N57" s="49"/>
      <c r="O57" s="221"/>
      <c r="P57" s="227"/>
      <c r="Q57" s="227"/>
    </row>
    <row r="58" spans="1:17" ht="31.15" hidden="1" customHeight="1" x14ac:dyDescent="0.35">
      <c r="A58" s="4"/>
      <c r="B58" s="330" t="s">
        <v>52</v>
      </c>
      <c r="C58" s="344"/>
      <c r="D58" s="344"/>
      <c r="E58" s="344"/>
      <c r="F58" s="345"/>
      <c r="G58" s="51" t="s">
        <v>341</v>
      </c>
      <c r="H58" s="51"/>
      <c r="I58" s="52" t="s">
        <v>340</v>
      </c>
      <c r="J58" s="48"/>
      <c r="K58" s="49">
        <f>K59</f>
        <v>0</v>
      </c>
      <c r="L58" s="49"/>
      <c r="M58" s="241">
        <f>M59</f>
        <v>0</v>
      </c>
      <c r="N58" s="49"/>
      <c r="O58" s="221"/>
      <c r="P58" s="227"/>
      <c r="Q58" s="227"/>
    </row>
    <row r="59" spans="1:17" ht="35.15" hidden="1" customHeight="1" x14ac:dyDescent="0.35">
      <c r="A59" s="4"/>
      <c r="B59" s="330">
        <v>500</v>
      </c>
      <c r="C59" s="344"/>
      <c r="D59" s="344"/>
      <c r="E59" s="344"/>
      <c r="F59" s="345"/>
      <c r="G59" s="51" t="s">
        <v>4</v>
      </c>
      <c r="H59" s="51"/>
      <c r="I59" s="52"/>
      <c r="J59" s="48">
        <v>600</v>
      </c>
      <c r="K59" s="49"/>
      <c r="L59" s="49"/>
      <c r="M59" s="241"/>
      <c r="N59" s="49"/>
      <c r="O59" s="221"/>
      <c r="P59" s="227"/>
      <c r="Q59" s="227"/>
    </row>
    <row r="60" spans="1:17" ht="51" hidden="1" customHeight="1" x14ac:dyDescent="0.35">
      <c r="A60" s="4"/>
      <c r="B60" s="330">
        <v>500</v>
      </c>
      <c r="C60" s="344"/>
      <c r="D60" s="344"/>
      <c r="E60" s="344"/>
      <c r="F60" s="345"/>
      <c r="G60" s="51" t="s">
        <v>409</v>
      </c>
      <c r="H60" s="51"/>
      <c r="I60" s="47" t="s">
        <v>253</v>
      </c>
      <c r="J60" s="124"/>
      <c r="K60" s="49">
        <f>K61</f>
        <v>0</v>
      </c>
      <c r="L60" s="176"/>
      <c r="M60" s="241">
        <f>M61</f>
        <v>0</v>
      </c>
      <c r="N60" s="49"/>
      <c r="O60" s="221"/>
      <c r="P60" s="227"/>
      <c r="Q60" s="227"/>
    </row>
    <row r="61" spans="1:17" ht="57.75" hidden="1" customHeight="1" x14ac:dyDescent="0.35">
      <c r="A61" s="4"/>
      <c r="B61" s="17"/>
      <c r="C61" s="17"/>
      <c r="D61" s="17"/>
      <c r="E61" s="17"/>
      <c r="F61" s="18"/>
      <c r="G61" s="63" t="s">
        <v>256</v>
      </c>
      <c r="H61" s="51"/>
      <c r="I61" s="64" t="s">
        <v>254</v>
      </c>
      <c r="J61" s="124"/>
      <c r="K61" s="49">
        <f>K62</f>
        <v>0</v>
      </c>
      <c r="L61" s="176"/>
      <c r="M61" s="241">
        <f>M62</f>
        <v>0</v>
      </c>
      <c r="N61" s="49"/>
      <c r="O61" s="221"/>
      <c r="P61" s="227"/>
      <c r="Q61" s="227"/>
    </row>
    <row r="62" spans="1:17" ht="81.75" hidden="1" customHeight="1" x14ac:dyDescent="0.35">
      <c r="A62" s="4"/>
      <c r="B62" s="17"/>
      <c r="C62" s="17"/>
      <c r="D62" s="17"/>
      <c r="E62" s="17"/>
      <c r="F62" s="18"/>
      <c r="G62" s="51" t="s">
        <v>407</v>
      </c>
      <c r="H62" s="51"/>
      <c r="I62" s="47" t="s">
        <v>255</v>
      </c>
      <c r="J62" s="124"/>
      <c r="K62" s="49">
        <f>K63+K64</f>
        <v>0</v>
      </c>
      <c r="L62" s="176"/>
      <c r="M62" s="241">
        <f>M63+M64</f>
        <v>0</v>
      </c>
      <c r="N62" s="49"/>
      <c r="O62" s="221"/>
      <c r="P62" s="227"/>
      <c r="Q62" s="227"/>
    </row>
    <row r="63" spans="1:17" ht="33.75" hidden="1" customHeight="1" x14ac:dyDescent="0.35">
      <c r="A63" s="4"/>
      <c r="B63" s="17"/>
      <c r="C63" s="17"/>
      <c r="D63" s="17"/>
      <c r="E63" s="17"/>
      <c r="F63" s="18"/>
      <c r="G63" s="51" t="s">
        <v>2</v>
      </c>
      <c r="H63" s="51"/>
      <c r="I63" s="64"/>
      <c r="J63" s="48">
        <v>200</v>
      </c>
      <c r="K63" s="49"/>
      <c r="L63" s="49"/>
      <c r="M63" s="241"/>
      <c r="N63" s="49"/>
      <c r="O63" s="221"/>
      <c r="P63" s="227"/>
      <c r="Q63" s="227"/>
    </row>
    <row r="64" spans="1:17" ht="39.75" hidden="1" customHeight="1" x14ac:dyDescent="0.35">
      <c r="A64" s="4"/>
      <c r="B64" s="17"/>
      <c r="C64" s="17"/>
      <c r="D64" s="17"/>
      <c r="E64" s="17"/>
      <c r="F64" s="18"/>
      <c r="G64" s="51" t="s">
        <v>4</v>
      </c>
      <c r="H64" s="51"/>
      <c r="I64" s="64"/>
      <c r="J64" s="48">
        <v>600</v>
      </c>
      <c r="K64" s="49"/>
      <c r="L64" s="49"/>
      <c r="M64" s="241"/>
      <c r="N64" s="49"/>
      <c r="O64" s="221"/>
      <c r="P64" s="227"/>
      <c r="Q64" s="227"/>
    </row>
    <row r="65" spans="1:17" ht="25.5" hidden="1" customHeight="1" x14ac:dyDescent="0.35">
      <c r="A65" s="4"/>
      <c r="B65" s="17"/>
      <c r="C65" s="17"/>
      <c r="D65" s="17"/>
      <c r="E65" s="17"/>
      <c r="F65" s="18"/>
      <c r="G65" s="51" t="s">
        <v>405</v>
      </c>
      <c r="H65" s="121"/>
      <c r="I65" s="47" t="s">
        <v>257</v>
      </c>
      <c r="J65" s="122" t="s">
        <v>0</v>
      </c>
      <c r="K65" s="49">
        <f>K66</f>
        <v>0</v>
      </c>
      <c r="L65" s="127"/>
      <c r="M65" s="241">
        <f>M66</f>
        <v>0</v>
      </c>
      <c r="N65" s="49"/>
      <c r="O65" s="221"/>
      <c r="P65" s="227"/>
      <c r="Q65" s="227"/>
    </row>
    <row r="66" spans="1:17" ht="53.25" hidden="1" customHeight="1" x14ac:dyDescent="0.35">
      <c r="A66" s="4"/>
      <c r="B66" s="17"/>
      <c r="C66" s="17"/>
      <c r="D66" s="17"/>
      <c r="E66" s="17"/>
      <c r="F66" s="18"/>
      <c r="G66" s="63" t="s">
        <v>259</v>
      </c>
      <c r="H66" s="63"/>
      <c r="I66" s="64" t="s">
        <v>258</v>
      </c>
      <c r="J66" s="122"/>
      <c r="K66" s="49">
        <f>K67</f>
        <v>0</v>
      </c>
      <c r="L66" s="127"/>
      <c r="M66" s="241">
        <f>M67</f>
        <v>0</v>
      </c>
      <c r="N66" s="49"/>
      <c r="O66" s="221"/>
      <c r="P66" s="227"/>
      <c r="Q66" s="227"/>
    </row>
    <row r="67" spans="1:17" ht="37.5" hidden="1" customHeight="1" x14ac:dyDescent="0.35">
      <c r="A67" s="4"/>
      <c r="B67" s="17"/>
      <c r="C67" s="17"/>
      <c r="D67" s="17"/>
      <c r="E67" s="17"/>
      <c r="F67" s="18"/>
      <c r="G67" s="51" t="s">
        <v>406</v>
      </c>
      <c r="H67" s="51"/>
      <c r="I67" s="64" t="s">
        <v>260</v>
      </c>
      <c r="J67" s="48"/>
      <c r="K67" s="49">
        <f>K68+K69</f>
        <v>0</v>
      </c>
      <c r="L67" s="49"/>
      <c r="M67" s="241">
        <f>M68+M69</f>
        <v>0</v>
      </c>
      <c r="N67" s="49"/>
      <c r="O67" s="221"/>
      <c r="P67" s="227"/>
      <c r="Q67" s="227"/>
    </row>
    <row r="68" spans="1:17" s="50" customFormat="1" ht="42.75" hidden="1" customHeight="1" x14ac:dyDescent="0.35">
      <c r="A68" s="44"/>
      <c r="B68" s="346" t="s">
        <v>51</v>
      </c>
      <c r="C68" s="347"/>
      <c r="D68" s="347"/>
      <c r="E68" s="347"/>
      <c r="F68" s="348"/>
      <c r="G68" s="51" t="s">
        <v>2</v>
      </c>
      <c r="H68" s="51"/>
      <c r="I68" s="52"/>
      <c r="J68" s="48">
        <v>200</v>
      </c>
      <c r="K68" s="49"/>
      <c r="L68" s="49"/>
      <c r="M68" s="241"/>
      <c r="N68" s="49"/>
      <c r="O68" s="221"/>
      <c r="P68" s="227"/>
      <c r="Q68" s="227"/>
    </row>
    <row r="69" spans="1:17" s="50" customFormat="1" ht="43.5" hidden="1" customHeight="1" x14ac:dyDescent="0.35">
      <c r="A69" s="44"/>
      <c r="B69" s="45"/>
      <c r="C69" s="45"/>
      <c r="D69" s="45"/>
      <c r="E69" s="45"/>
      <c r="F69" s="46"/>
      <c r="G69" s="51" t="s">
        <v>4</v>
      </c>
      <c r="H69" s="51"/>
      <c r="I69" s="52"/>
      <c r="J69" s="48">
        <v>600</v>
      </c>
      <c r="K69" s="49"/>
      <c r="L69" s="49"/>
      <c r="M69" s="241"/>
      <c r="N69" s="49"/>
      <c r="O69" s="221"/>
      <c r="P69" s="227"/>
      <c r="Q69" s="227"/>
    </row>
    <row r="70" spans="1:17" s="50" customFormat="1" ht="43.15" hidden="1" customHeight="1" x14ac:dyDescent="0.35">
      <c r="A70" s="44"/>
      <c r="B70" s="179"/>
      <c r="C70" s="179"/>
      <c r="D70" s="179"/>
      <c r="E70" s="179"/>
      <c r="F70" s="180"/>
      <c r="G70" s="51"/>
      <c r="H70" s="51"/>
      <c r="I70" s="52"/>
      <c r="J70" s="48"/>
      <c r="K70" s="49"/>
      <c r="L70" s="49"/>
      <c r="M70" s="241"/>
      <c r="N70" s="49"/>
      <c r="O70" s="221"/>
      <c r="P70" s="227"/>
      <c r="Q70" s="227"/>
    </row>
    <row r="71" spans="1:17" s="50" customFormat="1" ht="46" hidden="1" customHeight="1" x14ac:dyDescent="0.35">
      <c r="A71" s="44"/>
      <c r="B71" s="179"/>
      <c r="C71" s="179"/>
      <c r="D71" s="179"/>
      <c r="E71" s="179"/>
      <c r="F71" s="180"/>
      <c r="G71" s="51" t="s">
        <v>493</v>
      </c>
      <c r="H71" s="51"/>
      <c r="I71" s="167" t="s">
        <v>248</v>
      </c>
      <c r="J71" s="48"/>
      <c r="K71" s="49">
        <f>K72</f>
        <v>0</v>
      </c>
      <c r="L71" s="49">
        <f>L72</f>
        <v>0</v>
      </c>
      <c r="M71" s="241">
        <f>M72</f>
        <v>0</v>
      </c>
      <c r="N71" s="49"/>
      <c r="O71" s="221">
        <f>O72</f>
        <v>0</v>
      </c>
      <c r="P71" s="227"/>
      <c r="Q71" s="227"/>
    </row>
    <row r="72" spans="1:17" s="50" customFormat="1" ht="45.65" hidden="1" customHeight="1" x14ac:dyDescent="0.35">
      <c r="A72" s="44"/>
      <c r="B72" s="179"/>
      <c r="C72" s="179"/>
      <c r="D72" s="179"/>
      <c r="E72" s="179"/>
      <c r="F72" s="200"/>
      <c r="G72" s="51" t="s">
        <v>4</v>
      </c>
      <c r="H72" s="51"/>
      <c r="I72" s="52"/>
      <c r="J72" s="48">
        <v>600</v>
      </c>
      <c r="K72" s="49"/>
      <c r="L72" s="49"/>
      <c r="M72" s="241">
        <f>K72+L72</f>
        <v>0</v>
      </c>
      <c r="N72" s="49"/>
      <c r="O72" s="221"/>
      <c r="P72" s="227"/>
      <c r="Q72" s="227"/>
    </row>
    <row r="73" spans="1:17" s="50" customFormat="1" ht="34.5" hidden="1" customHeight="1" x14ac:dyDescent="0.35">
      <c r="A73" s="44"/>
      <c r="B73" s="159"/>
      <c r="C73" s="159"/>
      <c r="D73" s="159"/>
      <c r="E73" s="159"/>
      <c r="F73" s="160"/>
      <c r="G73" s="51" t="s">
        <v>436</v>
      </c>
      <c r="H73" s="51"/>
      <c r="I73" s="167" t="s">
        <v>435</v>
      </c>
      <c r="J73" s="48"/>
      <c r="K73" s="49">
        <f>K74</f>
        <v>9112867</v>
      </c>
      <c r="L73" s="49"/>
      <c r="M73" s="241">
        <f>M74</f>
        <v>8328056</v>
      </c>
      <c r="N73" s="49">
        <f>N74</f>
        <v>0</v>
      </c>
      <c r="O73" s="221">
        <f>O74</f>
        <v>9916496</v>
      </c>
      <c r="P73" s="227"/>
      <c r="Q73" s="227"/>
    </row>
    <row r="74" spans="1:17" s="50" customFormat="1" ht="48" customHeight="1" x14ac:dyDescent="0.35">
      <c r="A74" s="44"/>
      <c r="B74" s="159"/>
      <c r="C74" s="159"/>
      <c r="D74" s="159"/>
      <c r="E74" s="159"/>
      <c r="F74" s="160"/>
      <c r="G74" s="51" t="s">
        <v>4</v>
      </c>
      <c r="H74" s="51"/>
      <c r="I74" s="52"/>
      <c r="J74" s="48">
        <v>600</v>
      </c>
      <c r="K74" s="49">
        <v>9112867</v>
      </c>
      <c r="L74" s="49"/>
      <c r="M74" s="241">
        <v>8328056</v>
      </c>
      <c r="N74" s="49"/>
      <c r="O74" s="221">
        <v>9916496</v>
      </c>
      <c r="P74" s="227"/>
      <c r="Q74" s="227"/>
    </row>
    <row r="75" spans="1:17" s="50" customFormat="1" ht="34.15" hidden="1" customHeight="1" x14ac:dyDescent="0.35">
      <c r="A75" s="44"/>
      <c r="B75" s="179"/>
      <c r="C75" s="179"/>
      <c r="D75" s="179"/>
      <c r="E75" s="179"/>
      <c r="F75" s="202"/>
      <c r="G75" s="51" t="s">
        <v>506</v>
      </c>
      <c r="H75" s="51"/>
      <c r="I75" s="167" t="s">
        <v>504</v>
      </c>
      <c r="J75" s="48"/>
      <c r="K75" s="49">
        <f>K76</f>
        <v>0</v>
      </c>
      <c r="L75" s="49">
        <f>L76</f>
        <v>5557</v>
      </c>
      <c r="M75" s="241">
        <f>M76</f>
        <v>5557</v>
      </c>
      <c r="N75" s="49"/>
      <c r="O75" s="254"/>
      <c r="P75" s="227"/>
      <c r="Q75" s="227"/>
    </row>
    <row r="76" spans="1:17" s="50" customFormat="1" ht="34.15" hidden="1" customHeight="1" x14ac:dyDescent="0.35">
      <c r="A76" s="44"/>
      <c r="B76" s="179"/>
      <c r="C76" s="179"/>
      <c r="D76" s="179"/>
      <c r="E76" s="179"/>
      <c r="F76" s="202"/>
      <c r="G76" s="51" t="s">
        <v>4</v>
      </c>
      <c r="H76" s="51"/>
      <c r="I76" s="52"/>
      <c r="J76" s="48">
        <v>600</v>
      </c>
      <c r="K76" s="49">
        <v>0</v>
      </c>
      <c r="L76" s="49">
        <v>5557</v>
      </c>
      <c r="M76" s="241">
        <f>L76+K76</f>
        <v>5557</v>
      </c>
      <c r="N76" s="49"/>
      <c r="O76" s="254"/>
      <c r="P76" s="227"/>
      <c r="Q76" s="227"/>
    </row>
    <row r="77" spans="1:17" s="50" customFormat="1" ht="52.5" hidden="1" customHeight="1" x14ac:dyDescent="0.35">
      <c r="A77" s="44"/>
      <c r="B77" s="179"/>
      <c r="C77" s="179"/>
      <c r="D77" s="179"/>
      <c r="E77" s="179"/>
      <c r="F77" s="202"/>
      <c r="G77" s="51" t="s">
        <v>507</v>
      </c>
      <c r="H77" s="51"/>
      <c r="I77" s="167" t="s">
        <v>505</v>
      </c>
      <c r="J77" s="48"/>
      <c r="K77" s="49">
        <f>K78</f>
        <v>0</v>
      </c>
      <c r="L77" s="49">
        <f>L78</f>
        <v>150000</v>
      </c>
      <c r="M77" s="241">
        <f>M78</f>
        <v>150000</v>
      </c>
      <c r="N77" s="49"/>
      <c r="O77" s="254"/>
      <c r="P77" s="227"/>
      <c r="Q77" s="227"/>
    </row>
    <row r="78" spans="1:17" s="50" customFormat="1" ht="34.15" hidden="1" customHeight="1" x14ac:dyDescent="0.35">
      <c r="A78" s="44"/>
      <c r="B78" s="179"/>
      <c r="C78" s="179"/>
      <c r="D78" s="179"/>
      <c r="E78" s="179"/>
      <c r="F78" s="202"/>
      <c r="G78" s="51" t="s">
        <v>4</v>
      </c>
      <c r="H78" s="51"/>
      <c r="I78" s="52"/>
      <c r="J78" s="48">
        <v>600</v>
      </c>
      <c r="K78" s="49">
        <v>0</v>
      </c>
      <c r="L78" s="49">
        <v>150000</v>
      </c>
      <c r="M78" s="241">
        <f>L78+K78</f>
        <v>150000</v>
      </c>
      <c r="N78" s="49"/>
      <c r="O78" s="254"/>
      <c r="P78" s="227"/>
      <c r="Q78" s="227"/>
    </row>
    <row r="79" spans="1:17" s="50" customFormat="1" ht="64.5" hidden="1" customHeight="1" x14ac:dyDescent="0.35">
      <c r="A79" s="44"/>
      <c r="B79" s="174"/>
      <c r="C79" s="174"/>
      <c r="D79" s="174"/>
      <c r="E79" s="174"/>
      <c r="F79" s="175"/>
      <c r="G79" s="63" t="s">
        <v>461</v>
      </c>
      <c r="H79" s="51"/>
      <c r="I79" s="123" t="s">
        <v>339</v>
      </c>
      <c r="J79" s="124"/>
      <c r="K79" s="49">
        <f t="shared" ref="K79:M80" si="4">K80</f>
        <v>0</v>
      </c>
      <c r="L79" s="49">
        <f t="shared" si="4"/>
        <v>294730</v>
      </c>
      <c r="M79" s="241">
        <f t="shared" si="4"/>
        <v>294730</v>
      </c>
      <c r="N79" s="49"/>
      <c r="O79" s="254"/>
      <c r="P79" s="227"/>
      <c r="Q79" s="227"/>
    </row>
    <row r="80" spans="1:17" s="50" customFormat="1" ht="38.65" hidden="1" customHeight="1" x14ac:dyDescent="0.35">
      <c r="A80" s="44"/>
      <c r="B80" s="174"/>
      <c r="C80" s="174"/>
      <c r="D80" s="174"/>
      <c r="E80" s="174"/>
      <c r="F80" s="175"/>
      <c r="G80" s="51" t="s">
        <v>462</v>
      </c>
      <c r="H80" s="51"/>
      <c r="I80" s="52" t="s">
        <v>463</v>
      </c>
      <c r="J80" s="48"/>
      <c r="K80" s="49">
        <f t="shared" si="4"/>
        <v>0</v>
      </c>
      <c r="L80" s="49">
        <f t="shared" si="4"/>
        <v>294730</v>
      </c>
      <c r="M80" s="241">
        <f t="shared" si="4"/>
        <v>294730</v>
      </c>
      <c r="N80" s="49"/>
      <c r="O80" s="254"/>
      <c r="P80" s="227"/>
      <c r="Q80" s="227"/>
    </row>
    <row r="81" spans="1:17" s="50" customFormat="1" ht="36.4" hidden="1" customHeight="1" x14ac:dyDescent="0.35">
      <c r="A81" s="44"/>
      <c r="B81" s="174"/>
      <c r="C81" s="174"/>
      <c r="D81" s="174"/>
      <c r="E81" s="174"/>
      <c r="F81" s="175"/>
      <c r="G81" s="51" t="s">
        <v>4</v>
      </c>
      <c r="H81" s="51"/>
      <c r="I81" s="52"/>
      <c r="J81" s="48">
        <v>600</v>
      </c>
      <c r="K81" s="49"/>
      <c r="L81" s="49">
        <f>131564+163166</f>
        <v>294730</v>
      </c>
      <c r="M81" s="241">
        <f>K81+L81</f>
        <v>294730</v>
      </c>
      <c r="N81" s="49"/>
      <c r="O81" s="254"/>
      <c r="P81" s="227"/>
      <c r="Q81" s="227"/>
    </row>
    <row r="82" spans="1:17" s="50" customFormat="1" ht="53.25" customHeight="1" x14ac:dyDescent="0.35">
      <c r="A82" s="44"/>
      <c r="B82" s="179"/>
      <c r="C82" s="179"/>
      <c r="D82" s="179"/>
      <c r="E82" s="179"/>
      <c r="F82" s="315"/>
      <c r="G82" s="14" t="s">
        <v>493</v>
      </c>
      <c r="H82" s="51"/>
      <c r="I82" s="167" t="s">
        <v>248</v>
      </c>
      <c r="J82" s="48"/>
      <c r="K82" s="49"/>
      <c r="L82" s="49"/>
      <c r="M82" s="241"/>
      <c r="N82" s="49"/>
      <c r="O82" s="221">
        <f>O83</f>
        <v>1420485</v>
      </c>
      <c r="P82" s="227"/>
      <c r="Q82" s="227"/>
    </row>
    <row r="83" spans="1:17" s="50" customFormat="1" ht="36.4" customHeight="1" x14ac:dyDescent="0.35">
      <c r="A83" s="44"/>
      <c r="B83" s="179"/>
      <c r="C83" s="179"/>
      <c r="D83" s="179"/>
      <c r="E83" s="179"/>
      <c r="F83" s="315"/>
      <c r="G83" s="51" t="s">
        <v>4</v>
      </c>
      <c r="H83" s="51"/>
      <c r="I83" s="316"/>
      <c r="J83" s="48">
        <v>600</v>
      </c>
      <c r="K83" s="49"/>
      <c r="L83" s="49"/>
      <c r="M83" s="241"/>
      <c r="N83" s="49"/>
      <c r="O83" s="221">
        <v>1420485</v>
      </c>
      <c r="P83" s="227"/>
      <c r="Q83" s="227"/>
    </row>
    <row r="84" spans="1:17" s="50" customFormat="1" ht="65.25" customHeight="1" x14ac:dyDescent="0.35">
      <c r="A84" s="44"/>
      <c r="B84" s="179"/>
      <c r="C84" s="179"/>
      <c r="D84" s="179"/>
      <c r="E84" s="179"/>
      <c r="F84" s="315"/>
      <c r="G84" s="14" t="s">
        <v>718</v>
      </c>
      <c r="H84" s="51"/>
      <c r="I84" s="167" t="s">
        <v>717</v>
      </c>
      <c r="J84" s="48"/>
      <c r="K84" s="49"/>
      <c r="L84" s="49"/>
      <c r="M84" s="241"/>
      <c r="N84" s="49"/>
      <c r="O84" s="221">
        <f>O85</f>
        <v>240000</v>
      </c>
      <c r="P84" s="227"/>
      <c r="Q84" s="227"/>
    </row>
    <row r="85" spans="1:17" s="50" customFormat="1" ht="36.4" customHeight="1" x14ac:dyDescent="0.35">
      <c r="A85" s="44"/>
      <c r="B85" s="179"/>
      <c r="C85" s="179"/>
      <c r="D85" s="179"/>
      <c r="E85" s="179"/>
      <c r="F85" s="315"/>
      <c r="G85" s="51" t="s">
        <v>4</v>
      </c>
      <c r="H85" s="51"/>
      <c r="I85" s="316"/>
      <c r="J85" s="48">
        <v>600</v>
      </c>
      <c r="K85" s="49"/>
      <c r="L85" s="49"/>
      <c r="M85" s="241"/>
      <c r="N85" s="49"/>
      <c r="O85" s="221">
        <v>240000</v>
      </c>
      <c r="P85" s="227"/>
      <c r="Q85" s="227"/>
    </row>
    <row r="86" spans="1:17" s="50" customFormat="1" ht="36.4" customHeight="1" x14ac:dyDescent="0.35">
      <c r="A86" s="44"/>
      <c r="B86" s="179"/>
      <c r="C86" s="179"/>
      <c r="D86" s="179"/>
      <c r="E86" s="179"/>
      <c r="F86" s="286"/>
      <c r="G86" s="51" t="s">
        <v>648</v>
      </c>
      <c r="H86" s="51"/>
      <c r="I86" s="287" t="s">
        <v>504</v>
      </c>
      <c r="J86" s="48"/>
      <c r="K86" s="49"/>
      <c r="L86" s="49"/>
      <c r="M86" s="241"/>
      <c r="N86" s="49"/>
      <c r="O86" s="221">
        <f>O87</f>
        <v>88933</v>
      </c>
      <c r="P86" s="227"/>
      <c r="Q86" s="227"/>
    </row>
    <row r="87" spans="1:17" s="50" customFormat="1" ht="36.4" customHeight="1" x14ac:dyDescent="0.35">
      <c r="A87" s="44"/>
      <c r="B87" s="179"/>
      <c r="C87" s="179"/>
      <c r="D87" s="179"/>
      <c r="E87" s="179"/>
      <c r="F87" s="286"/>
      <c r="G87" s="51" t="s">
        <v>4</v>
      </c>
      <c r="H87" s="51"/>
      <c r="I87" s="52"/>
      <c r="J87" s="48">
        <v>600</v>
      </c>
      <c r="K87" s="49"/>
      <c r="L87" s="49"/>
      <c r="M87" s="241"/>
      <c r="N87" s="49"/>
      <c r="O87" s="221">
        <v>88933</v>
      </c>
      <c r="P87" s="227"/>
      <c r="Q87" s="227"/>
    </row>
    <row r="88" spans="1:17" s="50" customFormat="1" ht="84" customHeight="1" x14ac:dyDescent="0.35">
      <c r="A88" s="44"/>
      <c r="B88" s="179"/>
      <c r="C88" s="179"/>
      <c r="D88" s="179"/>
      <c r="E88" s="179"/>
      <c r="F88" s="310"/>
      <c r="G88" s="14" t="s">
        <v>461</v>
      </c>
      <c r="H88" s="51"/>
      <c r="I88" s="282" t="s">
        <v>339</v>
      </c>
      <c r="J88" s="48"/>
      <c r="K88" s="49"/>
      <c r="L88" s="49"/>
      <c r="M88" s="241"/>
      <c r="N88" s="49"/>
      <c r="O88" s="221">
        <f>O89+O91</f>
        <v>2287215.9</v>
      </c>
      <c r="P88" s="227"/>
      <c r="Q88" s="227"/>
    </row>
    <row r="89" spans="1:17" s="50" customFormat="1" ht="69.75" customHeight="1" x14ac:dyDescent="0.35">
      <c r="A89" s="44"/>
      <c r="B89" s="179"/>
      <c r="C89" s="179"/>
      <c r="D89" s="179"/>
      <c r="E89" s="179"/>
      <c r="F89" s="310"/>
      <c r="G89" s="14" t="s">
        <v>583</v>
      </c>
      <c r="H89" s="51"/>
      <c r="I89" s="287" t="s">
        <v>582</v>
      </c>
      <c r="J89" s="48"/>
      <c r="K89" s="49"/>
      <c r="L89" s="49"/>
      <c r="M89" s="241"/>
      <c r="N89" s="49"/>
      <c r="O89" s="221">
        <f>O90</f>
        <v>1792084.9</v>
      </c>
      <c r="P89" s="227"/>
      <c r="Q89" s="227"/>
    </row>
    <row r="90" spans="1:17" s="50" customFormat="1" ht="36.4" customHeight="1" x14ac:dyDescent="0.35">
      <c r="A90" s="44"/>
      <c r="B90" s="179"/>
      <c r="C90" s="179"/>
      <c r="D90" s="179"/>
      <c r="E90" s="179"/>
      <c r="F90" s="310"/>
      <c r="G90" s="51" t="s">
        <v>4</v>
      </c>
      <c r="H90" s="51"/>
      <c r="I90" s="52"/>
      <c r="J90" s="48">
        <v>600</v>
      </c>
      <c r="K90" s="49"/>
      <c r="L90" s="49"/>
      <c r="M90" s="241"/>
      <c r="N90" s="49"/>
      <c r="O90" s="274">
        <v>1792084.9</v>
      </c>
      <c r="P90" s="227"/>
      <c r="Q90" s="227"/>
    </row>
    <row r="91" spans="1:17" s="50" customFormat="1" ht="45" customHeight="1" x14ac:dyDescent="0.35">
      <c r="A91" s="44"/>
      <c r="B91" s="179"/>
      <c r="C91" s="179"/>
      <c r="D91" s="179"/>
      <c r="E91" s="179"/>
      <c r="F91" s="310"/>
      <c r="G91" s="14" t="s">
        <v>462</v>
      </c>
      <c r="H91" s="51"/>
      <c r="I91" s="287" t="s">
        <v>463</v>
      </c>
      <c r="J91" s="48"/>
      <c r="K91" s="49"/>
      <c r="L91" s="49"/>
      <c r="M91" s="241"/>
      <c r="N91" s="49"/>
      <c r="O91" s="221">
        <f>O92</f>
        <v>495131</v>
      </c>
      <c r="P91" s="227"/>
      <c r="Q91" s="227"/>
    </row>
    <row r="92" spans="1:17" s="50" customFormat="1" ht="36.4" customHeight="1" x14ac:dyDescent="0.35">
      <c r="A92" s="44"/>
      <c r="B92" s="179"/>
      <c r="C92" s="179"/>
      <c r="D92" s="179"/>
      <c r="E92" s="179"/>
      <c r="F92" s="310"/>
      <c r="G92" s="51" t="s">
        <v>4</v>
      </c>
      <c r="H92" s="51"/>
      <c r="I92" s="52"/>
      <c r="J92" s="48">
        <v>600</v>
      </c>
      <c r="K92" s="49"/>
      <c r="L92" s="49"/>
      <c r="M92" s="241"/>
      <c r="N92" s="49"/>
      <c r="O92" s="274">
        <v>495131</v>
      </c>
      <c r="P92" s="227"/>
      <c r="Q92" s="227"/>
    </row>
    <row r="93" spans="1:17" s="50" customFormat="1" ht="36.4" customHeight="1" x14ac:dyDescent="0.35">
      <c r="A93" s="44"/>
      <c r="B93" s="179"/>
      <c r="C93" s="179"/>
      <c r="D93" s="179"/>
      <c r="E93" s="179"/>
      <c r="F93" s="281"/>
      <c r="G93" s="63" t="s">
        <v>651</v>
      </c>
      <c r="H93" s="51"/>
      <c r="I93" s="282" t="s">
        <v>649</v>
      </c>
      <c r="J93" s="48"/>
      <c r="K93" s="49"/>
      <c r="L93" s="49"/>
      <c r="M93" s="241"/>
      <c r="N93" s="49"/>
      <c r="O93" s="221">
        <f t="shared" ref="O93:O94" si="5">O94</f>
        <v>894202</v>
      </c>
      <c r="P93" s="227"/>
      <c r="Q93" s="227"/>
    </row>
    <row r="94" spans="1:17" s="50" customFormat="1" ht="57" customHeight="1" x14ac:dyDescent="0.35">
      <c r="A94" s="44"/>
      <c r="B94" s="179"/>
      <c r="C94" s="179"/>
      <c r="D94" s="179"/>
      <c r="E94" s="179"/>
      <c r="F94" s="281"/>
      <c r="G94" s="293" t="s">
        <v>659</v>
      </c>
      <c r="H94" s="51"/>
      <c r="I94" s="167" t="s">
        <v>650</v>
      </c>
      <c r="J94" s="48"/>
      <c r="K94" s="49"/>
      <c r="L94" s="49"/>
      <c r="M94" s="241"/>
      <c r="N94" s="49"/>
      <c r="O94" s="221">
        <f t="shared" si="5"/>
        <v>894202</v>
      </c>
      <c r="P94" s="227"/>
      <c r="Q94" s="227"/>
    </row>
    <row r="95" spans="1:17" s="50" customFormat="1" ht="47.25" customHeight="1" x14ac:dyDescent="0.35">
      <c r="A95" s="44"/>
      <c r="B95" s="179"/>
      <c r="C95" s="179"/>
      <c r="D95" s="179"/>
      <c r="E95" s="179"/>
      <c r="F95" s="281"/>
      <c r="G95" s="51" t="s">
        <v>4</v>
      </c>
      <c r="H95" s="51"/>
      <c r="I95" s="52"/>
      <c r="J95" s="48">
        <v>600</v>
      </c>
      <c r="K95" s="49"/>
      <c r="L95" s="49"/>
      <c r="M95" s="241"/>
      <c r="N95" s="49"/>
      <c r="O95" s="221">
        <v>894202</v>
      </c>
      <c r="P95" s="227"/>
      <c r="Q95" s="227"/>
    </row>
    <row r="96" spans="1:17" s="50" customFormat="1" ht="84.65" hidden="1" customHeight="1" x14ac:dyDescent="0.35">
      <c r="A96" s="44"/>
      <c r="B96" s="179"/>
      <c r="C96" s="179"/>
      <c r="D96" s="179"/>
      <c r="E96" s="179"/>
      <c r="F96" s="252"/>
      <c r="G96" s="63" t="s">
        <v>461</v>
      </c>
      <c r="H96" s="51"/>
      <c r="I96" s="64" t="s">
        <v>339</v>
      </c>
      <c r="J96" s="48"/>
      <c r="K96" s="49">
        <f>K97+K99</f>
        <v>2051749</v>
      </c>
      <c r="L96" s="49"/>
      <c r="M96" s="241"/>
      <c r="N96" s="49">
        <f>N97+N99</f>
        <v>394348</v>
      </c>
      <c r="O96" s="221">
        <f>O97+O99</f>
        <v>0</v>
      </c>
      <c r="P96" s="227"/>
      <c r="Q96" s="227"/>
    </row>
    <row r="97" spans="1:17" s="50" customFormat="1" ht="53.15" hidden="1" customHeight="1" x14ac:dyDescent="0.35">
      <c r="A97" s="44"/>
      <c r="B97" s="179"/>
      <c r="C97" s="179"/>
      <c r="D97" s="179"/>
      <c r="E97" s="179"/>
      <c r="F97" s="252"/>
      <c r="G97" s="51" t="s">
        <v>462</v>
      </c>
      <c r="H97" s="51"/>
      <c r="I97" s="167" t="s">
        <v>463</v>
      </c>
      <c r="J97" s="48"/>
      <c r="K97" s="49">
        <f>K98</f>
        <v>46742</v>
      </c>
      <c r="L97" s="49"/>
      <c r="M97" s="241"/>
      <c r="N97" s="49">
        <f>N98</f>
        <v>394348</v>
      </c>
      <c r="O97" s="221">
        <f>O98</f>
        <v>0</v>
      </c>
      <c r="P97" s="227"/>
      <c r="Q97" s="227"/>
    </row>
    <row r="98" spans="1:17" s="50" customFormat="1" ht="49" hidden="1" customHeight="1" x14ac:dyDescent="0.35">
      <c r="A98" s="44"/>
      <c r="B98" s="179"/>
      <c r="C98" s="179"/>
      <c r="D98" s="179"/>
      <c r="E98" s="179"/>
      <c r="F98" s="252"/>
      <c r="G98" s="51" t="s">
        <v>4</v>
      </c>
      <c r="H98" s="51"/>
      <c r="I98" s="52"/>
      <c r="J98" s="48">
        <v>600</v>
      </c>
      <c r="K98" s="49">
        <v>46742</v>
      </c>
      <c r="L98" s="49"/>
      <c r="M98" s="241"/>
      <c r="N98" s="49">
        <v>394348</v>
      </c>
      <c r="O98" s="274"/>
      <c r="P98" s="227"/>
      <c r="Q98" s="227"/>
    </row>
    <row r="99" spans="1:17" s="50" customFormat="1" ht="69" hidden="1" customHeight="1" x14ac:dyDescent="0.35">
      <c r="A99" s="44"/>
      <c r="B99" s="179"/>
      <c r="C99" s="179"/>
      <c r="D99" s="179"/>
      <c r="E99" s="179"/>
      <c r="F99" s="252"/>
      <c r="G99" s="51" t="s">
        <v>583</v>
      </c>
      <c r="H99" s="51"/>
      <c r="I99" s="167" t="s">
        <v>582</v>
      </c>
      <c r="J99" s="48"/>
      <c r="K99" s="49">
        <f>K100</f>
        <v>2005007</v>
      </c>
      <c r="L99" s="49"/>
      <c r="M99" s="241"/>
      <c r="N99" s="49">
        <f>N100</f>
        <v>0</v>
      </c>
      <c r="O99" s="221">
        <f>O100</f>
        <v>0</v>
      </c>
      <c r="P99" s="227"/>
      <c r="Q99" s="227"/>
    </row>
    <row r="100" spans="1:17" s="50" customFormat="1" ht="51" hidden="1" customHeight="1" x14ac:dyDescent="0.35">
      <c r="A100" s="44"/>
      <c r="B100" s="179"/>
      <c r="C100" s="179"/>
      <c r="D100" s="179"/>
      <c r="E100" s="179"/>
      <c r="F100" s="252"/>
      <c r="G100" s="51" t="s">
        <v>4</v>
      </c>
      <c r="H100" s="51"/>
      <c r="I100" s="52"/>
      <c r="J100" s="48">
        <v>600</v>
      </c>
      <c r="K100" s="49">
        <v>2005007</v>
      </c>
      <c r="L100" s="49"/>
      <c r="M100" s="241"/>
      <c r="N100" s="49"/>
      <c r="O100" s="221"/>
      <c r="P100" s="227"/>
      <c r="Q100" s="227"/>
    </row>
    <row r="101" spans="1:17" s="50" customFormat="1" ht="51" hidden="1" customHeight="1" x14ac:dyDescent="0.35">
      <c r="A101" s="44"/>
      <c r="B101" s="179"/>
      <c r="C101" s="179"/>
      <c r="D101" s="179"/>
      <c r="E101" s="179"/>
      <c r="F101" s="299"/>
      <c r="G101" s="121" t="s">
        <v>626</v>
      </c>
      <c r="H101" s="51"/>
      <c r="I101" s="60" t="s">
        <v>253</v>
      </c>
      <c r="J101" s="48"/>
      <c r="K101" s="49"/>
      <c r="L101" s="49"/>
      <c r="M101" s="241"/>
      <c r="N101" s="49"/>
      <c r="O101" s="221">
        <f>O102</f>
        <v>0</v>
      </c>
      <c r="P101" s="227"/>
      <c r="Q101" s="227"/>
    </row>
    <row r="102" spans="1:17" s="50" customFormat="1" ht="51" hidden="1" customHeight="1" x14ac:dyDescent="0.35">
      <c r="A102" s="44"/>
      <c r="B102" s="179"/>
      <c r="C102" s="179"/>
      <c r="D102" s="179"/>
      <c r="E102" s="179"/>
      <c r="F102" s="299"/>
      <c r="G102" s="63" t="s">
        <v>589</v>
      </c>
      <c r="H102" s="51"/>
      <c r="I102" s="64" t="s">
        <v>254</v>
      </c>
      <c r="J102" s="48"/>
      <c r="K102" s="49"/>
      <c r="L102" s="49"/>
      <c r="M102" s="241"/>
      <c r="N102" s="49"/>
      <c r="O102" s="221">
        <f>O103</f>
        <v>0</v>
      </c>
      <c r="P102" s="227"/>
      <c r="Q102" s="227"/>
    </row>
    <row r="103" spans="1:17" s="50" customFormat="1" ht="51" hidden="1" customHeight="1" x14ac:dyDescent="0.35">
      <c r="A103" s="44"/>
      <c r="B103" s="179"/>
      <c r="C103" s="179"/>
      <c r="D103" s="179"/>
      <c r="E103" s="179"/>
      <c r="F103" s="299"/>
      <c r="G103" s="51" t="s">
        <v>590</v>
      </c>
      <c r="H103" s="51"/>
      <c r="I103" s="52" t="s">
        <v>592</v>
      </c>
      <c r="J103" s="48"/>
      <c r="K103" s="49"/>
      <c r="L103" s="49"/>
      <c r="M103" s="241"/>
      <c r="N103" s="49"/>
      <c r="O103" s="221">
        <f>O104</f>
        <v>0</v>
      </c>
      <c r="P103" s="227"/>
      <c r="Q103" s="227"/>
    </row>
    <row r="104" spans="1:17" s="50" customFormat="1" ht="51" hidden="1" customHeight="1" x14ac:dyDescent="0.35">
      <c r="A104" s="44"/>
      <c r="B104" s="179"/>
      <c r="C104" s="179"/>
      <c r="D104" s="179"/>
      <c r="E104" s="179"/>
      <c r="F104" s="299"/>
      <c r="G104" s="51" t="s">
        <v>10</v>
      </c>
      <c r="H104" s="51"/>
      <c r="I104" s="52"/>
      <c r="J104" s="48">
        <v>400</v>
      </c>
      <c r="K104" s="49"/>
      <c r="L104" s="49"/>
      <c r="M104" s="241"/>
      <c r="N104" s="49"/>
      <c r="O104" s="221"/>
      <c r="P104" s="227"/>
      <c r="Q104" s="227"/>
    </row>
    <row r="105" spans="1:17" s="50" customFormat="1" ht="51" customHeight="1" x14ac:dyDescent="0.35">
      <c r="A105" s="44"/>
      <c r="B105" s="179"/>
      <c r="C105" s="179"/>
      <c r="D105" s="179"/>
      <c r="E105" s="179"/>
      <c r="F105" s="310"/>
      <c r="G105" s="14" t="s">
        <v>712</v>
      </c>
      <c r="H105" s="51"/>
      <c r="I105" s="282" t="s">
        <v>710</v>
      </c>
      <c r="J105" s="48"/>
      <c r="K105" s="49"/>
      <c r="L105" s="49"/>
      <c r="M105" s="241"/>
      <c r="N105" s="49"/>
      <c r="O105" s="221">
        <f>O106</f>
        <v>52084</v>
      </c>
      <c r="P105" s="227"/>
      <c r="Q105" s="227"/>
    </row>
    <row r="106" spans="1:17" s="50" customFormat="1" ht="51" customHeight="1" x14ac:dyDescent="0.35">
      <c r="A106" s="44"/>
      <c r="B106" s="179"/>
      <c r="C106" s="179"/>
      <c r="D106" s="179"/>
      <c r="E106" s="179"/>
      <c r="F106" s="310"/>
      <c r="G106" s="14" t="s">
        <v>713</v>
      </c>
      <c r="H106" s="51"/>
      <c r="I106" s="167" t="s">
        <v>709</v>
      </c>
      <c r="J106" s="48"/>
      <c r="K106" s="49"/>
      <c r="L106" s="49"/>
      <c r="M106" s="241"/>
      <c r="N106" s="49"/>
      <c r="O106" s="221">
        <f>O107</f>
        <v>52084</v>
      </c>
      <c r="P106" s="227"/>
      <c r="Q106" s="227"/>
    </row>
    <row r="107" spans="1:17" s="50" customFormat="1" ht="51" customHeight="1" x14ac:dyDescent="0.35">
      <c r="A107" s="44"/>
      <c r="B107" s="179"/>
      <c r="C107" s="179"/>
      <c r="D107" s="179"/>
      <c r="E107" s="179"/>
      <c r="F107" s="310"/>
      <c r="G107" s="51" t="s">
        <v>4</v>
      </c>
      <c r="H107" s="51"/>
      <c r="I107" s="52"/>
      <c r="J107" s="48">
        <v>600</v>
      </c>
      <c r="K107" s="49"/>
      <c r="L107" s="49"/>
      <c r="M107" s="241"/>
      <c r="N107" s="49"/>
      <c r="O107" s="274">
        <v>52084</v>
      </c>
      <c r="P107" s="227"/>
      <c r="Q107" s="227"/>
    </row>
    <row r="108" spans="1:17" s="50" customFormat="1" ht="39" customHeight="1" x14ac:dyDescent="0.35">
      <c r="A108" s="44"/>
      <c r="B108" s="159"/>
      <c r="C108" s="159"/>
      <c r="D108" s="159"/>
      <c r="E108" s="159"/>
      <c r="F108" s="160"/>
      <c r="G108" s="121" t="s">
        <v>610</v>
      </c>
      <c r="H108" s="51"/>
      <c r="I108" s="60" t="s">
        <v>431</v>
      </c>
      <c r="J108" s="48"/>
      <c r="K108" s="127">
        <f>K109</f>
        <v>429518</v>
      </c>
      <c r="L108" s="127">
        <f>L109</f>
        <v>0</v>
      </c>
      <c r="M108" s="242">
        <f>M109</f>
        <v>201000</v>
      </c>
      <c r="N108" s="127">
        <f>N109</f>
        <v>0</v>
      </c>
      <c r="O108" s="254">
        <f>O109</f>
        <v>510388</v>
      </c>
      <c r="P108" s="227"/>
      <c r="Q108" s="268"/>
    </row>
    <row r="109" spans="1:17" s="50" customFormat="1" ht="66.75" customHeight="1" x14ac:dyDescent="0.35">
      <c r="A109" s="44"/>
      <c r="B109" s="159"/>
      <c r="C109" s="159"/>
      <c r="D109" s="159"/>
      <c r="E109" s="159"/>
      <c r="F109" s="160"/>
      <c r="G109" s="121" t="s">
        <v>665</v>
      </c>
      <c r="H109" s="51"/>
      <c r="I109" s="47" t="s">
        <v>432</v>
      </c>
      <c r="J109" s="48"/>
      <c r="K109" s="49">
        <f>K110+K119+K122</f>
        <v>429518</v>
      </c>
      <c r="L109" s="49">
        <f>L110+L114</f>
        <v>0</v>
      </c>
      <c r="M109" s="241">
        <f>M110+M114</f>
        <v>201000</v>
      </c>
      <c r="N109" s="49">
        <f>N110+N119+N122</f>
        <v>0</v>
      </c>
      <c r="O109" s="221">
        <f>O110+O119+O128</f>
        <v>510388</v>
      </c>
      <c r="P109" s="227"/>
      <c r="Q109" s="227"/>
    </row>
    <row r="110" spans="1:17" s="50" customFormat="1" ht="51.75" customHeight="1" x14ac:dyDescent="0.35">
      <c r="A110" s="44"/>
      <c r="B110" s="159"/>
      <c r="C110" s="159"/>
      <c r="D110" s="159"/>
      <c r="E110" s="159"/>
      <c r="F110" s="160"/>
      <c r="G110" s="63" t="s">
        <v>259</v>
      </c>
      <c r="H110" s="51"/>
      <c r="I110" s="64" t="s">
        <v>433</v>
      </c>
      <c r="J110" s="48"/>
      <c r="K110" s="49">
        <f>K111</f>
        <v>201000</v>
      </c>
      <c r="L110" s="49">
        <f>L111</f>
        <v>0</v>
      </c>
      <c r="M110" s="241">
        <f>M111</f>
        <v>201000</v>
      </c>
      <c r="N110" s="49">
        <f>N111</f>
        <v>0</v>
      </c>
      <c r="O110" s="221">
        <f>O111</f>
        <v>201000</v>
      </c>
      <c r="P110" s="227"/>
      <c r="Q110" s="227"/>
    </row>
    <row r="111" spans="1:17" s="50" customFormat="1" ht="64.5" customHeight="1" x14ac:dyDescent="0.35">
      <c r="A111" s="44"/>
      <c r="B111" s="159"/>
      <c r="C111" s="159"/>
      <c r="D111" s="159"/>
      <c r="E111" s="159"/>
      <c r="F111" s="160"/>
      <c r="G111" s="51" t="s">
        <v>666</v>
      </c>
      <c r="H111" s="51"/>
      <c r="I111" s="47" t="s">
        <v>434</v>
      </c>
      <c r="J111" s="48"/>
      <c r="K111" s="49">
        <f>K112+K113</f>
        <v>201000</v>
      </c>
      <c r="L111" s="49">
        <f>L112+L113</f>
        <v>0</v>
      </c>
      <c r="M111" s="241">
        <f>M112+M113</f>
        <v>201000</v>
      </c>
      <c r="N111" s="49">
        <f>N112+N113</f>
        <v>0</v>
      </c>
      <c r="O111" s="221">
        <f>O112+O113</f>
        <v>201000</v>
      </c>
      <c r="P111" s="227"/>
      <c r="Q111" s="227"/>
    </row>
    <row r="112" spans="1:17" s="50" customFormat="1" ht="33" customHeight="1" x14ac:dyDescent="0.35">
      <c r="A112" s="44"/>
      <c r="B112" s="177"/>
      <c r="C112" s="177"/>
      <c r="D112" s="177"/>
      <c r="E112" s="177"/>
      <c r="F112" s="178"/>
      <c r="G112" s="51" t="s">
        <v>2</v>
      </c>
      <c r="H112" s="51"/>
      <c r="I112" s="47"/>
      <c r="J112" s="48">
        <v>200</v>
      </c>
      <c r="K112" s="49">
        <v>91000</v>
      </c>
      <c r="L112" s="49"/>
      <c r="M112" s="241">
        <f>K112+L112</f>
        <v>91000</v>
      </c>
      <c r="N112" s="49"/>
      <c r="O112" s="49">
        <v>91000</v>
      </c>
      <c r="P112" s="227"/>
      <c r="Q112" s="227"/>
    </row>
    <row r="113" spans="1:17" s="50" customFormat="1" ht="51" customHeight="1" x14ac:dyDescent="0.35">
      <c r="A113" s="44"/>
      <c r="B113" s="159"/>
      <c r="C113" s="159"/>
      <c r="D113" s="159"/>
      <c r="E113" s="159"/>
      <c r="F113" s="160"/>
      <c r="G113" s="51" t="s">
        <v>4</v>
      </c>
      <c r="H113" s="51"/>
      <c r="I113" s="52"/>
      <c r="J113" s="48">
        <v>600</v>
      </c>
      <c r="K113" s="49">
        <v>110000</v>
      </c>
      <c r="L113" s="49">
        <v>0</v>
      </c>
      <c r="M113" s="241">
        <f>K113+L113</f>
        <v>110000</v>
      </c>
      <c r="N113" s="49"/>
      <c r="O113" s="221">
        <v>110000</v>
      </c>
      <c r="P113" s="227"/>
      <c r="Q113" s="227"/>
    </row>
    <row r="114" spans="1:17" s="50" customFormat="1" ht="34.9" hidden="1" customHeight="1" x14ac:dyDescent="0.35">
      <c r="A114" s="44"/>
      <c r="B114" s="179"/>
      <c r="C114" s="179"/>
      <c r="D114" s="179"/>
      <c r="E114" s="179"/>
      <c r="F114" s="195"/>
      <c r="G114" s="63" t="s">
        <v>481</v>
      </c>
      <c r="H114" s="51"/>
      <c r="I114" s="123" t="s">
        <v>484</v>
      </c>
      <c r="J114" s="48"/>
      <c r="K114" s="49">
        <f>K115+K117</f>
        <v>0</v>
      </c>
      <c r="L114" s="49">
        <f>L115+L117</f>
        <v>0</v>
      </c>
      <c r="M114" s="241">
        <f>M115+M117</f>
        <v>0</v>
      </c>
      <c r="N114" s="49"/>
      <c r="O114" s="221"/>
      <c r="P114" s="227"/>
      <c r="Q114" s="227"/>
    </row>
    <row r="115" spans="1:17" s="50" customFormat="1" ht="50.5" hidden="1" customHeight="1" x14ac:dyDescent="0.35">
      <c r="A115" s="44"/>
      <c r="B115" s="179"/>
      <c r="C115" s="179"/>
      <c r="D115" s="179"/>
      <c r="E115" s="179"/>
      <c r="F115" s="195"/>
      <c r="G115" s="51" t="s">
        <v>482</v>
      </c>
      <c r="H115" s="51"/>
      <c r="I115" s="52" t="s">
        <v>483</v>
      </c>
      <c r="J115" s="48"/>
      <c r="K115" s="49">
        <f>K116</f>
        <v>0</v>
      </c>
      <c r="L115" s="49">
        <f>L116</f>
        <v>0</v>
      </c>
      <c r="M115" s="241">
        <f>M116</f>
        <v>0</v>
      </c>
      <c r="N115" s="49"/>
      <c r="O115" s="221"/>
      <c r="P115" s="227"/>
      <c r="Q115" s="227"/>
    </row>
    <row r="116" spans="1:17" s="50" customFormat="1" ht="34.9" hidden="1" customHeight="1" x14ac:dyDescent="0.35">
      <c r="A116" s="44"/>
      <c r="B116" s="179"/>
      <c r="C116" s="179"/>
      <c r="D116" s="179"/>
      <c r="E116" s="179"/>
      <c r="F116" s="195"/>
      <c r="G116" s="51" t="s">
        <v>4</v>
      </c>
      <c r="H116" s="51"/>
      <c r="I116" s="52"/>
      <c r="J116" s="48">
        <v>600</v>
      </c>
      <c r="K116" s="49"/>
      <c r="L116" s="49">
        <v>0</v>
      </c>
      <c r="M116" s="241">
        <f>K116+L116</f>
        <v>0</v>
      </c>
      <c r="N116" s="49"/>
      <c r="O116" s="221"/>
      <c r="P116" s="227"/>
      <c r="Q116" s="227"/>
    </row>
    <row r="117" spans="1:17" s="50" customFormat="1" ht="49.9" hidden="1" customHeight="1" x14ac:dyDescent="0.35">
      <c r="A117" s="44"/>
      <c r="B117" s="179"/>
      <c r="C117" s="179"/>
      <c r="D117" s="179"/>
      <c r="E117" s="179"/>
      <c r="F117" s="196"/>
      <c r="G117" s="51" t="s">
        <v>491</v>
      </c>
      <c r="H117" s="51"/>
      <c r="I117" s="52" t="s">
        <v>492</v>
      </c>
      <c r="J117" s="48"/>
      <c r="K117" s="49">
        <f>K118</f>
        <v>0</v>
      </c>
      <c r="L117" s="49">
        <f>L118</f>
        <v>0</v>
      </c>
      <c r="M117" s="241">
        <f>M118</f>
        <v>0</v>
      </c>
      <c r="N117" s="49"/>
      <c r="O117" s="221"/>
      <c r="P117" s="227"/>
      <c r="Q117" s="227"/>
    </row>
    <row r="118" spans="1:17" s="50" customFormat="1" ht="34.9" hidden="1" customHeight="1" x14ac:dyDescent="0.35">
      <c r="A118" s="44"/>
      <c r="B118" s="179"/>
      <c r="C118" s="179"/>
      <c r="D118" s="179"/>
      <c r="E118" s="179"/>
      <c r="F118" s="196"/>
      <c r="G118" s="51" t="s">
        <v>4</v>
      </c>
      <c r="H118" s="51"/>
      <c r="I118" s="52"/>
      <c r="J118" s="48">
        <v>600</v>
      </c>
      <c r="K118" s="49"/>
      <c r="L118" s="49"/>
      <c r="M118" s="241">
        <f>K118+L118</f>
        <v>0</v>
      </c>
      <c r="N118" s="49"/>
      <c r="O118" s="221"/>
      <c r="P118" s="227"/>
      <c r="Q118" s="227"/>
    </row>
    <row r="119" spans="1:17" s="50" customFormat="1" ht="34.9" hidden="1" customHeight="1" x14ac:dyDescent="0.35">
      <c r="A119" s="44"/>
      <c r="B119" s="179"/>
      <c r="C119" s="179"/>
      <c r="D119" s="179"/>
      <c r="E119" s="179"/>
      <c r="F119" s="214"/>
      <c r="G119" s="63" t="s">
        <v>481</v>
      </c>
      <c r="H119" s="51"/>
      <c r="I119" s="64" t="s">
        <v>484</v>
      </c>
      <c r="J119" s="48"/>
      <c r="K119" s="49">
        <f>K120</f>
        <v>0</v>
      </c>
      <c r="L119" s="49"/>
      <c r="M119" s="241"/>
      <c r="N119" s="49"/>
      <c r="O119" s="221"/>
      <c r="P119" s="227"/>
      <c r="Q119" s="227"/>
    </row>
    <row r="120" spans="1:17" s="50" customFormat="1" ht="48.65" hidden="1" customHeight="1" x14ac:dyDescent="0.35">
      <c r="A120" s="44"/>
      <c r="B120" s="179"/>
      <c r="C120" s="179"/>
      <c r="D120" s="179"/>
      <c r="E120" s="179"/>
      <c r="F120" s="214"/>
      <c r="G120" s="51" t="s">
        <v>491</v>
      </c>
      <c r="H120" s="51"/>
      <c r="I120" s="47" t="s">
        <v>537</v>
      </c>
      <c r="J120" s="48"/>
      <c r="K120" s="49">
        <f>K121</f>
        <v>0</v>
      </c>
      <c r="L120" s="49"/>
      <c r="M120" s="241"/>
      <c r="N120" s="49"/>
      <c r="O120" s="221"/>
      <c r="P120" s="227"/>
      <c r="Q120" s="227"/>
    </row>
    <row r="121" spans="1:17" s="50" customFormat="1" ht="34.9" hidden="1" customHeight="1" x14ac:dyDescent="0.35">
      <c r="A121" s="44"/>
      <c r="B121" s="179"/>
      <c r="C121" s="179"/>
      <c r="D121" s="179"/>
      <c r="E121" s="179"/>
      <c r="F121" s="214"/>
      <c r="G121" s="51" t="s">
        <v>4</v>
      </c>
      <c r="H121" s="51"/>
      <c r="I121" s="52"/>
      <c r="J121" s="48">
        <v>600</v>
      </c>
      <c r="K121" s="49"/>
      <c r="L121" s="49"/>
      <c r="M121" s="241"/>
      <c r="N121" s="49"/>
      <c r="O121" s="221"/>
      <c r="P121" s="227"/>
      <c r="Q121" s="227"/>
    </row>
    <row r="122" spans="1:17" s="50" customFormat="1" ht="50.15" hidden="1" customHeight="1" x14ac:dyDescent="0.35">
      <c r="A122" s="44"/>
      <c r="B122" s="179"/>
      <c r="C122" s="179"/>
      <c r="D122" s="179"/>
      <c r="E122" s="179"/>
      <c r="F122" s="232"/>
      <c r="G122" s="63" t="s">
        <v>481</v>
      </c>
      <c r="H122" s="51"/>
      <c r="I122" s="64" t="s">
        <v>484</v>
      </c>
      <c r="J122" s="48"/>
      <c r="K122" s="49">
        <f>K123+K125</f>
        <v>228518</v>
      </c>
      <c r="L122" s="49"/>
      <c r="M122" s="241"/>
      <c r="N122" s="49">
        <f>N123+N125</f>
        <v>0</v>
      </c>
      <c r="O122" s="221">
        <f>O123+O125</f>
        <v>0</v>
      </c>
      <c r="P122" s="227"/>
      <c r="Q122" s="227"/>
    </row>
    <row r="123" spans="1:17" s="50" customFormat="1" ht="62.5" hidden="1" customHeight="1" x14ac:dyDescent="0.35">
      <c r="A123" s="44"/>
      <c r="B123" s="179"/>
      <c r="C123" s="179"/>
      <c r="D123" s="179"/>
      <c r="E123" s="179"/>
      <c r="F123" s="232"/>
      <c r="G123" s="51" t="s">
        <v>491</v>
      </c>
      <c r="H123" s="51"/>
      <c r="I123" s="47" t="s">
        <v>537</v>
      </c>
      <c r="J123" s="48"/>
      <c r="K123" s="49">
        <f>K124</f>
        <v>216518</v>
      </c>
      <c r="L123" s="49"/>
      <c r="M123" s="241"/>
      <c r="N123" s="49">
        <f>N124</f>
        <v>0</v>
      </c>
      <c r="O123" s="221">
        <f>O124</f>
        <v>0</v>
      </c>
      <c r="P123" s="227"/>
      <c r="Q123" s="227"/>
    </row>
    <row r="124" spans="1:17" s="50" customFormat="1" ht="54" hidden="1" customHeight="1" x14ac:dyDescent="0.35">
      <c r="A124" s="44"/>
      <c r="B124" s="179"/>
      <c r="C124" s="179"/>
      <c r="D124" s="179"/>
      <c r="E124" s="179"/>
      <c r="F124" s="232"/>
      <c r="G124" s="51" t="s">
        <v>4</v>
      </c>
      <c r="H124" s="51"/>
      <c r="I124" s="52"/>
      <c r="J124" s="48">
        <v>600</v>
      </c>
      <c r="K124" s="49">
        <v>216518</v>
      </c>
      <c r="L124" s="49"/>
      <c r="M124" s="241"/>
      <c r="N124" s="49">
        <v>0</v>
      </c>
      <c r="O124" s="221"/>
      <c r="P124" s="227"/>
      <c r="Q124" s="227"/>
    </row>
    <row r="125" spans="1:17" s="50" customFormat="1" ht="68.5" hidden="1" customHeight="1" x14ac:dyDescent="0.35">
      <c r="A125" s="44"/>
      <c r="B125" s="179"/>
      <c r="C125" s="179"/>
      <c r="D125" s="179"/>
      <c r="E125" s="179"/>
      <c r="F125" s="232"/>
      <c r="G125" s="51" t="s">
        <v>572</v>
      </c>
      <c r="H125" s="51"/>
      <c r="I125" s="52" t="s">
        <v>571</v>
      </c>
      <c r="J125" s="48"/>
      <c r="K125" s="49">
        <f>K126</f>
        <v>12000</v>
      </c>
      <c r="L125" s="49"/>
      <c r="M125" s="241"/>
      <c r="N125" s="49">
        <f>N126</f>
        <v>0</v>
      </c>
      <c r="O125" s="221">
        <f>O126</f>
        <v>0</v>
      </c>
      <c r="P125" s="227"/>
      <c r="Q125" s="227"/>
    </row>
    <row r="126" spans="1:17" s="50" customFormat="1" ht="52.5" hidden="1" customHeight="1" x14ac:dyDescent="0.35">
      <c r="A126" s="44"/>
      <c r="B126" s="179"/>
      <c r="C126" s="179"/>
      <c r="D126" s="179"/>
      <c r="E126" s="179"/>
      <c r="F126" s="232"/>
      <c r="G126" s="51" t="s">
        <v>4</v>
      </c>
      <c r="H126" s="51"/>
      <c r="I126" s="52"/>
      <c r="J126" s="48">
        <v>600</v>
      </c>
      <c r="K126" s="49">
        <v>12000</v>
      </c>
      <c r="L126" s="49"/>
      <c r="M126" s="241"/>
      <c r="N126" s="49"/>
      <c r="O126" s="221"/>
      <c r="P126" s="227"/>
      <c r="Q126" s="227"/>
    </row>
    <row r="127" spans="1:17" s="50" customFormat="1" ht="21.65" hidden="1" customHeight="1" x14ac:dyDescent="0.35">
      <c r="A127" s="44"/>
      <c r="B127" s="67"/>
      <c r="C127" s="67"/>
      <c r="D127" s="67"/>
      <c r="E127" s="67"/>
      <c r="F127" s="68"/>
      <c r="G127" s="121" t="s">
        <v>8</v>
      </c>
      <c r="H127" s="51"/>
      <c r="I127" s="125" t="s">
        <v>305</v>
      </c>
      <c r="J127" s="48"/>
      <c r="K127" s="127">
        <f>K134</f>
        <v>1460000</v>
      </c>
      <c r="L127" s="49"/>
      <c r="M127" s="242">
        <f>M134</f>
        <v>1459500</v>
      </c>
      <c r="N127" s="127">
        <f>N134</f>
        <v>0</v>
      </c>
      <c r="O127" s="254">
        <f>O134</f>
        <v>2026900</v>
      </c>
      <c r="P127" s="227"/>
      <c r="Q127" s="227"/>
    </row>
    <row r="128" spans="1:17" s="50" customFormat="1" ht="52.5" customHeight="1" x14ac:dyDescent="0.35">
      <c r="A128" s="44"/>
      <c r="B128" s="179"/>
      <c r="C128" s="179"/>
      <c r="D128" s="179"/>
      <c r="E128" s="179"/>
      <c r="F128" s="294"/>
      <c r="G128" s="63" t="s">
        <v>481</v>
      </c>
      <c r="H128" s="51"/>
      <c r="I128" s="123" t="s">
        <v>484</v>
      </c>
      <c r="J128" s="48"/>
      <c r="K128" s="127"/>
      <c r="L128" s="49"/>
      <c r="M128" s="242"/>
      <c r="N128" s="127"/>
      <c r="O128" s="221">
        <f>O129+O131</f>
        <v>309388</v>
      </c>
      <c r="P128" s="227"/>
      <c r="Q128" s="227"/>
    </row>
    <row r="129" spans="1:17" s="50" customFormat="1" ht="54" customHeight="1" x14ac:dyDescent="0.35">
      <c r="A129" s="44"/>
      <c r="B129" s="179"/>
      <c r="C129" s="179"/>
      <c r="D129" s="179"/>
      <c r="E129" s="179"/>
      <c r="F129" s="294"/>
      <c r="G129" s="51" t="s">
        <v>491</v>
      </c>
      <c r="H129" s="51"/>
      <c r="I129" s="47" t="s">
        <v>537</v>
      </c>
      <c r="J129" s="48"/>
      <c r="K129" s="127"/>
      <c r="L129" s="49"/>
      <c r="M129" s="242"/>
      <c r="N129" s="127"/>
      <c r="O129" s="221">
        <f>O130</f>
        <v>274888</v>
      </c>
      <c r="P129" s="227"/>
      <c r="Q129" s="227"/>
    </row>
    <row r="130" spans="1:17" s="50" customFormat="1" ht="42.75" customHeight="1" x14ac:dyDescent="0.35">
      <c r="A130" s="44"/>
      <c r="B130" s="179"/>
      <c r="C130" s="179"/>
      <c r="D130" s="179"/>
      <c r="E130" s="179"/>
      <c r="F130" s="294"/>
      <c r="G130" s="51" t="s">
        <v>4</v>
      </c>
      <c r="H130" s="51"/>
      <c r="I130" s="125"/>
      <c r="J130" s="48">
        <v>600</v>
      </c>
      <c r="K130" s="127"/>
      <c r="L130" s="49"/>
      <c r="M130" s="242"/>
      <c r="N130" s="127"/>
      <c r="O130" s="221">
        <v>274888</v>
      </c>
      <c r="P130" s="227"/>
      <c r="Q130" s="227"/>
    </row>
    <row r="131" spans="1:17" s="50" customFormat="1" ht="54.75" customHeight="1" x14ac:dyDescent="0.35">
      <c r="A131" s="44"/>
      <c r="B131" s="179"/>
      <c r="C131" s="179"/>
      <c r="D131" s="179"/>
      <c r="E131" s="179"/>
      <c r="F131" s="294"/>
      <c r="G131" s="51" t="s">
        <v>572</v>
      </c>
      <c r="H131" s="51"/>
      <c r="I131" s="52" t="s">
        <v>571</v>
      </c>
      <c r="J131" s="48"/>
      <c r="K131" s="127"/>
      <c r="L131" s="49"/>
      <c r="M131" s="242"/>
      <c r="N131" s="127"/>
      <c r="O131" s="221">
        <f>O132</f>
        <v>34500</v>
      </c>
      <c r="P131" s="227"/>
      <c r="Q131" s="227"/>
    </row>
    <row r="132" spans="1:17" s="50" customFormat="1" ht="40.5" customHeight="1" x14ac:dyDescent="0.35">
      <c r="A132" s="44"/>
      <c r="B132" s="179"/>
      <c r="C132" s="179"/>
      <c r="D132" s="179"/>
      <c r="E132" s="179"/>
      <c r="F132" s="294"/>
      <c r="G132" s="51" t="s">
        <v>4</v>
      </c>
      <c r="H132" s="51"/>
      <c r="I132" s="125"/>
      <c r="J132" s="48">
        <v>600</v>
      </c>
      <c r="K132" s="127"/>
      <c r="L132" s="49"/>
      <c r="M132" s="242"/>
      <c r="N132" s="127"/>
      <c r="O132" s="274">
        <v>34500</v>
      </c>
      <c r="P132" s="227"/>
      <c r="Q132" s="227"/>
    </row>
    <row r="133" spans="1:17" s="50" customFormat="1" ht="30" customHeight="1" x14ac:dyDescent="0.35">
      <c r="A133" s="44"/>
      <c r="B133" s="179"/>
      <c r="C133" s="179"/>
      <c r="D133" s="179"/>
      <c r="E133" s="179"/>
      <c r="F133" s="299"/>
      <c r="G133" s="121" t="s">
        <v>8</v>
      </c>
      <c r="H133" s="51"/>
      <c r="I133" s="125" t="s">
        <v>305</v>
      </c>
      <c r="J133" s="48"/>
      <c r="K133" s="127"/>
      <c r="L133" s="49"/>
      <c r="M133" s="242"/>
      <c r="N133" s="127"/>
      <c r="O133" s="254">
        <f>O134</f>
        <v>2026900</v>
      </c>
      <c r="P133" s="227"/>
      <c r="Q133" s="227"/>
    </row>
    <row r="134" spans="1:17" s="50" customFormat="1" ht="35.5" customHeight="1" x14ac:dyDescent="0.35">
      <c r="A134" s="44"/>
      <c r="B134" s="67"/>
      <c r="C134" s="67"/>
      <c r="D134" s="67"/>
      <c r="E134" s="67"/>
      <c r="F134" s="68"/>
      <c r="G134" s="51" t="s">
        <v>82</v>
      </c>
      <c r="H134" s="51"/>
      <c r="I134" s="52" t="s">
        <v>315</v>
      </c>
      <c r="J134" s="48"/>
      <c r="K134" s="49">
        <f>K135+K136+K137</f>
        <v>1460000</v>
      </c>
      <c r="L134" s="49"/>
      <c r="M134" s="241">
        <f>M135+M136+M137</f>
        <v>1459500</v>
      </c>
      <c r="N134" s="49">
        <f>N135+N136+N137</f>
        <v>0</v>
      </c>
      <c r="O134" s="221">
        <f>O135+O136+O137</f>
        <v>2026900</v>
      </c>
      <c r="P134" s="227"/>
      <c r="Q134" s="227"/>
    </row>
    <row r="135" spans="1:17" s="50" customFormat="1" ht="90" customHeight="1" x14ac:dyDescent="0.35">
      <c r="A135" s="44"/>
      <c r="B135" s="67"/>
      <c r="C135" s="67"/>
      <c r="D135" s="67"/>
      <c r="E135" s="67"/>
      <c r="F135" s="68"/>
      <c r="G135" s="51" t="s">
        <v>3</v>
      </c>
      <c r="H135" s="51"/>
      <c r="I135" s="125"/>
      <c r="J135" s="48">
        <v>100</v>
      </c>
      <c r="K135" s="49">
        <v>1390100</v>
      </c>
      <c r="L135" s="49"/>
      <c r="M135" s="241">
        <v>1390100</v>
      </c>
      <c r="N135" s="49"/>
      <c r="O135" s="274">
        <v>1958700</v>
      </c>
      <c r="P135" s="227"/>
      <c r="Q135" s="227"/>
    </row>
    <row r="136" spans="1:17" s="50" customFormat="1" ht="38.25" customHeight="1" x14ac:dyDescent="0.35">
      <c r="A136" s="44"/>
      <c r="B136" s="67"/>
      <c r="C136" s="67"/>
      <c r="D136" s="67"/>
      <c r="E136" s="67"/>
      <c r="F136" s="68"/>
      <c r="G136" s="51" t="s">
        <v>2</v>
      </c>
      <c r="H136" s="51"/>
      <c r="I136" s="125"/>
      <c r="J136" s="48">
        <v>200</v>
      </c>
      <c r="K136" s="49">
        <v>65900</v>
      </c>
      <c r="L136" s="49"/>
      <c r="M136" s="241">
        <v>64400</v>
      </c>
      <c r="N136" s="49"/>
      <c r="O136" s="274">
        <v>64200</v>
      </c>
      <c r="P136" s="227"/>
      <c r="Q136" s="227"/>
    </row>
    <row r="137" spans="1:17" s="50" customFormat="1" ht="22.5" customHeight="1" x14ac:dyDescent="0.35">
      <c r="A137" s="44"/>
      <c r="B137" s="67"/>
      <c r="C137" s="67"/>
      <c r="D137" s="67"/>
      <c r="E137" s="67"/>
      <c r="F137" s="68"/>
      <c r="G137" s="51" t="s">
        <v>1</v>
      </c>
      <c r="H137" s="51"/>
      <c r="I137" s="125"/>
      <c r="J137" s="48">
        <v>800</v>
      </c>
      <c r="K137" s="49">
        <v>4000</v>
      </c>
      <c r="L137" s="49"/>
      <c r="M137" s="241">
        <v>5000</v>
      </c>
      <c r="N137" s="49"/>
      <c r="O137" s="221">
        <v>4000</v>
      </c>
      <c r="P137" s="227"/>
      <c r="Q137" s="227"/>
    </row>
    <row r="138" spans="1:17" s="50" customFormat="1" ht="38.65" customHeight="1" x14ac:dyDescent="0.35">
      <c r="A138" s="44"/>
      <c r="B138" s="67"/>
      <c r="C138" s="67"/>
      <c r="D138" s="67"/>
      <c r="E138" s="67"/>
      <c r="F138" s="68"/>
      <c r="G138" s="121" t="s">
        <v>388</v>
      </c>
      <c r="H138" s="126">
        <v>803</v>
      </c>
      <c r="I138" s="125"/>
      <c r="J138" s="48"/>
      <c r="K138" s="127">
        <f t="shared" ref="K138:O138" si="6">K139+K213+K237+K246+K258+K269+K275</f>
        <v>265016558</v>
      </c>
      <c r="L138" s="127">
        <f t="shared" si="6"/>
        <v>484737</v>
      </c>
      <c r="M138" s="242">
        <f t="shared" si="6"/>
        <v>249829443</v>
      </c>
      <c r="N138" s="127">
        <f t="shared" si="6"/>
        <v>2000000</v>
      </c>
      <c r="O138" s="254">
        <f t="shared" si="6"/>
        <v>283326930</v>
      </c>
      <c r="P138" s="268"/>
      <c r="Q138" s="268"/>
    </row>
    <row r="139" spans="1:17" s="50" customFormat="1" ht="46.9" customHeight="1" x14ac:dyDescent="0.35">
      <c r="A139" s="44"/>
      <c r="B139" s="67"/>
      <c r="C139" s="67"/>
      <c r="D139" s="67"/>
      <c r="E139" s="67"/>
      <c r="F139" s="68"/>
      <c r="G139" s="121" t="s">
        <v>611</v>
      </c>
      <c r="H139" s="126"/>
      <c r="I139" s="60" t="s">
        <v>348</v>
      </c>
      <c r="J139" s="48"/>
      <c r="K139" s="127">
        <f t="shared" ref="K139:O139" si="7">K140</f>
        <v>259099311</v>
      </c>
      <c r="L139" s="127">
        <f t="shared" si="7"/>
        <v>484737</v>
      </c>
      <c r="M139" s="242">
        <f t="shared" si="7"/>
        <v>244792340</v>
      </c>
      <c r="N139" s="127">
        <f t="shared" si="7"/>
        <v>2000000</v>
      </c>
      <c r="O139" s="254">
        <f t="shared" si="7"/>
        <v>276718441</v>
      </c>
      <c r="P139" s="268"/>
      <c r="Q139" s="268"/>
    </row>
    <row r="140" spans="1:17" s="50" customFormat="1" ht="68.5" customHeight="1" x14ac:dyDescent="0.35">
      <c r="A140" s="44"/>
      <c r="B140" s="71"/>
      <c r="C140" s="71"/>
      <c r="D140" s="71"/>
      <c r="E140" s="71"/>
      <c r="F140" s="72"/>
      <c r="G140" s="158" t="s">
        <v>667</v>
      </c>
      <c r="H140" s="126"/>
      <c r="I140" s="47" t="s">
        <v>347</v>
      </c>
      <c r="J140" s="48"/>
      <c r="K140" s="49">
        <f>K141+K175+K191+K198</f>
        <v>259099311</v>
      </c>
      <c r="L140" s="49">
        <f>L141+L175</f>
        <v>484737</v>
      </c>
      <c r="M140" s="241">
        <f>M141+M175</f>
        <v>244792340</v>
      </c>
      <c r="N140" s="49">
        <f>N141+N175+N191+N198</f>
        <v>2000000</v>
      </c>
      <c r="O140" s="221">
        <f>O141+O175+O191+O198+O205+O208</f>
        <v>276718441</v>
      </c>
      <c r="P140" s="227"/>
      <c r="Q140" s="227"/>
    </row>
    <row r="141" spans="1:17" ht="35.25" customHeight="1" x14ac:dyDescent="0.35">
      <c r="A141" s="4"/>
      <c r="B141" s="10"/>
      <c r="C141" s="10"/>
      <c r="D141" s="10"/>
      <c r="E141" s="10"/>
      <c r="F141" s="11"/>
      <c r="G141" s="63" t="s">
        <v>250</v>
      </c>
      <c r="H141" s="63"/>
      <c r="I141" s="64" t="s">
        <v>184</v>
      </c>
      <c r="J141" s="124"/>
      <c r="K141" s="49">
        <f>K144+K148+K152+K154+K161+K163+K165+K167+K169+K159+K142</f>
        <v>211651883</v>
      </c>
      <c r="L141" s="49">
        <f>L144+L148+L152+L154+L161+L163+L165+L167+L169+L159</f>
        <v>484737</v>
      </c>
      <c r="M141" s="241">
        <f>M144+M148+M152+M154+M161+M163+M165+M167+M169+M159</f>
        <v>207363597</v>
      </c>
      <c r="N141" s="49">
        <f>N144+N148+N152+N154+N161+N163+N165+N167+N169+N159+N142</f>
        <v>2000000</v>
      </c>
      <c r="O141" s="221">
        <f>O144+O148+O152+O154+O161+O163+O165+O167+O169+O159+O142+O171+O173</f>
        <v>224942668</v>
      </c>
      <c r="P141" s="227"/>
      <c r="Q141" s="227"/>
    </row>
    <row r="142" spans="1:17" ht="35.25" customHeight="1" x14ac:dyDescent="0.35">
      <c r="A142" s="4"/>
      <c r="B142" s="10"/>
      <c r="C142" s="10"/>
      <c r="D142" s="10"/>
      <c r="E142" s="10"/>
      <c r="F142" s="11"/>
      <c r="G142" s="51" t="s">
        <v>574</v>
      </c>
      <c r="H142" s="63"/>
      <c r="I142" s="79" t="s">
        <v>573</v>
      </c>
      <c r="J142" s="124"/>
      <c r="K142" s="49">
        <f>K143</f>
        <v>6336882</v>
      </c>
      <c r="L142" s="49"/>
      <c r="M142" s="241"/>
      <c r="N142" s="49">
        <f>N143</f>
        <v>0</v>
      </c>
      <c r="O142" s="221">
        <f>O143</f>
        <v>6171480</v>
      </c>
      <c r="P142" s="227"/>
      <c r="Q142" s="227"/>
    </row>
    <row r="143" spans="1:17" ht="52" customHeight="1" x14ac:dyDescent="0.35">
      <c r="A143" s="4"/>
      <c r="B143" s="10"/>
      <c r="C143" s="10"/>
      <c r="D143" s="10"/>
      <c r="E143" s="10"/>
      <c r="F143" s="11"/>
      <c r="G143" s="51" t="s">
        <v>4</v>
      </c>
      <c r="H143" s="63"/>
      <c r="I143" s="64"/>
      <c r="J143" s="48">
        <v>600</v>
      </c>
      <c r="K143" s="49">
        <v>6336882</v>
      </c>
      <c r="L143" s="49"/>
      <c r="M143" s="241"/>
      <c r="N143" s="49"/>
      <c r="O143" s="221">
        <v>6171480</v>
      </c>
      <c r="P143" s="227"/>
      <c r="Q143" s="227"/>
    </row>
    <row r="144" spans="1:17" ht="46.4" customHeight="1" x14ac:dyDescent="0.35">
      <c r="A144" s="4"/>
      <c r="B144" s="15"/>
      <c r="C144" s="15"/>
      <c r="D144" s="15"/>
      <c r="E144" s="15"/>
      <c r="F144" s="16"/>
      <c r="G144" s="66" t="s">
        <v>62</v>
      </c>
      <c r="H144" s="66"/>
      <c r="I144" s="47" t="s">
        <v>185</v>
      </c>
      <c r="J144" s="48"/>
      <c r="K144" s="49">
        <f>K145+K147</f>
        <v>26091000</v>
      </c>
      <c r="L144" s="49">
        <f>L145</f>
        <v>0</v>
      </c>
      <c r="M144" s="241">
        <f>M145</f>
        <v>26091000</v>
      </c>
      <c r="N144" s="49">
        <f>N145+N147</f>
        <v>0</v>
      </c>
      <c r="O144" s="221">
        <f>O145+O147</f>
        <v>31134220</v>
      </c>
      <c r="P144" s="227"/>
      <c r="Q144" s="227"/>
    </row>
    <row r="145" spans="1:17" ht="47.5" customHeight="1" x14ac:dyDescent="0.35">
      <c r="A145" s="4"/>
      <c r="B145" s="329">
        <v>500</v>
      </c>
      <c r="C145" s="329"/>
      <c r="D145" s="329"/>
      <c r="E145" s="329"/>
      <c r="F145" s="330"/>
      <c r="G145" s="51" t="s">
        <v>4</v>
      </c>
      <c r="H145" s="51"/>
      <c r="I145" s="129"/>
      <c r="J145" s="48">
        <v>600</v>
      </c>
      <c r="K145" s="49">
        <v>26091000</v>
      </c>
      <c r="L145" s="49"/>
      <c r="M145" s="241">
        <f>K145+L145</f>
        <v>26091000</v>
      </c>
      <c r="N145" s="49"/>
      <c r="O145" s="274">
        <f>28919553+2214667</f>
        <v>31134220</v>
      </c>
      <c r="P145" s="227"/>
      <c r="Q145" s="227"/>
    </row>
    <row r="146" spans="1:17" ht="15.75" hidden="1" customHeight="1" x14ac:dyDescent="0.35">
      <c r="A146" s="4"/>
      <c r="B146" s="331" t="s">
        <v>50</v>
      </c>
      <c r="C146" s="331"/>
      <c r="D146" s="331"/>
      <c r="E146" s="331"/>
      <c r="F146" s="332"/>
      <c r="G146" s="51" t="s">
        <v>1</v>
      </c>
      <c r="H146" s="51"/>
      <c r="I146" s="129"/>
      <c r="J146" s="48">
        <v>800</v>
      </c>
      <c r="K146" s="49">
        <v>0</v>
      </c>
      <c r="L146" s="49"/>
      <c r="M146" s="241">
        <v>0</v>
      </c>
      <c r="N146" s="49"/>
      <c r="O146" s="221"/>
      <c r="P146" s="227"/>
      <c r="Q146" s="227"/>
    </row>
    <row r="147" spans="1:17" ht="15.75" customHeight="1" x14ac:dyDescent="0.35">
      <c r="A147" s="4"/>
      <c r="B147" s="17"/>
      <c r="C147" s="17"/>
      <c r="D147" s="17"/>
      <c r="E147" s="17"/>
      <c r="F147" s="18"/>
      <c r="G147" s="51" t="s">
        <v>1</v>
      </c>
      <c r="H147" s="51"/>
      <c r="I147" s="129"/>
      <c r="J147" s="48">
        <v>800</v>
      </c>
      <c r="K147" s="49"/>
      <c r="L147" s="49"/>
      <c r="M147" s="241"/>
      <c r="N147" s="49"/>
      <c r="O147" s="221">
        <f>N147+K147</f>
        <v>0</v>
      </c>
      <c r="P147" s="227"/>
      <c r="Q147" s="227"/>
    </row>
    <row r="148" spans="1:17" ht="51.75" customHeight="1" x14ac:dyDescent="0.35">
      <c r="A148" s="4"/>
      <c r="B148" s="17"/>
      <c r="C148" s="17"/>
      <c r="D148" s="17"/>
      <c r="E148" s="17"/>
      <c r="F148" s="18"/>
      <c r="G148" s="117" t="s">
        <v>526</v>
      </c>
      <c r="H148" s="66"/>
      <c r="I148" s="47" t="s">
        <v>186</v>
      </c>
      <c r="J148" s="48"/>
      <c r="K148" s="49">
        <f>K149+K151</f>
        <v>42769648</v>
      </c>
      <c r="L148" s="49">
        <f>L149+L150</f>
        <v>26122</v>
      </c>
      <c r="M148" s="241">
        <f>M149+M150</f>
        <v>42680722</v>
      </c>
      <c r="N148" s="49">
        <f>N149+N151</f>
        <v>2000000</v>
      </c>
      <c r="O148" s="221">
        <f>O149+O151</f>
        <v>45258278</v>
      </c>
      <c r="P148" s="227"/>
      <c r="Q148" s="227"/>
    </row>
    <row r="149" spans="1:17" ht="53.5" customHeight="1" x14ac:dyDescent="0.35">
      <c r="A149" s="4"/>
      <c r="B149" s="329">
        <v>500</v>
      </c>
      <c r="C149" s="329"/>
      <c r="D149" s="329"/>
      <c r="E149" s="329"/>
      <c r="F149" s="330"/>
      <c r="G149" s="51" t="s">
        <v>4</v>
      </c>
      <c r="H149" s="51"/>
      <c r="I149" s="129"/>
      <c r="J149" s="48">
        <v>600</v>
      </c>
      <c r="K149" s="49">
        <v>42654600</v>
      </c>
      <c r="L149" s="49">
        <v>26122</v>
      </c>
      <c r="M149" s="241">
        <f>K149+L149</f>
        <v>42680722</v>
      </c>
      <c r="N149" s="49">
        <v>0</v>
      </c>
      <c r="O149" s="274">
        <f>42528189+2730089</f>
        <v>45258278</v>
      </c>
      <c r="P149" s="227"/>
      <c r="Q149" s="227"/>
    </row>
    <row r="150" spans="1:17" ht="28.5" hidden="1" customHeight="1" x14ac:dyDescent="0.35">
      <c r="A150" s="4"/>
      <c r="B150" s="17"/>
      <c r="C150" s="17"/>
      <c r="D150" s="17"/>
      <c r="E150" s="17"/>
      <c r="F150" s="18"/>
      <c r="G150" s="51" t="s">
        <v>1</v>
      </c>
      <c r="H150" s="51"/>
      <c r="I150" s="129"/>
      <c r="J150" s="48">
        <v>800</v>
      </c>
      <c r="K150" s="49">
        <v>0</v>
      </c>
      <c r="L150" s="49"/>
      <c r="M150" s="241">
        <v>0</v>
      </c>
      <c r="N150" s="49"/>
      <c r="O150" s="221"/>
      <c r="P150" s="227"/>
      <c r="Q150" s="227"/>
    </row>
    <row r="151" spans="1:17" ht="23.15" customHeight="1" x14ac:dyDescent="0.35">
      <c r="A151" s="4"/>
      <c r="B151" s="17"/>
      <c r="C151" s="17"/>
      <c r="D151" s="17"/>
      <c r="E151" s="17"/>
      <c r="F151" s="18"/>
      <c r="G151" s="51" t="s">
        <v>1</v>
      </c>
      <c r="H151" s="51"/>
      <c r="I151" s="129"/>
      <c r="J151" s="48">
        <v>800</v>
      </c>
      <c r="K151" s="49">
        <v>115048</v>
      </c>
      <c r="L151" s="49"/>
      <c r="M151" s="241"/>
      <c r="N151" s="49">
        <v>2000000</v>
      </c>
      <c r="O151" s="274">
        <v>0</v>
      </c>
      <c r="P151" s="227"/>
      <c r="Q151" s="227"/>
    </row>
    <row r="152" spans="1:17" s="76" customFormat="1" ht="50.15" customHeight="1" x14ac:dyDescent="0.35">
      <c r="A152" s="75"/>
      <c r="B152" s="375" t="s">
        <v>49</v>
      </c>
      <c r="C152" s="375"/>
      <c r="D152" s="375"/>
      <c r="E152" s="375"/>
      <c r="F152" s="376"/>
      <c r="G152" s="117" t="s">
        <v>525</v>
      </c>
      <c r="H152" s="117"/>
      <c r="I152" s="47" t="s">
        <v>187</v>
      </c>
      <c r="J152" s="48"/>
      <c r="K152" s="49">
        <f>K153</f>
        <v>4324295</v>
      </c>
      <c r="L152" s="49">
        <f>L153</f>
        <v>0</v>
      </c>
      <c r="M152" s="241">
        <f>M153</f>
        <v>4324295</v>
      </c>
      <c r="N152" s="49">
        <f>N153</f>
        <v>0</v>
      </c>
      <c r="O152" s="221">
        <f>O153</f>
        <v>5391931</v>
      </c>
      <c r="P152" s="227"/>
      <c r="Q152" s="227"/>
    </row>
    <row r="153" spans="1:17" ht="53.15" customHeight="1" x14ac:dyDescent="0.35">
      <c r="A153" s="4"/>
      <c r="B153" s="17"/>
      <c r="C153" s="17"/>
      <c r="D153" s="17"/>
      <c r="E153" s="17"/>
      <c r="F153" s="18"/>
      <c r="G153" s="51" t="s">
        <v>4</v>
      </c>
      <c r="H153" s="51"/>
      <c r="I153" s="129"/>
      <c r="J153" s="48">
        <v>600</v>
      </c>
      <c r="K153" s="49">
        <v>4324295</v>
      </c>
      <c r="L153" s="49">
        <v>0</v>
      </c>
      <c r="M153" s="241">
        <f>K153+L153</f>
        <v>4324295</v>
      </c>
      <c r="N153" s="49"/>
      <c r="O153" s="274">
        <f>4846295+333800+211836</f>
        <v>5391931</v>
      </c>
      <c r="P153" s="227"/>
      <c r="Q153" s="227"/>
    </row>
    <row r="154" spans="1:17" ht="32.65" customHeight="1" x14ac:dyDescent="0.35">
      <c r="A154" s="4"/>
      <c r="B154" s="329">
        <v>500</v>
      </c>
      <c r="C154" s="329"/>
      <c r="D154" s="329"/>
      <c r="E154" s="329"/>
      <c r="F154" s="330"/>
      <c r="G154" s="66" t="s">
        <v>63</v>
      </c>
      <c r="H154" s="66"/>
      <c r="I154" s="47" t="s">
        <v>188</v>
      </c>
      <c r="J154" s="48"/>
      <c r="K154" s="49">
        <f>K155+K156+K158+K157</f>
        <v>7522700</v>
      </c>
      <c r="L154" s="49">
        <f>L155+L156+L158</f>
        <v>458615</v>
      </c>
      <c r="M154" s="241">
        <f>M155+M156+M158</f>
        <v>7931315</v>
      </c>
      <c r="N154" s="49">
        <f>N155+N156+N158+N157</f>
        <v>0</v>
      </c>
      <c r="O154" s="221">
        <f>O155+O156+O158+O157</f>
        <v>8049500</v>
      </c>
      <c r="P154" s="227"/>
      <c r="Q154" s="227"/>
    </row>
    <row r="155" spans="1:17" ht="87.75" customHeight="1" x14ac:dyDescent="0.35">
      <c r="A155" s="4"/>
      <c r="B155" s="331" t="s">
        <v>48</v>
      </c>
      <c r="C155" s="331"/>
      <c r="D155" s="331"/>
      <c r="E155" s="331"/>
      <c r="F155" s="332"/>
      <c r="G155" s="51" t="s">
        <v>3</v>
      </c>
      <c r="H155" s="51"/>
      <c r="I155" s="129"/>
      <c r="J155" s="48">
        <v>100</v>
      </c>
      <c r="K155" s="49">
        <v>6318600</v>
      </c>
      <c r="L155" s="49">
        <v>460624</v>
      </c>
      <c r="M155" s="241">
        <f>L155+K155</f>
        <v>6779224</v>
      </c>
      <c r="N155" s="49"/>
      <c r="O155" s="274">
        <v>6778200</v>
      </c>
      <c r="P155" s="227"/>
      <c r="Q155" s="227"/>
    </row>
    <row r="156" spans="1:17" ht="36.75" customHeight="1" x14ac:dyDescent="0.35">
      <c r="A156" s="4"/>
      <c r="B156" s="17"/>
      <c r="C156" s="17"/>
      <c r="D156" s="17"/>
      <c r="E156" s="17"/>
      <c r="F156" s="18"/>
      <c r="G156" s="51" t="s">
        <v>2</v>
      </c>
      <c r="H156" s="51"/>
      <c r="I156" s="129"/>
      <c r="J156" s="48">
        <v>200</v>
      </c>
      <c r="K156" s="49">
        <v>1132100</v>
      </c>
      <c r="L156" s="49">
        <v>-7555</v>
      </c>
      <c r="M156" s="241">
        <f>K156+L156</f>
        <v>1124545</v>
      </c>
      <c r="N156" s="49"/>
      <c r="O156" s="274">
        <v>1249500</v>
      </c>
      <c r="P156" s="227"/>
      <c r="Q156" s="227"/>
    </row>
    <row r="157" spans="1:17" ht="32.5" customHeight="1" x14ac:dyDescent="0.35">
      <c r="A157" s="4"/>
      <c r="B157" s="17"/>
      <c r="C157" s="17"/>
      <c r="D157" s="17"/>
      <c r="E157" s="17"/>
      <c r="F157" s="18"/>
      <c r="G157" s="51" t="s">
        <v>5</v>
      </c>
      <c r="H157" s="51"/>
      <c r="I157" s="129"/>
      <c r="J157" s="48">
        <v>300</v>
      </c>
      <c r="K157" s="49">
        <v>50000</v>
      </c>
      <c r="L157" s="49"/>
      <c r="M157" s="241"/>
      <c r="N157" s="49"/>
      <c r="O157" s="221"/>
      <c r="P157" s="227"/>
      <c r="Q157" s="227"/>
    </row>
    <row r="158" spans="1:17" ht="24" customHeight="1" x14ac:dyDescent="0.35">
      <c r="A158" s="4"/>
      <c r="B158" s="17"/>
      <c r="C158" s="17"/>
      <c r="D158" s="17"/>
      <c r="E158" s="17"/>
      <c r="F158" s="18"/>
      <c r="G158" s="51" t="s">
        <v>1</v>
      </c>
      <c r="H158" s="51"/>
      <c r="I158" s="129"/>
      <c r="J158" s="48">
        <v>800</v>
      </c>
      <c r="K158" s="49">
        <v>22000</v>
      </c>
      <c r="L158" s="49">
        <v>5546</v>
      </c>
      <c r="M158" s="241">
        <f>L158+K158</f>
        <v>27546</v>
      </c>
      <c r="N158" s="49"/>
      <c r="O158" s="274">
        <v>21800</v>
      </c>
      <c r="P158" s="227"/>
      <c r="Q158" s="227"/>
    </row>
    <row r="159" spans="1:17" ht="53.15" customHeight="1" x14ac:dyDescent="0.35">
      <c r="A159" s="4"/>
      <c r="B159" s="17"/>
      <c r="C159" s="17"/>
      <c r="D159" s="17"/>
      <c r="E159" s="17"/>
      <c r="F159" s="18"/>
      <c r="G159" s="51" t="s">
        <v>495</v>
      </c>
      <c r="H159" s="51"/>
      <c r="I159" s="47" t="s">
        <v>496</v>
      </c>
      <c r="J159" s="48"/>
      <c r="K159" s="49">
        <f>K160</f>
        <v>1335605</v>
      </c>
      <c r="L159" s="49">
        <f>L160</f>
        <v>0</v>
      </c>
      <c r="M159" s="241">
        <f>M160</f>
        <v>1335605</v>
      </c>
      <c r="N159" s="49">
        <f>N160</f>
        <v>0</v>
      </c>
      <c r="O159" s="219">
        <f>O160</f>
        <v>1335605</v>
      </c>
      <c r="P159" s="227"/>
      <c r="Q159" s="227"/>
    </row>
    <row r="160" spans="1:17" ht="50.5" customHeight="1" x14ac:dyDescent="0.35">
      <c r="A160" s="4"/>
      <c r="B160" s="17"/>
      <c r="C160" s="17"/>
      <c r="D160" s="17"/>
      <c r="E160" s="17"/>
      <c r="F160" s="18"/>
      <c r="G160" s="51" t="s">
        <v>4</v>
      </c>
      <c r="H160" s="51"/>
      <c r="I160" s="129"/>
      <c r="J160" s="48">
        <v>600</v>
      </c>
      <c r="K160" s="49">
        <v>1335605</v>
      </c>
      <c r="L160" s="49">
        <v>0</v>
      </c>
      <c r="M160" s="241">
        <f>K160+L160</f>
        <v>1335605</v>
      </c>
      <c r="N160" s="49"/>
      <c r="O160" s="274">
        <v>1335605</v>
      </c>
      <c r="P160" s="227"/>
      <c r="Q160" s="227"/>
    </row>
    <row r="161" spans="1:17" ht="35.15" customHeight="1" x14ac:dyDescent="0.35">
      <c r="A161" s="4"/>
      <c r="B161" s="17"/>
      <c r="C161" s="17"/>
      <c r="D161" s="17"/>
      <c r="E161" s="17"/>
      <c r="F161" s="18"/>
      <c r="G161" s="51" t="s">
        <v>252</v>
      </c>
      <c r="H161" s="51"/>
      <c r="I161" s="47" t="s">
        <v>251</v>
      </c>
      <c r="J161" s="48"/>
      <c r="K161" s="49">
        <f>K162</f>
        <v>90400</v>
      </c>
      <c r="L161" s="49"/>
      <c r="M161" s="241">
        <f>M162</f>
        <v>90400</v>
      </c>
      <c r="N161" s="49">
        <f>N162</f>
        <v>0</v>
      </c>
      <c r="O161" s="221">
        <f>O162</f>
        <v>90400</v>
      </c>
      <c r="P161" s="227"/>
      <c r="Q161" s="227"/>
    </row>
    <row r="162" spans="1:17" ht="46" customHeight="1" x14ac:dyDescent="0.35">
      <c r="A162" s="4"/>
      <c r="B162" s="329">
        <v>500</v>
      </c>
      <c r="C162" s="329"/>
      <c r="D162" s="329"/>
      <c r="E162" s="329"/>
      <c r="F162" s="330"/>
      <c r="G162" s="51" t="s">
        <v>4</v>
      </c>
      <c r="H162" s="51"/>
      <c r="I162" s="129"/>
      <c r="J162" s="48">
        <v>600</v>
      </c>
      <c r="K162" s="49">
        <v>90400</v>
      </c>
      <c r="L162" s="49"/>
      <c r="M162" s="241">
        <v>90400</v>
      </c>
      <c r="N162" s="49"/>
      <c r="O162" s="221">
        <v>90400</v>
      </c>
      <c r="P162" s="227"/>
      <c r="Q162" s="227"/>
    </row>
    <row r="163" spans="1:17" s="43" customFormat="1" ht="46.5" hidden="1" x14ac:dyDescent="0.35">
      <c r="A163" s="40"/>
      <c r="B163" s="340" t="s">
        <v>47</v>
      </c>
      <c r="C163" s="340"/>
      <c r="D163" s="340"/>
      <c r="E163" s="340"/>
      <c r="F163" s="341"/>
      <c r="G163" s="51" t="s">
        <v>181</v>
      </c>
      <c r="H163" s="51"/>
      <c r="I163" s="47" t="s">
        <v>349</v>
      </c>
      <c r="J163" s="48"/>
      <c r="K163" s="49">
        <f>K164</f>
        <v>0</v>
      </c>
      <c r="L163" s="49"/>
      <c r="M163" s="241">
        <f>M164</f>
        <v>0</v>
      </c>
      <c r="N163" s="49"/>
      <c r="O163" s="221"/>
      <c r="P163" s="227"/>
      <c r="Q163" s="227"/>
    </row>
    <row r="164" spans="1:17" s="43" customFormat="1" ht="31" hidden="1" x14ac:dyDescent="0.35">
      <c r="A164" s="40"/>
      <c r="B164" s="41"/>
      <c r="C164" s="41"/>
      <c r="D164" s="41"/>
      <c r="E164" s="41"/>
      <c r="F164" s="42"/>
      <c r="G164" s="51" t="s">
        <v>4</v>
      </c>
      <c r="H164" s="51"/>
      <c r="I164" s="129"/>
      <c r="J164" s="48">
        <v>600</v>
      </c>
      <c r="K164" s="49"/>
      <c r="L164" s="49"/>
      <c r="M164" s="241"/>
      <c r="N164" s="49"/>
      <c r="O164" s="221"/>
      <c r="P164" s="227"/>
      <c r="Q164" s="227"/>
    </row>
    <row r="165" spans="1:17" s="43" customFormat="1" ht="31" x14ac:dyDescent="0.35">
      <c r="A165" s="40"/>
      <c r="B165" s="41"/>
      <c r="C165" s="41"/>
      <c r="D165" s="41"/>
      <c r="E165" s="41"/>
      <c r="F165" s="42"/>
      <c r="G165" s="51" t="s">
        <v>416</v>
      </c>
      <c r="H165" s="51"/>
      <c r="I165" s="47" t="s">
        <v>350</v>
      </c>
      <c r="J165" s="48"/>
      <c r="K165" s="49">
        <f>K166</f>
        <v>95312594</v>
      </c>
      <c r="L165" s="49"/>
      <c r="M165" s="241">
        <f>M166</f>
        <v>96275534</v>
      </c>
      <c r="N165" s="49">
        <f>N166</f>
        <v>0</v>
      </c>
      <c r="O165" s="221">
        <f>O166</f>
        <v>97788818</v>
      </c>
      <c r="P165" s="227"/>
      <c r="Q165" s="227"/>
    </row>
    <row r="166" spans="1:17" s="43" customFormat="1" ht="46" customHeight="1" x14ac:dyDescent="0.35">
      <c r="A166" s="40"/>
      <c r="B166" s="41"/>
      <c r="C166" s="41"/>
      <c r="D166" s="41"/>
      <c r="E166" s="41"/>
      <c r="F166" s="42"/>
      <c r="G166" s="51" t="s">
        <v>4</v>
      </c>
      <c r="H166" s="51"/>
      <c r="I166" s="129"/>
      <c r="J166" s="48">
        <v>600</v>
      </c>
      <c r="K166" s="49">
        <v>95312594</v>
      </c>
      <c r="L166" s="49"/>
      <c r="M166" s="241">
        <v>96275534</v>
      </c>
      <c r="N166" s="49"/>
      <c r="O166" s="274">
        <v>97788818</v>
      </c>
      <c r="P166" s="227"/>
      <c r="Q166" s="227"/>
    </row>
    <row r="167" spans="1:17" s="43" customFormat="1" ht="39" customHeight="1" x14ac:dyDescent="0.35">
      <c r="A167" s="40"/>
      <c r="B167" s="41"/>
      <c r="C167" s="41"/>
      <c r="D167" s="41"/>
      <c r="E167" s="41"/>
      <c r="F167" s="42"/>
      <c r="G167" s="51" t="s">
        <v>100</v>
      </c>
      <c r="H167" s="51"/>
      <c r="I167" s="47" t="s">
        <v>351</v>
      </c>
      <c r="J167" s="48"/>
      <c r="K167" s="49">
        <f>K168</f>
        <v>27001255</v>
      </c>
      <c r="L167" s="49"/>
      <c r="M167" s="241">
        <f>M168</f>
        <v>27223358</v>
      </c>
      <c r="N167" s="49">
        <f>N168</f>
        <v>0</v>
      </c>
      <c r="O167" s="221">
        <f>O168</f>
        <v>28572520</v>
      </c>
      <c r="P167" s="227"/>
      <c r="Q167" s="227"/>
    </row>
    <row r="168" spans="1:17" s="43" customFormat="1" ht="49.5" customHeight="1" x14ac:dyDescent="0.35">
      <c r="A168" s="40"/>
      <c r="B168" s="41"/>
      <c r="C168" s="41"/>
      <c r="D168" s="41"/>
      <c r="E168" s="41"/>
      <c r="F168" s="42"/>
      <c r="G168" s="51" t="s">
        <v>4</v>
      </c>
      <c r="H168" s="51"/>
      <c r="I168" s="129"/>
      <c r="J168" s="48">
        <v>600</v>
      </c>
      <c r="K168" s="49">
        <v>27001255</v>
      </c>
      <c r="L168" s="49"/>
      <c r="M168" s="241">
        <v>27223358</v>
      </c>
      <c r="N168" s="49"/>
      <c r="O168" s="274">
        <v>28572520</v>
      </c>
      <c r="P168" s="227"/>
      <c r="Q168" s="227"/>
    </row>
    <row r="169" spans="1:17" s="43" customFormat="1" ht="48.75" customHeight="1" x14ac:dyDescent="0.35">
      <c r="A169" s="40"/>
      <c r="B169" s="163"/>
      <c r="C169" s="163"/>
      <c r="D169" s="163"/>
      <c r="E169" s="163"/>
      <c r="F169" s="164"/>
      <c r="G169" s="51" t="s">
        <v>438</v>
      </c>
      <c r="H169" s="51"/>
      <c r="I169" s="47" t="s">
        <v>437</v>
      </c>
      <c r="J169" s="48"/>
      <c r="K169" s="49">
        <f>K170</f>
        <v>867504</v>
      </c>
      <c r="L169" s="49"/>
      <c r="M169" s="241">
        <f>M170</f>
        <v>1411368</v>
      </c>
      <c r="N169" s="49">
        <f>N170</f>
        <v>0</v>
      </c>
      <c r="O169" s="221">
        <f>O170</f>
        <v>1149916</v>
      </c>
      <c r="P169" s="227"/>
      <c r="Q169" s="227"/>
    </row>
    <row r="170" spans="1:17" s="43" customFormat="1" ht="49.5" customHeight="1" x14ac:dyDescent="0.35">
      <c r="A170" s="40"/>
      <c r="B170" s="163"/>
      <c r="C170" s="163"/>
      <c r="D170" s="163"/>
      <c r="E170" s="163"/>
      <c r="F170" s="164"/>
      <c r="G170" s="51" t="s">
        <v>4</v>
      </c>
      <c r="H170" s="51"/>
      <c r="I170" s="129"/>
      <c r="J170" s="48">
        <v>600</v>
      </c>
      <c r="K170" s="49">
        <v>867504</v>
      </c>
      <c r="L170" s="49"/>
      <c r="M170" s="241">
        <v>1411368</v>
      </c>
      <c r="N170" s="49"/>
      <c r="O170" s="274">
        <v>1149916</v>
      </c>
      <c r="P170" s="227"/>
      <c r="Q170" s="227"/>
    </row>
    <row r="171" spans="1:17" s="43" customFormat="1" ht="49.5" hidden="1" customHeight="1" x14ac:dyDescent="0.35">
      <c r="A171" s="40"/>
      <c r="B171" s="275"/>
      <c r="C171" s="275"/>
      <c r="D171" s="275"/>
      <c r="E171" s="275"/>
      <c r="F171" s="276"/>
      <c r="G171" s="51" t="s">
        <v>595</v>
      </c>
      <c r="H171" s="51"/>
      <c r="I171" s="47" t="s">
        <v>596</v>
      </c>
      <c r="J171" s="48"/>
      <c r="K171" s="49"/>
      <c r="L171" s="49"/>
      <c r="M171" s="241"/>
      <c r="N171" s="49"/>
      <c r="O171" s="274">
        <f t="shared" ref="O171" si="8">O172</f>
        <v>0</v>
      </c>
      <c r="P171" s="220"/>
      <c r="Q171" s="274"/>
    </row>
    <row r="172" spans="1:17" s="43" customFormat="1" ht="49.5" hidden="1" customHeight="1" x14ac:dyDescent="0.35">
      <c r="A172" s="40"/>
      <c r="B172" s="275"/>
      <c r="C172" s="275"/>
      <c r="D172" s="275"/>
      <c r="E172" s="275"/>
      <c r="F172" s="276"/>
      <c r="G172" s="51" t="s">
        <v>4</v>
      </c>
      <c r="H172" s="51"/>
      <c r="I172" s="129"/>
      <c r="J172" s="48">
        <v>600</v>
      </c>
      <c r="K172" s="49"/>
      <c r="L172" s="49"/>
      <c r="M172" s="241"/>
      <c r="N172" s="49"/>
      <c r="O172" s="274"/>
      <c r="P172" s="220"/>
      <c r="Q172" s="274"/>
    </row>
    <row r="173" spans="1:17" s="43" customFormat="1" ht="49.5" hidden="1" customHeight="1" x14ac:dyDescent="0.35">
      <c r="A173" s="40"/>
      <c r="B173" s="275"/>
      <c r="C173" s="275"/>
      <c r="D173" s="275"/>
      <c r="E173" s="275"/>
      <c r="F173" s="276"/>
      <c r="G173" s="51" t="s">
        <v>597</v>
      </c>
      <c r="H173" s="51"/>
      <c r="I173" s="47" t="s">
        <v>598</v>
      </c>
      <c r="J173" s="48"/>
      <c r="K173" s="49"/>
      <c r="L173" s="49"/>
      <c r="M173" s="241"/>
      <c r="N173" s="49"/>
      <c r="O173" s="274">
        <f>O174</f>
        <v>0</v>
      </c>
      <c r="P173" s="220"/>
      <c r="Q173" s="274"/>
    </row>
    <row r="174" spans="1:17" s="43" customFormat="1" ht="49.5" hidden="1" customHeight="1" x14ac:dyDescent="0.35">
      <c r="A174" s="40"/>
      <c r="B174" s="275"/>
      <c r="C174" s="275"/>
      <c r="D174" s="275"/>
      <c r="E174" s="275"/>
      <c r="F174" s="276"/>
      <c r="G174" s="51" t="s">
        <v>4</v>
      </c>
      <c r="H174" s="51"/>
      <c r="I174" s="129"/>
      <c r="J174" s="48">
        <v>600</v>
      </c>
      <c r="K174" s="49"/>
      <c r="L174" s="49"/>
      <c r="M174" s="241"/>
      <c r="N174" s="49"/>
      <c r="O174" s="274"/>
      <c r="P174" s="220"/>
      <c r="Q174" s="274"/>
    </row>
    <row r="175" spans="1:17" ht="56.25" customHeight="1" x14ac:dyDescent="0.35">
      <c r="A175" s="4"/>
      <c r="B175" s="329">
        <v>500</v>
      </c>
      <c r="C175" s="329"/>
      <c r="D175" s="329"/>
      <c r="E175" s="329"/>
      <c r="F175" s="330"/>
      <c r="G175" s="63" t="s">
        <v>190</v>
      </c>
      <c r="H175" s="63"/>
      <c r="I175" s="64" t="s">
        <v>189</v>
      </c>
      <c r="J175" s="48"/>
      <c r="K175" s="49">
        <f>K176+K178++K180+K183+K185+K189+K196</f>
        <v>44708218</v>
      </c>
      <c r="L175" s="49">
        <f>L176+L178++L180+L183+L185+L189</f>
        <v>0</v>
      </c>
      <c r="M175" s="241">
        <f>M176+M178++M180+M183+M185+M189</f>
        <v>37428743</v>
      </c>
      <c r="N175" s="49">
        <f>N176+N178++N180+N183+N185+N189+N196</f>
        <v>0</v>
      </c>
      <c r="O175" s="221">
        <f>O176+O178++O180+O183+O185+O189+O196</f>
        <v>46510920</v>
      </c>
      <c r="P175" s="227"/>
      <c r="Q175" s="227"/>
    </row>
    <row r="176" spans="1:17" s="43" customFormat="1" ht="67.5" hidden="1" customHeight="1" x14ac:dyDescent="0.35">
      <c r="A176" s="40"/>
      <c r="B176" s="340" t="s">
        <v>46</v>
      </c>
      <c r="C176" s="340"/>
      <c r="D176" s="340"/>
      <c r="E176" s="340"/>
      <c r="F176" s="341"/>
      <c r="G176" s="51" t="s">
        <v>365</v>
      </c>
      <c r="H176" s="51"/>
      <c r="I176" s="47" t="s">
        <v>191</v>
      </c>
      <c r="J176" s="48"/>
      <c r="K176" s="49">
        <f>K177</f>
        <v>149794</v>
      </c>
      <c r="L176" s="49"/>
      <c r="M176" s="241">
        <f>M177</f>
        <v>122000</v>
      </c>
      <c r="N176" s="49">
        <f>N177</f>
        <v>0</v>
      </c>
      <c r="O176" s="221">
        <f>O177</f>
        <v>0</v>
      </c>
      <c r="P176" s="227"/>
      <c r="Q176" s="227"/>
    </row>
    <row r="177" spans="1:17" s="43" customFormat="1" ht="38.5" hidden="1" customHeight="1" x14ac:dyDescent="0.35">
      <c r="A177" s="40"/>
      <c r="B177" s="41"/>
      <c r="C177" s="41"/>
      <c r="D177" s="41"/>
      <c r="E177" s="41"/>
      <c r="F177" s="42"/>
      <c r="G177" s="51" t="s">
        <v>5</v>
      </c>
      <c r="H177" s="51"/>
      <c r="I177" s="64"/>
      <c r="J177" s="48">
        <v>300</v>
      </c>
      <c r="K177" s="49">
        <v>149794</v>
      </c>
      <c r="L177" s="49"/>
      <c r="M177" s="241">
        <v>122000</v>
      </c>
      <c r="N177" s="49"/>
      <c r="O177" s="221"/>
      <c r="P177" s="227"/>
      <c r="Q177" s="227"/>
    </row>
    <row r="178" spans="1:17" s="43" customFormat="1" ht="62" x14ac:dyDescent="0.35">
      <c r="A178" s="40"/>
      <c r="B178" s="342">
        <v>500</v>
      </c>
      <c r="C178" s="342"/>
      <c r="D178" s="342"/>
      <c r="E178" s="342"/>
      <c r="F178" s="343"/>
      <c r="G178" s="51" t="s">
        <v>417</v>
      </c>
      <c r="H178" s="51"/>
      <c r="I178" s="47" t="s">
        <v>192</v>
      </c>
      <c r="J178" s="48" t="s">
        <v>0</v>
      </c>
      <c r="K178" s="49">
        <f t="shared" ref="K178:O178" si="9">K179</f>
        <v>1601530</v>
      </c>
      <c r="L178" s="49">
        <f t="shared" si="9"/>
        <v>0</v>
      </c>
      <c r="M178" s="241">
        <f t="shared" si="9"/>
        <v>1601530</v>
      </c>
      <c r="N178" s="49">
        <f t="shared" si="9"/>
        <v>0</v>
      </c>
      <c r="O178" s="221">
        <f t="shared" si="9"/>
        <v>1605051</v>
      </c>
      <c r="P178" s="227"/>
      <c r="Q178" s="227"/>
    </row>
    <row r="179" spans="1:17" s="43" customFormat="1" ht="31" x14ac:dyDescent="0.35">
      <c r="A179" s="40"/>
      <c r="B179" s="340" t="s">
        <v>45</v>
      </c>
      <c r="C179" s="340"/>
      <c r="D179" s="340"/>
      <c r="E179" s="340"/>
      <c r="F179" s="341"/>
      <c r="G179" s="51" t="s">
        <v>4</v>
      </c>
      <c r="H179" s="51"/>
      <c r="I179" s="47" t="s">
        <v>0</v>
      </c>
      <c r="J179" s="48">
        <v>600</v>
      </c>
      <c r="K179" s="49">
        <v>1601530</v>
      </c>
      <c r="L179" s="49"/>
      <c r="M179" s="241">
        <f>K179+L179</f>
        <v>1601530</v>
      </c>
      <c r="N179" s="49"/>
      <c r="O179" s="221">
        <v>1605051</v>
      </c>
      <c r="P179" s="227"/>
      <c r="Q179" s="227"/>
    </row>
    <row r="180" spans="1:17" s="43" customFormat="1" ht="46.5" x14ac:dyDescent="0.35">
      <c r="A180" s="40"/>
      <c r="B180" s="340" t="s">
        <v>44</v>
      </c>
      <c r="C180" s="340"/>
      <c r="D180" s="340"/>
      <c r="E180" s="340"/>
      <c r="F180" s="341"/>
      <c r="G180" s="51" t="s">
        <v>85</v>
      </c>
      <c r="H180" s="51"/>
      <c r="I180" s="47" t="s">
        <v>193</v>
      </c>
      <c r="J180" s="48" t="s">
        <v>0</v>
      </c>
      <c r="K180" s="49">
        <f>K182+K181</f>
        <v>9484600</v>
      </c>
      <c r="L180" s="49"/>
      <c r="M180" s="241">
        <f>M182+M181</f>
        <v>10746696</v>
      </c>
      <c r="N180" s="49">
        <f>N182+N181</f>
        <v>0</v>
      </c>
      <c r="O180" s="221">
        <f>O182+O181</f>
        <v>9940063</v>
      </c>
      <c r="P180" s="227"/>
      <c r="Q180" s="227"/>
    </row>
    <row r="181" spans="1:17" s="43" customFormat="1" ht="31" x14ac:dyDescent="0.35">
      <c r="A181" s="40"/>
      <c r="B181" s="342">
        <v>500</v>
      </c>
      <c r="C181" s="342"/>
      <c r="D181" s="342"/>
      <c r="E181" s="342"/>
      <c r="F181" s="343"/>
      <c r="G181" s="51" t="s">
        <v>2</v>
      </c>
      <c r="H181" s="51"/>
      <c r="I181" s="47"/>
      <c r="J181" s="48">
        <v>200</v>
      </c>
      <c r="K181" s="49">
        <v>24301</v>
      </c>
      <c r="L181" s="49"/>
      <c r="M181" s="241">
        <v>27453</v>
      </c>
      <c r="N181" s="49"/>
      <c r="O181" s="221">
        <v>25189</v>
      </c>
      <c r="P181" s="227"/>
      <c r="Q181" s="227"/>
    </row>
    <row r="182" spans="1:17" s="43" customFormat="1" x14ac:dyDescent="0.35">
      <c r="A182" s="40"/>
      <c r="B182" s="340" t="s">
        <v>43</v>
      </c>
      <c r="C182" s="340"/>
      <c r="D182" s="340"/>
      <c r="E182" s="340"/>
      <c r="F182" s="341"/>
      <c r="G182" s="51" t="s">
        <v>5</v>
      </c>
      <c r="H182" s="51"/>
      <c r="I182" s="47" t="s">
        <v>0</v>
      </c>
      <c r="J182" s="48">
        <v>300</v>
      </c>
      <c r="K182" s="49">
        <v>9460299</v>
      </c>
      <c r="L182" s="49"/>
      <c r="M182" s="241">
        <f>1918057+3572649+5228537</f>
        <v>10719243</v>
      </c>
      <c r="N182" s="49"/>
      <c r="O182" s="285">
        <v>9914874</v>
      </c>
      <c r="P182" s="227"/>
      <c r="Q182" s="227"/>
    </row>
    <row r="183" spans="1:17" s="43" customFormat="1" ht="46.5" x14ac:dyDescent="0.35">
      <c r="A183" s="40"/>
      <c r="B183" s="41"/>
      <c r="C183" s="41"/>
      <c r="D183" s="41"/>
      <c r="E183" s="41"/>
      <c r="F183" s="42"/>
      <c r="G183" s="51" t="s">
        <v>182</v>
      </c>
      <c r="H183" s="51"/>
      <c r="I183" s="47" t="s">
        <v>194</v>
      </c>
      <c r="J183" s="48" t="s">
        <v>0</v>
      </c>
      <c r="K183" s="49">
        <f>K184</f>
        <v>23664700</v>
      </c>
      <c r="L183" s="49"/>
      <c r="M183" s="241">
        <f>M184</f>
        <v>18621145</v>
      </c>
      <c r="N183" s="49">
        <f>N184</f>
        <v>0</v>
      </c>
      <c r="O183" s="221">
        <f>O184</f>
        <v>25317902</v>
      </c>
      <c r="P183" s="227"/>
      <c r="Q183" s="227"/>
    </row>
    <row r="184" spans="1:17" s="43" customFormat="1" ht="31" x14ac:dyDescent="0.35">
      <c r="A184" s="40"/>
      <c r="B184" s="41"/>
      <c r="C184" s="41"/>
      <c r="D184" s="41"/>
      <c r="E184" s="41"/>
      <c r="F184" s="42"/>
      <c r="G184" s="51" t="s">
        <v>4</v>
      </c>
      <c r="H184" s="51"/>
      <c r="I184" s="47" t="s">
        <v>0</v>
      </c>
      <c r="J184" s="48">
        <v>600</v>
      </c>
      <c r="K184" s="49">
        <v>23664700</v>
      </c>
      <c r="L184" s="49"/>
      <c r="M184" s="241">
        <v>18621145</v>
      </c>
      <c r="N184" s="49"/>
      <c r="O184" s="274">
        <v>25317902</v>
      </c>
      <c r="P184" s="227"/>
      <c r="Q184" s="227"/>
    </row>
    <row r="185" spans="1:17" s="43" customFormat="1" x14ac:dyDescent="0.35">
      <c r="A185" s="40"/>
      <c r="B185" s="340" t="s">
        <v>42</v>
      </c>
      <c r="C185" s="340"/>
      <c r="D185" s="340"/>
      <c r="E185" s="340"/>
      <c r="F185" s="341"/>
      <c r="G185" s="51" t="s">
        <v>86</v>
      </c>
      <c r="H185" s="51"/>
      <c r="I185" s="47" t="s">
        <v>195</v>
      </c>
      <c r="J185" s="48" t="s">
        <v>0</v>
      </c>
      <c r="K185" s="49">
        <f>K188+K187</f>
        <v>1479350</v>
      </c>
      <c r="L185" s="49"/>
      <c r="M185" s="241">
        <f>M188+M187</f>
        <v>1201635</v>
      </c>
      <c r="N185" s="49">
        <f>N188+N187</f>
        <v>0</v>
      </c>
      <c r="O185" s="221">
        <f>O188+O187</f>
        <v>1200332</v>
      </c>
      <c r="P185" s="227"/>
      <c r="Q185" s="227"/>
    </row>
    <row r="186" spans="1:17" s="43" customFormat="1" ht="41.25" hidden="1" customHeight="1" x14ac:dyDescent="0.35">
      <c r="A186" s="40"/>
      <c r="B186" s="41"/>
      <c r="C186" s="41"/>
      <c r="D186" s="41"/>
      <c r="E186" s="41"/>
      <c r="F186" s="42"/>
      <c r="G186" s="51" t="s">
        <v>2</v>
      </c>
      <c r="H186" s="51"/>
      <c r="I186" s="47"/>
      <c r="J186" s="48">
        <v>200</v>
      </c>
      <c r="K186" s="49"/>
      <c r="L186" s="49"/>
      <c r="M186" s="241"/>
      <c r="N186" s="49"/>
      <c r="O186" s="221"/>
      <c r="P186" s="227"/>
      <c r="Q186" s="227"/>
    </row>
    <row r="187" spans="1:17" s="43" customFormat="1" ht="31" x14ac:dyDescent="0.35">
      <c r="A187" s="40"/>
      <c r="B187" s="41"/>
      <c r="C187" s="41"/>
      <c r="D187" s="41"/>
      <c r="E187" s="41"/>
      <c r="F187" s="42"/>
      <c r="G187" s="51" t="s">
        <v>2</v>
      </c>
      <c r="H187" s="51"/>
      <c r="I187" s="47"/>
      <c r="J187" s="48">
        <v>200</v>
      </c>
      <c r="K187" s="49">
        <v>4040</v>
      </c>
      <c r="L187" s="49"/>
      <c r="M187" s="241">
        <v>3146</v>
      </c>
      <c r="N187" s="49"/>
      <c r="O187" s="221">
        <v>4343</v>
      </c>
      <c r="P187" s="227"/>
      <c r="Q187" s="227"/>
    </row>
    <row r="188" spans="1:17" s="43" customFormat="1" x14ac:dyDescent="0.35">
      <c r="A188" s="40"/>
      <c r="B188" s="41"/>
      <c r="C188" s="41"/>
      <c r="D188" s="41"/>
      <c r="E188" s="41"/>
      <c r="F188" s="42"/>
      <c r="G188" s="51" t="s">
        <v>5</v>
      </c>
      <c r="H188" s="51"/>
      <c r="I188" s="47" t="s">
        <v>0</v>
      </c>
      <c r="J188" s="48">
        <v>300</v>
      </c>
      <c r="K188" s="49">
        <v>1475310</v>
      </c>
      <c r="L188" s="49"/>
      <c r="M188" s="241">
        <v>1198489</v>
      </c>
      <c r="N188" s="49"/>
      <c r="O188" s="285">
        <v>1195989</v>
      </c>
      <c r="P188" s="227"/>
      <c r="Q188" s="227"/>
    </row>
    <row r="189" spans="1:17" s="43" customFormat="1" ht="31" x14ac:dyDescent="0.35">
      <c r="A189" s="40"/>
      <c r="B189" s="353" t="s">
        <v>41</v>
      </c>
      <c r="C189" s="353"/>
      <c r="D189" s="353"/>
      <c r="E189" s="353"/>
      <c r="F189" s="354"/>
      <c r="G189" s="51" t="s">
        <v>418</v>
      </c>
      <c r="H189" s="51"/>
      <c r="I189" s="47" t="s">
        <v>196</v>
      </c>
      <c r="J189" s="48" t="s">
        <v>0</v>
      </c>
      <c r="K189" s="49">
        <f t="shared" ref="K189:O189" si="10">K190</f>
        <v>5135737</v>
      </c>
      <c r="L189" s="49">
        <f t="shared" si="10"/>
        <v>0</v>
      </c>
      <c r="M189" s="241">
        <f t="shared" si="10"/>
        <v>5135737</v>
      </c>
      <c r="N189" s="49">
        <f t="shared" si="10"/>
        <v>0</v>
      </c>
      <c r="O189" s="221">
        <f t="shared" si="10"/>
        <v>5066724</v>
      </c>
      <c r="P189" s="227"/>
      <c r="Q189" s="227"/>
    </row>
    <row r="190" spans="1:17" s="43" customFormat="1" ht="31" x14ac:dyDescent="0.35">
      <c r="A190" s="40"/>
      <c r="B190" s="80"/>
      <c r="C190" s="80"/>
      <c r="D190" s="80"/>
      <c r="E190" s="80"/>
      <c r="F190" s="81"/>
      <c r="G190" s="51" t="s">
        <v>4</v>
      </c>
      <c r="H190" s="51"/>
      <c r="I190" s="47" t="s">
        <v>0</v>
      </c>
      <c r="J190" s="48">
        <v>600</v>
      </c>
      <c r="K190" s="49">
        <v>5135737</v>
      </c>
      <c r="L190" s="49"/>
      <c r="M190" s="241">
        <f>K190+L190</f>
        <v>5135737</v>
      </c>
      <c r="N190" s="49"/>
      <c r="O190" s="221">
        <v>5066724</v>
      </c>
      <c r="P190" s="227"/>
      <c r="Q190" s="227"/>
    </row>
    <row r="191" spans="1:17" s="43" customFormat="1" ht="22.5" hidden="1" customHeight="1" x14ac:dyDescent="0.35">
      <c r="A191" s="40"/>
      <c r="B191" s="212"/>
      <c r="C191" s="212"/>
      <c r="D191" s="212"/>
      <c r="E191" s="212"/>
      <c r="F191" s="213"/>
      <c r="G191" s="216" t="s">
        <v>533</v>
      </c>
      <c r="H191" s="51"/>
      <c r="I191" s="217" t="s">
        <v>536</v>
      </c>
      <c r="J191" s="218"/>
      <c r="K191" s="219">
        <f>K192+K194</f>
        <v>0</v>
      </c>
      <c r="L191" s="49"/>
      <c r="M191" s="241"/>
      <c r="N191" s="49"/>
      <c r="O191" s="221"/>
      <c r="P191" s="227"/>
      <c r="Q191" s="227"/>
    </row>
    <row r="192" spans="1:17" s="43" customFormat="1" ht="66" hidden="1" customHeight="1" x14ac:dyDescent="0.35">
      <c r="A192" s="40"/>
      <c r="B192" s="212"/>
      <c r="C192" s="212"/>
      <c r="D192" s="212"/>
      <c r="E192" s="212"/>
      <c r="F192" s="213"/>
      <c r="G192" s="14" t="s">
        <v>534</v>
      </c>
      <c r="H192" s="51"/>
      <c r="I192" s="3" t="s">
        <v>527</v>
      </c>
      <c r="J192" s="220"/>
      <c r="K192" s="221">
        <f>K193</f>
        <v>0</v>
      </c>
      <c r="L192" s="49"/>
      <c r="M192" s="241"/>
      <c r="N192" s="49"/>
      <c r="O192" s="221"/>
      <c r="P192" s="227"/>
      <c r="Q192" s="227"/>
    </row>
    <row r="193" spans="1:17" s="43" customFormat="1" ht="36" hidden="1" customHeight="1" x14ac:dyDescent="0.35">
      <c r="A193" s="40"/>
      <c r="B193" s="212"/>
      <c r="C193" s="212"/>
      <c r="D193" s="212"/>
      <c r="E193" s="212"/>
      <c r="F193" s="213"/>
      <c r="G193" s="14" t="s">
        <v>4</v>
      </c>
      <c r="H193" s="51"/>
      <c r="I193" s="3" t="s">
        <v>0</v>
      </c>
      <c r="J193" s="220">
        <v>600</v>
      </c>
      <c r="K193" s="221"/>
      <c r="L193" s="49"/>
      <c r="M193" s="241"/>
      <c r="N193" s="49"/>
      <c r="O193" s="221"/>
      <c r="P193" s="227"/>
      <c r="Q193" s="227"/>
    </row>
    <row r="194" spans="1:17" s="43" customFormat="1" ht="64.5" hidden="1" customHeight="1" x14ac:dyDescent="0.35">
      <c r="A194" s="40"/>
      <c r="B194" s="212"/>
      <c r="C194" s="212"/>
      <c r="D194" s="212"/>
      <c r="E194" s="212"/>
      <c r="F194" s="213"/>
      <c r="G194" s="14" t="s">
        <v>535</v>
      </c>
      <c r="H194" s="51"/>
      <c r="I194" s="3" t="s">
        <v>528</v>
      </c>
      <c r="J194" s="220"/>
      <c r="K194" s="221">
        <f>K195</f>
        <v>0</v>
      </c>
      <c r="L194" s="49"/>
      <c r="M194" s="241"/>
      <c r="N194" s="49"/>
      <c r="O194" s="221"/>
      <c r="P194" s="227"/>
      <c r="Q194" s="227"/>
    </row>
    <row r="195" spans="1:17" s="43" customFormat="1" ht="36" hidden="1" customHeight="1" x14ac:dyDescent="0.35">
      <c r="A195" s="40"/>
      <c r="B195" s="212"/>
      <c r="C195" s="212"/>
      <c r="D195" s="212"/>
      <c r="E195" s="212"/>
      <c r="F195" s="213"/>
      <c r="G195" s="14" t="s">
        <v>4</v>
      </c>
      <c r="H195" s="51"/>
      <c r="I195" s="3" t="s">
        <v>0</v>
      </c>
      <c r="J195" s="220">
        <v>600</v>
      </c>
      <c r="K195" s="222"/>
      <c r="L195" s="49"/>
      <c r="M195" s="241"/>
      <c r="N195" s="49"/>
      <c r="O195" s="221"/>
      <c r="P195" s="227"/>
      <c r="Q195" s="227"/>
    </row>
    <row r="196" spans="1:17" s="43" customFormat="1" ht="46.5" x14ac:dyDescent="0.35">
      <c r="A196" s="40"/>
      <c r="B196" s="225"/>
      <c r="C196" s="225"/>
      <c r="D196" s="225"/>
      <c r="E196" s="225"/>
      <c r="F196" s="226"/>
      <c r="G196" s="51" t="s">
        <v>545</v>
      </c>
      <c r="H196" s="51"/>
      <c r="I196" s="47" t="s">
        <v>544</v>
      </c>
      <c r="J196" s="220"/>
      <c r="K196" s="227">
        <f>K197</f>
        <v>3192507</v>
      </c>
      <c r="L196" s="49"/>
      <c r="M196" s="241"/>
      <c r="N196" s="49">
        <f>N197</f>
        <v>0</v>
      </c>
      <c r="O196" s="221">
        <f>O197</f>
        <v>3380848</v>
      </c>
      <c r="P196" s="227"/>
      <c r="Q196" s="227"/>
    </row>
    <row r="197" spans="1:17" s="43" customFormat="1" ht="31" x14ac:dyDescent="0.35">
      <c r="A197" s="40"/>
      <c r="B197" s="225"/>
      <c r="C197" s="225"/>
      <c r="D197" s="225"/>
      <c r="E197" s="225"/>
      <c r="F197" s="226"/>
      <c r="G197" s="51" t="s">
        <v>4</v>
      </c>
      <c r="H197" s="51"/>
      <c r="I197" s="3"/>
      <c r="J197" s="220">
        <v>600</v>
      </c>
      <c r="K197" s="227">
        <v>3192507</v>
      </c>
      <c r="L197" s="49"/>
      <c r="M197" s="241"/>
      <c r="N197" s="49"/>
      <c r="O197" s="274">
        <v>3380848</v>
      </c>
      <c r="P197" s="227"/>
      <c r="Q197" s="227"/>
    </row>
    <row r="198" spans="1:17" s="43" customFormat="1" ht="31" x14ac:dyDescent="0.35">
      <c r="A198" s="40"/>
      <c r="B198" s="233"/>
      <c r="C198" s="233"/>
      <c r="D198" s="233"/>
      <c r="E198" s="233"/>
      <c r="F198" s="234"/>
      <c r="G198" s="216" t="s">
        <v>647</v>
      </c>
      <c r="H198" s="51"/>
      <c r="I198" s="217" t="s">
        <v>645</v>
      </c>
      <c r="J198" s="220"/>
      <c r="K198" s="227">
        <f>K199+K201</f>
        <v>2739210</v>
      </c>
      <c r="L198" s="49"/>
      <c r="M198" s="241"/>
      <c r="N198" s="49">
        <f>N199+N201</f>
        <v>0</v>
      </c>
      <c r="O198" s="221">
        <f>O201+O203</f>
        <v>2144936</v>
      </c>
      <c r="P198" s="227"/>
      <c r="Q198" s="227"/>
    </row>
    <row r="199" spans="1:17" s="43" customFormat="1" ht="46.5" hidden="1" x14ac:dyDescent="0.35">
      <c r="A199" s="40"/>
      <c r="B199" s="233"/>
      <c r="C199" s="233"/>
      <c r="D199" s="233"/>
      <c r="E199" s="233"/>
      <c r="F199" s="234"/>
      <c r="G199" s="211" t="s">
        <v>576</v>
      </c>
      <c r="H199" s="51"/>
      <c r="I199" s="3" t="s">
        <v>575</v>
      </c>
      <c r="J199" s="220"/>
      <c r="K199" s="227">
        <f>K200</f>
        <v>1000000</v>
      </c>
      <c r="L199" s="49"/>
      <c r="M199" s="241"/>
      <c r="N199" s="49">
        <f>N200</f>
        <v>0</v>
      </c>
      <c r="O199" s="221">
        <f>O200</f>
        <v>0</v>
      </c>
      <c r="P199" s="227"/>
      <c r="Q199" s="227"/>
    </row>
    <row r="200" spans="1:17" s="43" customFormat="1" ht="31" hidden="1" x14ac:dyDescent="0.35">
      <c r="A200" s="40"/>
      <c r="B200" s="233"/>
      <c r="C200" s="233"/>
      <c r="D200" s="233"/>
      <c r="E200" s="233"/>
      <c r="F200" s="234"/>
      <c r="G200" s="51" t="s">
        <v>4</v>
      </c>
      <c r="H200" s="51"/>
      <c r="I200" s="3"/>
      <c r="J200" s="220">
        <v>600</v>
      </c>
      <c r="K200" s="227">
        <v>1000000</v>
      </c>
      <c r="L200" s="49"/>
      <c r="M200" s="241"/>
      <c r="N200" s="49"/>
      <c r="O200" s="221"/>
      <c r="P200" s="227"/>
      <c r="Q200" s="227"/>
    </row>
    <row r="201" spans="1:17" s="43" customFormat="1" ht="31" x14ac:dyDescent="0.35">
      <c r="A201" s="40"/>
      <c r="B201" s="233"/>
      <c r="C201" s="233"/>
      <c r="D201" s="233"/>
      <c r="E201" s="233"/>
      <c r="F201" s="234"/>
      <c r="G201" s="211" t="s">
        <v>656</v>
      </c>
      <c r="H201" s="51"/>
      <c r="I201" s="3" t="s">
        <v>646</v>
      </c>
      <c r="J201" s="220"/>
      <c r="K201" s="227">
        <f>K202</f>
        <v>1739210</v>
      </c>
      <c r="L201" s="49"/>
      <c r="M201" s="241"/>
      <c r="N201" s="49">
        <f>N202</f>
        <v>0</v>
      </c>
      <c r="O201" s="221">
        <f>O202</f>
        <v>1786045</v>
      </c>
      <c r="P201" s="227"/>
      <c r="Q201" s="227"/>
    </row>
    <row r="202" spans="1:17" s="43" customFormat="1" ht="31" x14ac:dyDescent="0.35">
      <c r="A202" s="40"/>
      <c r="B202" s="233"/>
      <c r="C202" s="233"/>
      <c r="D202" s="233"/>
      <c r="E202" s="233"/>
      <c r="F202" s="234"/>
      <c r="G202" s="51" t="s">
        <v>4</v>
      </c>
      <c r="H202" s="51"/>
      <c r="I202" s="3"/>
      <c r="J202" s="220">
        <v>600</v>
      </c>
      <c r="K202" s="227">
        <v>1739210</v>
      </c>
      <c r="L202" s="49"/>
      <c r="M202" s="241"/>
      <c r="N202" s="49">
        <v>0</v>
      </c>
      <c r="O202" s="221">
        <v>1786045</v>
      </c>
      <c r="P202" s="227"/>
      <c r="Q202" s="227"/>
    </row>
    <row r="203" spans="1:17" s="43" customFormat="1" ht="46.5" x14ac:dyDescent="0.35">
      <c r="A203" s="40"/>
      <c r="B203" s="291"/>
      <c r="C203" s="291"/>
      <c r="D203" s="291"/>
      <c r="E203" s="291"/>
      <c r="F203" s="292"/>
      <c r="G203" s="51" t="s">
        <v>655</v>
      </c>
      <c r="H203" s="51"/>
      <c r="I203" s="3" t="s">
        <v>652</v>
      </c>
      <c r="J203" s="220"/>
      <c r="K203" s="227"/>
      <c r="L203" s="49"/>
      <c r="M203" s="241"/>
      <c r="N203" s="49"/>
      <c r="O203" s="221">
        <f>O204</f>
        <v>358891</v>
      </c>
      <c r="P203" s="227"/>
      <c r="Q203" s="227"/>
    </row>
    <row r="204" spans="1:17" s="43" customFormat="1" ht="31" x14ac:dyDescent="0.35">
      <c r="A204" s="40"/>
      <c r="B204" s="291"/>
      <c r="C204" s="291"/>
      <c r="D204" s="291"/>
      <c r="E204" s="291"/>
      <c r="F204" s="292"/>
      <c r="G204" s="51" t="s">
        <v>4</v>
      </c>
      <c r="H204" s="51"/>
      <c r="I204" s="3"/>
      <c r="J204" s="220">
        <v>600</v>
      </c>
      <c r="K204" s="227"/>
      <c r="L204" s="49"/>
      <c r="M204" s="241"/>
      <c r="N204" s="49"/>
      <c r="O204" s="274">
        <v>358891</v>
      </c>
      <c r="P204" s="227"/>
      <c r="Q204" s="227"/>
    </row>
    <row r="205" spans="1:17" s="43" customFormat="1" ht="46.5" x14ac:dyDescent="0.35">
      <c r="A205" s="40"/>
      <c r="B205" s="291"/>
      <c r="C205" s="291"/>
      <c r="D205" s="291"/>
      <c r="E205" s="291"/>
      <c r="F205" s="292"/>
      <c r="G205" s="51" t="s">
        <v>658</v>
      </c>
      <c r="H205" s="51"/>
      <c r="I205" s="217" t="s">
        <v>653</v>
      </c>
      <c r="J205" s="220"/>
      <c r="K205" s="227"/>
      <c r="L205" s="49"/>
      <c r="M205" s="241"/>
      <c r="N205" s="49"/>
      <c r="O205" s="221">
        <f>O206</f>
        <v>1000000</v>
      </c>
      <c r="P205" s="227"/>
      <c r="Q205" s="227"/>
    </row>
    <row r="206" spans="1:17" s="43" customFormat="1" ht="46.5" x14ac:dyDescent="0.35">
      <c r="A206" s="40"/>
      <c r="B206" s="291"/>
      <c r="C206" s="291"/>
      <c r="D206" s="291"/>
      <c r="E206" s="291"/>
      <c r="F206" s="292"/>
      <c r="G206" s="51" t="s">
        <v>657</v>
      </c>
      <c r="H206" s="51"/>
      <c r="I206" s="47" t="s">
        <v>654</v>
      </c>
      <c r="J206" s="220"/>
      <c r="K206" s="227"/>
      <c r="L206" s="49"/>
      <c r="M206" s="241"/>
      <c r="N206" s="49"/>
      <c r="O206" s="221">
        <f>O207</f>
        <v>1000000</v>
      </c>
      <c r="P206" s="227"/>
      <c r="Q206" s="227"/>
    </row>
    <row r="207" spans="1:17" s="43" customFormat="1" ht="31" x14ac:dyDescent="0.35">
      <c r="A207" s="40"/>
      <c r="B207" s="291"/>
      <c r="C207" s="291"/>
      <c r="D207" s="291"/>
      <c r="E207" s="291"/>
      <c r="F207" s="292"/>
      <c r="G207" s="51" t="s">
        <v>4</v>
      </c>
      <c r="H207" s="51"/>
      <c r="I207" s="3"/>
      <c r="J207" s="220">
        <v>600</v>
      </c>
      <c r="K207" s="227"/>
      <c r="L207" s="49"/>
      <c r="M207" s="241"/>
      <c r="N207" s="49"/>
      <c r="O207" s="221">
        <v>1000000</v>
      </c>
      <c r="P207" s="227"/>
      <c r="Q207" s="227"/>
    </row>
    <row r="208" spans="1:17" s="43" customFormat="1" x14ac:dyDescent="0.35">
      <c r="A208" s="40"/>
      <c r="B208" s="297"/>
      <c r="C208" s="297"/>
      <c r="D208" s="297"/>
      <c r="E208" s="297"/>
      <c r="F208" s="298"/>
      <c r="G208" s="216" t="s">
        <v>533</v>
      </c>
      <c r="H208" s="51"/>
      <c r="I208" s="217" t="s">
        <v>668</v>
      </c>
      <c r="J208" s="220"/>
      <c r="K208" s="227"/>
      <c r="L208" s="49"/>
      <c r="M208" s="241"/>
      <c r="N208" s="49"/>
      <c r="O208" s="221">
        <f>O209+O211</f>
        <v>2119917</v>
      </c>
      <c r="P208" s="227"/>
      <c r="Q208" s="227"/>
    </row>
    <row r="209" spans="1:17" s="43" customFormat="1" ht="46.5" x14ac:dyDescent="0.35">
      <c r="A209" s="40"/>
      <c r="B209" s="297"/>
      <c r="C209" s="297"/>
      <c r="D209" s="297"/>
      <c r="E209" s="297"/>
      <c r="F209" s="298"/>
      <c r="G209" s="211" t="s">
        <v>576</v>
      </c>
      <c r="H209" s="51"/>
      <c r="I209" s="3" t="s">
        <v>575</v>
      </c>
      <c r="J209" s="220"/>
      <c r="K209" s="227"/>
      <c r="L209" s="49"/>
      <c r="M209" s="241"/>
      <c r="N209" s="49"/>
      <c r="O209" s="221">
        <f>O210</f>
        <v>1000000</v>
      </c>
      <c r="P209" s="227"/>
      <c r="Q209" s="227"/>
    </row>
    <row r="210" spans="1:17" s="43" customFormat="1" ht="31" x14ac:dyDescent="0.35">
      <c r="A210" s="40"/>
      <c r="B210" s="297"/>
      <c r="C210" s="297"/>
      <c r="D210" s="297"/>
      <c r="E210" s="297"/>
      <c r="F210" s="298"/>
      <c r="G210" s="51" t="s">
        <v>4</v>
      </c>
      <c r="H210" s="51"/>
      <c r="I210" s="3"/>
      <c r="J210" s="220">
        <v>600</v>
      </c>
      <c r="K210" s="227"/>
      <c r="L210" s="49"/>
      <c r="M210" s="241"/>
      <c r="N210" s="49"/>
      <c r="O210" s="221">
        <v>1000000</v>
      </c>
      <c r="P210" s="227"/>
      <c r="Q210" s="227"/>
    </row>
    <row r="211" spans="1:17" s="43" customFormat="1" ht="62" x14ac:dyDescent="0.35">
      <c r="A211" s="40"/>
      <c r="B211" s="297"/>
      <c r="C211" s="297"/>
      <c r="D211" s="297"/>
      <c r="E211" s="297"/>
      <c r="F211" s="298"/>
      <c r="G211" s="211" t="s">
        <v>670</v>
      </c>
      <c r="H211" s="51"/>
      <c r="I211" s="3" t="s">
        <v>669</v>
      </c>
      <c r="J211" s="220"/>
      <c r="K211" s="227"/>
      <c r="L211" s="49"/>
      <c r="M211" s="241"/>
      <c r="N211" s="49"/>
      <c r="O211" s="221">
        <f>O212</f>
        <v>1119917</v>
      </c>
      <c r="P211" s="227"/>
      <c r="Q211" s="227"/>
    </row>
    <row r="212" spans="1:17" s="43" customFormat="1" ht="31" x14ac:dyDescent="0.35">
      <c r="A212" s="40"/>
      <c r="B212" s="297"/>
      <c r="C212" s="297"/>
      <c r="D212" s="297"/>
      <c r="E212" s="297"/>
      <c r="F212" s="298"/>
      <c r="G212" s="51" t="s">
        <v>4</v>
      </c>
      <c r="H212" s="51"/>
      <c r="I212" s="3"/>
      <c r="J212" s="220">
        <v>600</v>
      </c>
      <c r="K212" s="227"/>
      <c r="L212" s="49"/>
      <c r="M212" s="241"/>
      <c r="N212" s="49"/>
      <c r="O212" s="221">
        <f>52632+1067285</f>
        <v>1119917</v>
      </c>
      <c r="P212" s="227"/>
      <c r="Q212" s="227"/>
    </row>
    <row r="213" spans="1:17" ht="45" x14ac:dyDescent="0.35">
      <c r="A213" s="4"/>
      <c r="B213" s="17"/>
      <c r="C213" s="17"/>
      <c r="D213" s="17"/>
      <c r="E213" s="17"/>
      <c r="F213" s="18"/>
      <c r="G213" s="114" t="s">
        <v>612</v>
      </c>
      <c r="H213" s="114"/>
      <c r="I213" s="60" t="s">
        <v>218</v>
      </c>
      <c r="J213" s="115"/>
      <c r="K213" s="116">
        <f t="shared" ref="K213:O214" si="11">K214</f>
        <v>2717494</v>
      </c>
      <c r="L213" s="116">
        <f t="shared" si="11"/>
        <v>0</v>
      </c>
      <c r="M213" s="238">
        <f t="shared" si="11"/>
        <v>1862450</v>
      </c>
      <c r="N213" s="116">
        <f t="shared" si="11"/>
        <v>0</v>
      </c>
      <c r="O213" s="254">
        <f t="shared" si="11"/>
        <v>2926816</v>
      </c>
      <c r="P213" s="268"/>
      <c r="Q213" s="268"/>
    </row>
    <row r="214" spans="1:17" ht="62" x14ac:dyDescent="0.35">
      <c r="A214" s="4"/>
      <c r="B214" s="17"/>
      <c r="C214" s="17"/>
      <c r="D214" s="17"/>
      <c r="E214" s="17"/>
      <c r="F214" s="18"/>
      <c r="G214" s="117" t="s">
        <v>671</v>
      </c>
      <c r="H214" s="117"/>
      <c r="I214" s="47" t="s">
        <v>219</v>
      </c>
      <c r="J214" s="118"/>
      <c r="K214" s="119">
        <f t="shared" si="11"/>
        <v>2717494</v>
      </c>
      <c r="L214" s="119">
        <f t="shared" si="11"/>
        <v>0</v>
      </c>
      <c r="M214" s="239">
        <f t="shared" si="11"/>
        <v>1862450</v>
      </c>
      <c r="N214" s="119">
        <f t="shared" si="11"/>
        <v>0</v>
      </c>
      <c r="O214" s="221">
        <f t="shared" si="11"/>
        <v>2926816</v>
      </c>
      <c r="P214" s="227"/>
      <c r="Q214" s="227"/>
    </row>
    <row r="215" spans="1:17" s="56" customFormat="1" ht="46.5" x14ac:dyDescent="0.35">
      <c r="A215" s="53"/>
      <c r="B215" s="54"/>
      <c r="C215" s="54"/>
      <c r="D215" s="54"/>
      <c r="E215" s="54"/>
      <c r="F215" s="55"/>
      <c r="G215" s="120" t="s">
        <v>346</v>
      </c>
      <c r="H215" s="120"/>
      <c r="I215" s="64" t="s">
        <v>220</v>
      </c>
      <c r="J215" s="118"/>
      <c r="K215" s="119">
        <f t="shared" ref="K215:O215" si="12">K216+K221+K225+K233+K235+K219</f>
        <v>2717494</v>
      </c>
      <c r="L215" s="119">
        <f t="shared" si="12"/>
        <v>0</v>
      </c>
      <c r="M215" s="239">
        <f t="shared" si="12"/>
        <v>1862450</v>
      </c>
      <c r="N215" s="119">
        <f t="shared" si="12"/>
        <v>0</v>
      </c>
      <c r="O215" s="221">
        <f t="shared" si="12"/>
        <v>2926816</v>
      </c>
      <c r="P215" s="227"/>
      <c r="Q215" s="227"/>
    </row>
    <row r="216" spans="1:17" ht="62" x14ac:dyDescent="0.35">
      <c r="A216" s="4"/>
      <c r="B216" s="17"/>
      <c r="C216" s="17"/>
      <c r="D216" s="17"/>
      <c r="E216" s="17"/>
      <c r="F216" s="18"/>
      <c r="G216" s="117" t="s">
        <v>672</v>
      </c>
      <c r="H216" s="117"/>
      <c r="I216" s="47" t="s">
        <v>221</v>
      </c>
      <c r="J216" s="118"/>
      <c r="K216" s="119">
        <f>K217+K218</f>
        <v>437541</v>
      </c>
      <c r="L216" s="119">
        <f>L217+L218</f>
        <v>0</v>
      </c>
      <c r="M216" s="239">
        <f>M217+M218</f>
        <v>437541</v>
      </c>
      <c r="N216" s="119">
        <f>N217+N218</f>
        <v>0</v>
      </c>
      <c r="O216" s="221">
        <f>O217+O218</f>
        <v>469538</v>
      </c>
      <c r="P216" s="227"/>
      <c r="Q216" s="227"/>
    </row>
    <row r="217" spans="1:17" s="50" customFormat="1" ht="31" hidden="1" x14ac:dyDescent="0.35">
      <c r="A217" s="44"/>
      <c r="B217" s="77"/>
      <c r="C217" s="77"/>
      <c r="D217" s="77"/>
      <c r="E217" s="77"/>
      <c r="F217" s="78"/>
      <c r="G217" s="117" t="s">
        <v>2</v>
      </c>
      <c r="H217" s="117"/>
      <c r="I217" s="118"/>
      <c r="J217" s="118">
        <v>200</v>
      </c>
      <c r="K217" s="119">
        <v>0</v>
      </c>
      <c r="L217" s="119"/>
      <c r="M217" s="239">
        <v>0</v>
      </c>
      <c r="N217" s="119"/>
      <c r="O217" s="221"/>
      <c r="P217" s="227"/>
      <c r="Q217" s="227"/>
    </row>
    <row r="218" spans="1:17" ht="31" x14ac:dyDescent="0.35">
      <c r="A218" s="4"/>
      <c r="B218" s="17"/>
      <c r="C218" s="17"/>
      <c r="D218" s="17"/>
      <c r="E218" s="17"/>
      <c r="F218" s="18"/>
      <c r="G218" s="117" t="s">
        <v>4</v>
      </c>
      <c r="H218" s="117"/>
      <c r="I218" s="118"/>
      <c r="J218" s="118">
        <v>600</v>
      </c>
      <c r="K218" s="119">
        <v>437541</v>
      </c>
      <c r="L218" s="119">
        <v>0</v>
      </c>
      <c r="M218" s="239">
        <f>K218+L218</f>
        <v>437541</v>
      </c>
      <c r="N218" s="119">
        <v>0</v>
      </c>
      <c r="O218" s="274">
        <v>469538</v>
      </c>
      <c r="P218" s="227"/>
      <c r="Q218" s="227"/>
    </row>
    <row r="219" spans="1:17" ht="46.5" x14ac:dyDescent="0.35">
      <c r="A219" s="4"/>
      <c r="B219" s="17"/>
      <c r="C219" s="17"/>
      <c r="D219" s="17"/>
      <c r="E219" s="17"/>
      <c r="F219" s="18"/>
      <c r="G219" s="117" t="s">
        <v>478</v>
      </c>
      <c r="H219" s="117"/>
      <c r="I219" s="118" t="s">
        <v>479</v>
      </c>
      <c r="J219" s="118"/>
      <c r="K219" s="119">
        <f>K220</f>
        <v>58122</v>
      </c>
      <c r="L219" s="119">
        <f>L220</f>
        <v>0</v>
      </c>
      <c r="M219" s="239">
        <f>M220</f>
        <v>58122</v>
      </c>
      <c r="N219" s="119">
        <f>N220</f>
        <v>0</v>
      </c>
      <c r="O219" s="221">
        <f>O220</f>
        <v>73389</v>
      </c>
      <c r="P219" s="227"/>
      <c r="Q219" s="227"/>
    </row>
    <row r="220" spans="1:17" ht="31" x14ac:dyDescent="0.35">
      <c r="A220" s="4"/>
      <c r="B220" s="17"/>
      <c r="C220" s="17"/>
      <c r="D220" s="17"/>
      <c r="E220" s="17"/>
      <c r="F220" s="18"/>
      <c r="G220" s="117" t="s">
        <v>4</v>
      </c>
      <c r="H220" s="117"/>
      <c r="I220" s="118"/>
      <c r="J220" s="118">
        <v>600</v>
      </c>
      <c r="K220" s="119">
        <v>58122</v>
      </c>
      <c r="L220" s="119">
        <v>0</v>
      </c>
      <c r="M220" s="239">
        <f>K220+L220</f>
        <v>58122</v>
      </c>
      <c r="N220" s="119">
        <v>0</v>
      </c>
      <c r="O220" s="274">
        <f>63549+9840</f>
        <v>73389</v>
      </c>
      <c r="P220" s="227"/>
      <c r="Q220" s="227"/>
    </row>
    <row r="221" spans="1:17" s="43" customFormat="1" ht="46.5" x14ac:dyDescent="0.35">
      <c r="A221" s="40"/>
      <c r="B221" s="41"/>
      <c r="C221" s="41"/>
      <c r="D221" s="41"/>
      <c r="E221" s="41"/>
      <c r="F221" s="42"/>
      <c r="G221" s="117" t="s">
        <v>93</v>
      </c>
      <c r="H221" s="117"/>
      <c r="I221" s="47" t="s">
        <v>222</v>
      </c>
      <c r="J221" s="118"/>
      <c r="K221" s="119">
        <f>K223+K224</f>
        <v>47628</v>
      </c>
      <c r="L221" s="119">
        <f>L223+L224</f>
        <v>0</v>
      </c>
      <c r="M221" s="239">
        <f>M223+M224</f>
        <v>47628</v>
      </c>
      <c r="N221" s="119">
        <f>N223+N224</f>
        <v>0</v>
      </c>
      <c r="O221" s="221">
        <f>O223+O224</f>
        <v>51994</v>
      </c>
      <c r="P221" s="227"/>
      <c r="Q221" s="227"/>
    </row>
    <row r="222" spans="1:17" s="43" customFormat="1" ht="40.5" hidden="1" customHeight="1" x14ac:dyDescent="0.35">
      <c r="A222" s="40"/>
      <c r="B222" s="41"/>
      <c r="C222" s="41"/>
      <c r="D222" s="41"/>
      <c r="E222" s="41"/>
      <c r="F222" s="42"/>
      <c r="G222" s="51" t="s">
        <v>2</v>
      </c>
      <c r="H222" s="117"/>
      <c r="I222" s="130"/>
      <c r="J222" s="118">
        <v>200</v>
      </c>
      <c r="K222" s="119"/>
      <c r="L222" s="119"/>
      <c r="M222" s="239"/>
      <c r="N222" s="119"/>
      <c r="O222" s="221"/>
      <c r="P222" s="227"/>
      <c r="Q222" s="227"/>
    </row>
    <row r="223" spans="1:17" s="43" customFormat="1" ht="40.5" hidden="1" customHeight="1" x14ac:dyDescent="0.35">
      <c r="A223" s="40"/>
      <c r="B223" s="192"/>
      <c r="C223" s="192"/>
      <c r="D223" s="192"/>
      <c r="E223" s="192"/>
      <c r="F223" s="193"/>
      <c r="G223" s="117" t="s">
        <v>2</v>
      </c>
      <c r="H223" s="117"/>
      <c r="I223" s="130"/>
      <c r="J223" s="118">
        <v>200</v>
      </c>
      <c r="K223" s="119"/>
      <c r="L223" s="119">
        <v>0</v>
      </c>
      <c r="M223" s="239">
        <f>K223+L223</f>
        <v>0</v>
      </c>
      <c r="N223" s="119"/>
      <c r="O223" s="221"/>
      <c r="P223" s="227"/>
      <c r="Q223" s="227"/>
    </row>
    <row r="224" spans="1:17" s="43" customFormat="1" ht="31" x14ac:dyDescent="0.35">
      <c r="A224" s="40"/>
      <c r="B224" s="41"/>
      <c r="C224" s="41"/>
      <c r="D224" s="41"/>
      <c r="E224" s="41"/>
      <c r="F224" s="42"/>
      <c r="G224" s="117" t="s">
        <v>4</v>
      </c>
      <c r="H224" s="117"/>
      <c r="I224" s="118"/>
      <c r="J224" s="118">
        <v>600</v>
      </c>
      <c r="K224" s="119">
        <v>47628</v>
      </c>
      <c r="L224" s="119">
        <v>0</v>
      </c>
      <c r="M224" s="239">
        <f>K224+L224</f>
        <v>47628</v>
      </c>
      <c r="N224" s="119"/>
      <c r="O224" s="221">
        <v>51994</v>
      </c>
      <c r="P224" s="227"/>
      <c r="Q224" s="227"/>
    </row>
    <row r="225" spans="1:17" s="43" customFormat="1" ht="62" x14ac:dyDescent="0.35">
      <c r="A225" s="40"/>
      <c r="B225" s="41"/>
      <c r="C225" s="41"/>
      <c r="D225" s="41"/>
      <c r="E225" s="41"/>
      <c r="F225" s="42"/>
      <c r="G225" s="117" t="s">
        <v>94</v>
      </c>
      <c r="H225" s="117"/>
      <c r="I225" s="47" t="s">
        <v>223</v>
      </c>
      <c r="J225" s="118"/>
      <c r="K225" s="119">
        <f>K231+K232+K229</f>
        <v>2151198</v>
      </c>
      <c r="L225" s="119">
        <f>L227+L228+L232</f>
        <v>0</v>
      </c>
      <c r="M225" s="239">
        <f>M227+M228+M232</f>
        <v>1257358</v>
      </c>
      <c r="N225" s="119">
        <f t="shared" ref="N225" si="13">N231+N232+N229</f>
        <v>0</v>
      </c>
      <c r="O225" s="221">
        <f>O230+O231+O232</f>
        <v>2306962</v>
      </c>
      <c r="P225" s="227"/>
      <c r="Q225" s="227"/>
    </row>
    <row r="226" spans="1:17" s="43" customFormat="1" ht="32.25" hidden="1" customHeight="1" x14ac:dyDescent="0.35">
      <c r="A226" s="40"/>
      <c r="B226" s="41"/>
      <c r="C226" s="41"/>
      <c r="D226" s="41"/>
      <c r="E226" s="41"/>
      <c r="F226" s="42"/>
      <c r="G226" s="117" t="s">
        <v>5</v>
      </c>
      <c r="H226" s="117"/>
      <c r="I226" s="130"/>
      <c r="J226" s="118">
        <v>300</v>
      </c>
      <c r="K226" s="119"/>
      <c r="L226" s="119"/>
      <c r="M226" s="239"/>
      <c r="N226" s="119"/>
      <c r="O226" s="221"/>
      <c r="P226" s="227"/>
      <c r="Q226" s="227"/>
    </row>
    <row r="227" spans="1:17" s="43" customFormat="1" ht="32.25" hidden="1" customHeight="1" x14ac:dyDescent="0.35">
      <c r="A227" s="40"/>
      <c r="B227" s="192"/>
      <c r="C227" s="192"/>
      <c r="D227" s="192"/>
      <c r="E227" s="192"/>
      <c r="F227" s="193"/>
      <c r="G227" s="117" t="s">
        <v>2</v>
      </c>
      <c r="H227" s="131"/>
      <c r="I227" s="194"/>
      <c r="J227" s="132">
        <v>200</v>
      </c>
      <c r="K227" s="133"/>
      <c r="L227" s="133">
        <v>0</v>
      </c>
      <c r="M227" s="243">
        <f>K227+L227</f>
        <v>0</v>
      </c>
      <c r="N227" s="119"/>
      <c r="O227" s="221"/>
      <c r="P227" s="227"/>
      <c r="Q227" s="227"/>
    </row>
    <row r="228" spans="1:17" s="43" customFormat="1" ht="21" hidden="1" customHeight="1" x14ac:dyDescent="0.35">
      <c r="A228" s="40"/>
      <c r="B228" s="192"/>
      <c r="C228" s="192"/>
      <c r="D228" s="192"/>
      <c r="E228" s="192"/>
      <c r="F228" s="193"/>
      <c r="G228" s="117" t="s">
        <v>5</v>
      </c>
      <c r="H228" s="131"/>
      <c r="I228" s="194"/>
      <c r="J228" s="132">
        <v>300</v>
      </c>
      <c r="K228" s="133"/>
      <c r="L228" s="133">
        <v>0</v>
      </c>
      <c r="M228" s="243">
        <f>K228+L228</f>
        <v>0</v>
      </c>
      <c r="N228" s="119"/>
      <c r="O228" s="221"/>
      <c r="P228" s="227"/>
      <c r="Q228" s="227"/>
    </row>
    <row r="229" spans="1:17" s="43" customFormat="1" ht="37.5" hidden="1" customHeight="1" x14ac:dyDescent="0.35">
      <c r="A229" s="40"/>
      <c r="B229" s="261"/>
      <c r="C229" s="261"/>
      <c r="D229" s="261"/>
      <c r="E229" s="261"/>
      <c r="F229" s="262"/>
      <c r="G229" s="117" t="s">
        <v>2</v>
      </c>
      <c r="H229" s="131"/>
      <c r="I229" s="194"/>
      <c r="J229" s="132">
        <v>200</v>
      </c>
      <c r="K229" s="133">
        <v>466</v>
      </c>
      <c r="L229" s="133"/>
      <c r="M229" s="243"/>
      <c r="N229" s="119">
        <v>0</v>
      </c>
      <c r="O229" s="221"/>
      <c r="P229" s="227"/>
      <c r="Q229" s="227"/>
    </row>
    <row r="230" spans="1:17" s="43" customFormat="1" ht="37.5" customHeight="1" x14ac:dyDescent="0.35">
      <c r="A230" s="40"/>
      <c r="B230" s="308"/>
      <c r="C230" s="308"/>
      <c r="D230" s="308"/>
      <c r="E230" s="308"/>
      <c r="F230" s="309"/>
      <c r="G230" s="117" t="s">
        <v>2</v>
      </c>
      <c r="H230" s="131"/>
      <c r="I230" s="194"/>
      <c r="J230" s="132">
        <v>200</v>
      </c>
      <c r="K230" s="133"/>
      <c r="L230" s="133"/>
      <c r="M230" s="243"/>
      <c r="N230" s="119"/>
      <c r="O230" s="221">
        <v>169</v>
      </c>
      <c r="P230" s="227"/>
      <c r="Q230" s="227"/>
    </row>
    <row r="231" spans="1:17" s="43" customFormat="1" x14ac:dyDescent="0.35">
      <c r="A231" s="40"/>
      <c r="B231" s="223"/>
      <c r="C231" s="223"/>
      <c r="D231" s="223"/>
      <c r="E231" s="223"/>
      <c r="F231" s="224"/>
      <c r="G231" s="117" t="s">
        <v>5</v>
      </c>
      <c r="H231" s="131"/>
      <c r="I231" s="194"/>
      <c r="J231" s="132">
        <v>300</v>
      </c>
      <c r="K231" s="133">
        <v>893374</v>
      </c>
      <c r="L231" s="133"/>
      <c r="M231" s="243"/>
      <c r="N231" s="119">
        <v>0</v>
      </c>
      <c r="O231" s="49">
        <v>893374</v>
      </c>
      <c r="P231" s="227"/>
      <c r="Q231" s="227"/>
    </row>
    <row r="232" spans="1:17" s="43" customFormat="1" ht="31" x14ac:dyDescent="0.35">
      <c r="A232" s="40"/>
      <c r="B232" s="41"/>
      <c r="C232" s="41"/>
      <c r="D232" s="41"/>
      <c r="E232" s="41"/>
      <c r="F232" s="42"/>
      <c r="G232" s="131" t="s">
        <v>4</v>
      </c>
      <c r="H232" s="131"/>
      <c r="I232" s="132"/>
      <c r="J232" s="132">
        <v>600</v>
      </c>
      <c r="K232" s="133">
        <v>1257358</v>
      </c>
      <c r="L232" s="133">
        <v>0</v>
      </c>
      <c r="M232" s="243">
        <f>K232+L232</f>
        <v>1257358</v>
      </c>
      <c r="N232" s="119">
        <v>0</v>
      </c>
      <c r="O232" s="274">
        <v>1413419</v>
      </c>
      <c r="P232" s="227"/>
      <c r="Q232" s="227"/>
    </row>
    <row r="233" spans="1:17" s="43" customFormat="1" ht="31" x14ac:dyDescent="0.35">
      <c r="A233" s="40"/>
      <c r="B233" s="41"/>
      <c r="C233" s="41"/>
      <c r="D233" s="41"/>
      <c r="E233" s="41"/>
      <c r="F233" s="42"/>
      <c r="G233" s="117" t="s">
        <v>366</v>
      </c>
      <c r="H233" s="131"/>
      <c r="I233" s="47" t="s">
        <v>356</v>
      </c>
      <c r="J233" s="132"/>
      <c r="K233" s="133">
        <f>K234</f>
        <v>13803</v>
      </c>
      <c r="L233" s="133"/>
      <c r="M233" s="243">
        <f>M234</f>
        <v>52981</v>
      </c>
      <c r="N233" s="119">
        <f>N234</f>
        <v>0</v>
      </c>
      <c r="O233" s="221">
        <f>O234</f>
        <v>14960</v>
      </c>
      <c r="P233" s="227"/>
      <c r="Q233" s="227"/>
    </row>
    <row r="234" spans="1:17" s="43" customFormat="1" x14ac:dyDescent="0.35">
      <c r="A234" s="40"/>
      <c r="B234" s="41"/>
      <c r="C234" s="41"/>
      <c r="D234" s="41"/>
      <c r="E234" s="41"/>
      <c r="F234" s="42"/>
      <c r="G234" s="117" t="s">
        <v>5</v>
      </c>
      <c r="H234" s="131"/>
      <c r="I234" s="132"/>
      <c r="J234" s="132">
        <v>300</v>
      </c>
      <c r="K234" s="133">
        <v>13803</v>
      </c>
      <c r="L234" s="133"/>
      <c r="M234" s="243">
        <v>52981</v>
      </c>
      <c r="N234" s="119"/>
      <c r="O234" s="221">
        <v>14960</v>
      </c>
      <c r="P234" s="227"/>
      <c r="Q234" s="227"/>
    </row>
    <row r="235" spans="1:17" s="43" customFormat="1" ht="31" x14ac:dyDescent="0.35">
      <c r="A235" s="40"/>
      <c r="B235" s="41"/>
      <c r="C235" s="41"/>
      <c r="D235" s="41"/>
      <c r="E235" s="41"/>
      <c r="F235" s="42"/>
      <c r="G235" s="117" t="s">
        <v>373</v>
      </c>
      <c r="H235" s="131"/>
      <c r="I235" s="47" t="s">
        <v>372</v>
      </c>
      <c r="J235" s="132"/>
      <c r="K235" s="133">
        <f>K236</f>
        <v>9202</v>
      </c>
      <c r="L235" s="133"/>
      <c r="M235" s="243">
        <f>M236</f>
        <v>8820</v>
      </c>
      <c r="N235" s="119">
        <f>N236</f>
        <v>0</v>
      </c>
      <c r="O235" s="221">
        <f>O236</f>
        <v>9973</v>
      </c>
      <c r="P235" s="227"/>
      <c r="Q235" s="227"/>
    </row>
    <row r="236" spans="1:17" s="43" customFormat="1" x14ac:dyDescent="0.35">
      <c r="A236" s="40"/>
      <c r="B236" s="41"/>
      <c r="C236" s="41"/>
      <c r="D236" s="41"/>
      <c r="E236" s="41"/>
      <c r="F236" s="42"/>
      <c r="G236" s="117" t="s">
        <v>5</v>
      </c>
      <c r="H236" s="131"/>
      <c r="I236" s="132"/>
      <c r="J236" s="132">
        <v>300</v>
      </c>
      <c r="K236" s="133">
        <v>9202</v>
      </c>
      <c r="L236" s="133"/>
      <c r="M236" s="243">
        <v>8820</v>
      </c>
      <c r="N236" s="119"/>
      <c r="O236" s="221">
        <v>9973</v>
      </c>
      <c r="P236" s="227"/>
      <c r="Q236" s="227"/>
    </row>
    <row r="237" spans="1:17" ht="30" x14ac:dyDescent="0.35">
      <c r="A237" s="4"/>
      <c r="B237" s="17"/>
      <c r="C237" s="17"/>
      <c r="D237" s="17"/>
      <c r="E237" s="17"/>
      <c r="F237" s="18"/>
      <c r="G237" s="114" t="s">
        <v>613</v>
      </c>
      <c r="H237" s="114"/>
      <c r="I237" s="60" t="s">
        <v>224</v>
      </c>
      <c r="J237" s="118"/>
      <c r="K237" s="119">
        <f>K238</f>
        <v>51000</v>
      </c>
      <c r="L237" s="119"/>
      <c r="M237" s="239">
        <f t="shared" ref="M237:O238" si="14">M238</f>
        <v>49000</v>
      </c>
      <c r="N237" s="119">
        <f t="shared" si="14"/>
        <v>0</v>
      </c>
      <c r="O237" s="254">
        <f t="shared" si="14"/>
        <v>75000</v>
      </c>
      <c r="P237" s="227"/>
      <c r="Q237" s="227"/>
    </row>
    <row r="238" spans="1:17" ht="31" x14ac:dyDescent="0.35">
      <c r="A238" s="4"/>
      <c r="B238" s="17"/>
      <c r="C238" s="17"/>
      <c r="D238" s="17"/>
      <c r="E238" s="17"/>
      <c r="F238" s="18"/>
      <c r="G238" s="117" t="s">
        <v>673</v>
      </c>
      <c r="H238" s="117"/>
      <c r="I238" s="47" t="s">
        <v>225</v>
      </c>
      <c r="J238" s="118"/>
      <c r="K238" s="119">
        <f>K239</f>
        <v>51000</v>
      </c>
      <c r="L238" s="119"/>
      <c r="M238" s="239">
        <f t="shared" si="14"/>
        <v>49000</v>
      </c>
      <c r="N238" s="119">
        <f t="shared" si="14"/>
        <v>0</v>
      </c>
      <c r="O238" s="221">
        <f t="shared" si="14"/>
        <v>75000</v>
      </c>
      <c r="P238" s="227"/>
      <c r="Q238" s="227"/>
    </row>
    <row r="239" spans="1:17" ht="31" x14ac:dyDescent="0.35">
      <c r="A239" s="4"/>
      <c r="B239" s="17"/>
      <c r="C239" s="17"/>
      <c r="D239" s="17"/>
      <c r="E239" s="17"/>
      <c r="F239" s="18"/>
      <c r="G239" s="134" t="s">
        <v>227</v>
      </c>
      <c r="H239" s="134"/>
      <c r="I239" s="64" t="s">
        <v>226</v>
      </c>
      <c r="J239" s="132"/>
      <c r="K239" s="133">
        <f>K240+K244</f>
        <v>51000</v>
      </c>
      <c r="L239" s="133"/>
      <c r="M239" s="243">
        <f>M240+M244</f>
        <v>49000</v>
      </c>
      <c r="N239" s="119">
        <f>N240+N244</f>
        <v>0</v>
      </c>
      <c r="O239" s="221">
        <f>O240+O244</f>
        <v>75000</v>
      </c>
      <c r="P239" s="227"/>
      <c r="Q239" s="227"/>
    </row>
    <row r="240" spans="1:17" ht="46.5" x14ac:dyDescent="0.35">
      <c r="A240" s="4"/>
      <c r="B240" s="17"/>
      <c r="C240" s="17"/>
      <c r="D240" s="17"/>
      <c r="E240" s="17"/>
      <c r="F240" s="18"/>
      <c r="G240" s="131" t="s">
        <v>674</v>
      </c>
      <c r="H240" s="131"/>
      <c r="I240" s="47" t="s">
        <v>228</v>
      </c>
      <c r="J240" s="132"/>
      <c r="K240" s="133">
        <f>K241+K243</f>
        <v>51000</v>
      </c>
      <c r="L240" s="133"/>
      <c r="M240" s="243">
        <f>M241+M243</f>
        <v>49000</v>
      </c>
      <c r="N240" s="119">
        <f>N241+N243</f>
        <v>0</v>
      </c>
      <c r="O240" s="221">
        <f>O241+O243</f>
        <v>75000</v>
      </c>
      <c r="P240" s="227"/>
      <c r="Q240" s="227"/>
    </row>
    <row r="241" spans="1:17" ht="31" x14ac:dyDescent="0.35">
      <c r="A241" s="4"/>
      <c r="B241" s="17"/>
      <c r="C241" s="17"/>
      <c r="D241" s="17"/>
      <c r="E241" s="17"/>
      <c r="F241" s="18"/>
      <c r="G241" s="117" t="s">
        <v>2</v>
      </c>
      <c r="H241" s="117"/>
      <c r="I241" s="118"/>
      <c r="J241" s="118">
        <v>200</v>
      </c>
      <c r="K241" s="119">
        <v>16000</v>
      </c>
      <c r="L241" s="119"/>
      <c r="M241" s="239">
        <v>14000</v>
      </c>
      <c r="N241" s="119"/>
      <c r="O241" s="221">
        <v>18000</v>
      </c>
      <c r="P241" s="227"/>
      <c r="Q241" s="227"/>
    </row>
    <row r="242" spans="1:17" ht="26.25" hidden="1" customHeight="1" x14ac:dyDescent="0.35">
      <c r="A242" s="4"/>
      <c r="B242" s="17"/>
      <c r="C242" s="17"/>
      <c r="D242" s="17"/>
      <c r="E242" s="17"/>
      <c r="F242" s="18"/>
      <c r="G242" s="117" t="s">
        <v>5</v>
      </c>
      <c r="H242" s="117"/>
      <c r="I242" s="118"/>
      <c r="J242" s="118">
        <v>300</v>
      </c>
      <c r="K242" s="119"/>
      <c r="L242" s="119"/>
      <c r="M242" s="239"/>
      <c r="N242" s="119"/>
      <c r="O242" s="221"/>
      <c r="P242" s="227"/>
      <c r="Q242" s="227"/>
    </row>
    <row r="243" spans="1:17" ht="31" x14ac:dyDescent="0.35">
      <c r="A243" s="4"/>
      <c r="B243" s="17"/>
      <c r="C243" s="17"/>
      <c r="D243" s="17"/>
      <c r="E243" s="17"/>
      <c r="F243" s="18"/>
      <c r="G243" s="117" t="s">
        <v>4</v>
      </c>
      <c r="H243" s="117"/>
      <c r="I243" s="118"/>
      <c r="J243" s="118">
        <v>600</v>
      </c>
      <c r="K243" s="119">
        <v>35000</v>
      </c>
      <c r="L243" s="119"/>
      <c r="M243" s="239">
        <v>35000</v>
      </c>
      <c r="N243" s="119"/>
      <c r="O243" s="49">
        <f>43000+14000</f>
        <v>57000</v>
      </c>
      <c r="P243" s="227"/>
      <c r="Q243" s="227"/>
    </row>
    <row r="244" spans="1:17" ht="36.75" hidden="1" customHeight="1" x14ac:dyDescent="0.35">
      <c r="A244" s="4"/>
      <c r="B244" s="17"/>
      <c r="C244" s="17"/>
      <c r="D244" s="17"/>
      <c r="E244" s="17"/>
      <c r="F244" s="18"/>
      <c r="G244" s="117" t="s">
        <v>95</v>
      </c>
      <c r="H244" s="117"/>
      <c r="I244" s="47" t="s">
        <v>229</v>
      </c>
      <c r="J244" s="118"/>
      <c r="K244" s="119">
        <f>K245</f>
        <v>0</v>
      </c>
      <c r="L244" s="119"/>
      <c r="M244" s="239">
        <f>M245</f>
        <v>0</v>
      </c>
      <c r="N244" s="119"/>
      <c r="O244" s="254"/>
      <c r="P244" s="227"/>
      <c r="Q244" s="227"/>
    </row>
    <row r="245" spans="1:17" ht="33" hidden="1" customHeight="1" x14ac:dyDescent="0.35">
      <c r="A245" s="4"/>
      <c r="B245" s="17"/>
      <c r="C245" s="17"/>
      <c r="D245" s="17"/>
      <c r="E245" s="17"/>
      <c r="F245" s="18"/>
      <c r="G245" s="117" t="s">
        <v>2</v>
      </c>
      <c r="H245" s="117"/>
      <c r="I245" s="118"/>
      <c r="J245" s="118">
        <v>200</v>
      </c>
      <c r="K245" s="119"/>
      <c r="L245" s="119"/>
      <c r="M245" s="239"/>
      <c r="N245" s="119"/>
      <c r="O245" s="254"/>
      <c r="P245" s="227"/>
      <c r="Q245" s="227"/>
    </row>
    <row r="246" spans="1:17" ht="60" x14ac:dyDescent="0.35">
      <c r="A246" s="4"/>
      <c r="B246" s="17"/>
      <c r="C246" s="17"/>
      <c r="D246" s="17"/>
      <c r="E246" s="17"/>
      <c r="F246" s="18"/>
      <c r="G246" s="59" t="s">
        <v>538</v>
      </c>
      <c r="H246" s="59"/>
      <c r="I246" s="60" t="s">
        <v>230</v>
      </c>
      <c r="J246" s="61" t="s">
        <v>0</v>
      </c>
      <c r="K246" s="62">
        <f>K247+K252</f>
        <v>243000</v>
      </c>
      <c r="L246" s="62"/>
      <c r="M246" s="240">
        <f>M247+M252</f>
        <v>220000</v>
      </c>
      <c r="N246" s="127">
        <f>N247+N252</f>
        <v>0</v>
      </c>
      <c r="O246" s="254">
        <f>O247+O252</f>
        <v>252000</v>
      </c>
      <c r="P246" s="227"/>
      <c r="Q246" s="227"/>
    </row>
    <row r="247" spans="1:17" ht="52.5" customHeight="1" x14ac:dyDescent="0.35">
      <c r="A247" s="4"/>
      <c r="B247" s="17"/>
      <c r="C247" s="17"/>
      <c r="D247" s="17"/>
      <c r="E247" s="17"/>
      <c r="F247" s="18"/>
      <c r="G247" s="51" t="s">
        <v>660</v>
      </c>
      <c r="H247" s="121"/>
      <c r="I247" s="47" t="s">
        <v>357</v>
      </c>
      <c r="J247" s="48" t="s">
        <v>0</v>
      </c>
      <c r="K247" s="49">
        <f>K248</f>
        <v>73000</v>
      </c>
      <c r="L247" s="49"/>
      <c r="M247" s="241">
        <f t="shared" ref="M247:O248" si="15">M248</f>
        <v>50000</v>
      </c>
      <c r="N247" s="49">
        <f t="shared" si="15"/>
        <v>0</v>
      </c>
      <c r="O247" s="221">
        <f t="shared" si="15"/>
        <v>252000</v>
      </c>
      <c r="P247" s="227"/>
      <c r="Q247" s="227"/>
    </row>
    <row r="248" spans="1:17" ht="46.5" x14ac:dyDescent="0.35">
      <c r="A248" s="4"/>
      <c r="B248" s="17"/>
      <c r="C248" s="17"/>
      <c r="D248" s="17"/>
      <c r="E248" s="17"/>
      <c r="F248" s="18"/>
      <c r="G248" s="63" t="s">
        <v>233</v>
      </c>
      <c r="H248" s="63"/>
      <c r="I248" s="64" t="s">
        <v>359</v>
      </c>
      <c r="J248" s="48"/>
      <c r="K248" s="49">
        <f>K249</f>
        <v>73000</v>
      </c>
      <c r="L248" s="49"/>
      <c r="M248" s="241">
        <f t="shared" si="15"/>
        <v>50000</v>
      </c>
      <c r="N248" s="49">
        <f t="shared" si="15"/>
        <v>0</v>
      </c>
      <c r="O248" s="221">
        <f>O249+O254</f>
        <v>252000</v>
      </c>
      <c r="P248" s="227"/>
      <c r="Q248" s="227"/>
    </row>
    <row r="249" spans="1:17" ht="67.5" customHeight="1" x14ac:dyDescent="0.35">
      <c r="A249" s="4"/>
      <c r="B249" s="17"/>
      <c r="C249" s="17"/>
      <c r="D249" s="17"/>
      <c r="E249" s="17"/>
      <c r="F249" s="18"/>
      <c r="G249" s="51" t="s">
        <v>661</v>
      </c>
      <c r="H249" s="51"/>
      <c r="I249" s="47" t="s">
        <v>360</v>
      </c>
      <c r="J249" s="48"/>
      <c r="K249" s="49">
        <f>K250+K251</f>
        <v>73000</v>
      </c>
      <c r="L249" s="49"/>
      <c r="M249" s="241">
        <f>M250+M251</f>
        <v>50000</v>
      </c>
      <c r="N249" s="49">
        <f>N250+N251</f>
        <v>0</v>
      </c>
      <c r="O249" s="221">
        <f>O250+O251</f>
        <v>82000</v>
      </c>
      <c r="P249" s="227"/>
      <c r="Q249" s="227"/>
    </row>
    <row r="250" spans="1:17" ht="39.75" hidden="1" customHeight="1" x14ac:dyDescent="0.35">
      <c r="A250" s="4"/>
      <c r="B250" s="17"/>
      <c r="C250" s="17"/>
      <c r="D250" s="17"/>
      <c r="E250" s="17"/>
      <c r="F250" s="18"/>
      <c r="G250" s="51" t="s">
        <v>2</v>
      </c>
      <c r="H250" s="51"/>
      <c r="I250" s="79"/>
      <c r="J250" s="48">
        <v>200</v>
      </c>
      <c r="K250" s="49">
        <v>0</v>
      </c>
      <c r="L250" s="49"/>
      <c r="M250" s="241">
        <v>0</v>
      </c>
      <c r="N250" s="49"/>
      <c r="O250" s="221"/>
      <c r="P250" s="227"/>
      <c r="Q250" s="227"/>
    </row>
    <row r="251" spans="1:17" ht="31" x14ac:dyDescent="0.35">
      <c r="A251" s="4"/>
      <c r="B251" s="17"/>
      <c r="C251" s="17"/>
      <c r="D251" s="17"/>
      <c r="E251" s="17"/>
      <c r="F251" s="18"/>
      <c r="G251" s="51" t="s">
        <v>4</v>
      </c>
      <c r="H251" s="51"/>
      <c r="I251" s="79"/>
      <c r="J251" s="48">
        <v>600</v>
      </c>
      <c r="K251" s="49">
        <v>73000</v>
      </c>
      <c r="L251" s="49"/>
      <c r="M251" s="241">
        <v>50000</v>
      </c>
      <c r="N251" s="49"/>
      <c r="O251" s="49">
        <v>82000</v>
      </c>
      <c r="P251" s="227"/>
      <c r="Q251" s="227"/>
    </row>
    <row r="252" spans="1:17" ht="62.15" hidden="1" x14ac:dyDescent="0.35">
      <c r="A252" s="4"/>
      <c r="B252" s="17"/>
      <c r="C252" s="17"/>
      <c r="D252" s="17"/>
      <c r="E252" s="17"/>
      <c r="F252" s="18"/>
      <c r="G252" s="51" t="s">
        <v>539</v>
      </c>
      <c r="H252" s="121"/>
      <c r="I252" s="47" t="s">
        <v>235</v>
      </c>
      <c r="J252" s="48"/>
      <c r="K252" s="49">
        <f>K253</f>
        <v>170000</v>
      </c>
      <c r="L252" s="49"/>
      <c r="M252" s="241">
        <f>M253</f>
        <v>170000</v>
      </c>
      <c r="N252" s="49">
        <f>N253</f>
        <v>0</v>
      </c>
      <c r="O252" s="221"/>
      <c r="P252" s="227"/>
      <c r="Q252" s="227"/>
    </row>
    <row r="253" spans="1:17" ht="62.15" hidden="1" x14ac:dyDescent="0.35">
      <c r="A253" s="4"/>
      <c r="B253" s="17"/>
      <c r="C253" s="17"/>
      <c r="D253" s="17"/>
      <c r="E253" s="17"/>
      <c r="F253" s="18"/>
      <c r="G253" s="63" t="s">
        <v>458</v>
      </c>
      <c r="H253" s="63"/>
      <c r="I253" s="64" t="s">
        <v>236</v>
      </c>
      <c r="J253" s="48"/>
      <c r="K253" s="49">
        <f>K254+K256</f>
        <v>170000</v>
      </c>
      <c r="L253" s="49"/>
      <c r="M253" s="241">
        <f>M254+M256</f>
        <v>170000</v>
      </c>
      <c r="N253" s="49">
        <f>N254+N256</f>
        <v>0</v>
      </c>
      <c r="O253" s="221"/>
      <c r="P253" s="227"/>
      <c r="Q253" s="227"/>
    </row>
    <row r="254" spans="1:17" ht="46.5" x14ac:dyDescent="0.35">
      <c r="A254" s="4"/>
      <c r="B254" s="17"/>
      <c r="C254" s="17"/>
      <c r="D254" s="17"/>
      <c r="E254" s="17"/>
      <c r="F254" s="18"/>
      <c r="G254" s="51" t="s">
        <v>676</v>
      </c>
      <c r="H254" s="51"/>
      <c r="I254" s="47" t="s">
        <v>675</v>
      </c>
      <c r="J254" s="48"/>
      <c r="K254" s="49">
        <f>K255</f>
        <v>170000</v>
      </c>
      <c r="L254" s="49"/>
      <c r="M254" s="241">
        <f>M255</f>
        <v>170000</v>
      </c>
      <c r="N254" s="49">
        <f>N255</f>
        <v>0</v>
      </c>
      <c r="O254" s="221">
        <f>O255</f>
        <v>170000</v>
      </c>
      <c r="P254" s="227"/>
      <c r="Q254" s="227"/>
    </row>
    <row r="255" spans="1:17" ht="31" x14ac:dyDescent="0.35">
      <c r="A255" s="4"/>
      <c r="B255" s="17"/>
      <c r="C255" s="17"/>
      <c r="D255" s="17"/>
      <c r="E255" s="17"/>
      <c r="F255" s="18"/>
      <c r="G255" s="51" t="s">
        <v>4</v>
      </c>
      <c r="H255" s="51"/>
      <c r="I255" s="79"/>
      <c r="J255" s="48">
        <v>600</v>
      </c>
      <c r="K255" s="49">
        <v>170000</v>
      </c>
      <c r="L255" s="49"/>
      <c r="M255" s="241">
        <v>170000</v>
      </c>
      <c r="N255" s="49"/>
      <c r="O255" s="221">
        <v>170000</v>
      </c>
      <c r="P255" s="227"/>
      <c r="Q255" s="227"/>
    </row>
    <row r="256" spans="1:17" s="43" customFormat="1" ht="49.5" hidden="1" customHeight="1" x14ac:dyDescent="0.35">
      <c r="A256" s="40"/>
      <c r="B256" s="41"/>
      <c r="C256" s="41"/>
      <c r="D256" s="41"/>
      <c r="E256" s="41"/>
      <c r="F256" s="42"/>
      <c r="G256" s="51" t="s">
        <v>238</v>
      </c>
      <c r="H256" s="51"/>
      <c r="I256" s="47" t="s">
        <v>237</v>
      </c>
      <c r="J256" s="48"/>
      <c r="K256" s="49">
        <f>K257</f>
        <v>0</v>
      </c>
      <c r="L256" s="49"/>
      <c r="M256" s="241">
        <f>M257</f>
        <v>0</v>
      </c>
      <c r="N256" s="49"/>
      <c r="O256" s="254"/>
      <c r="P256" s="227"/>
      <c r="Q256" s="227"/>
    </row>
    <row r="257" spans="1:17" s="43" customFormat="1" ht="42.75" hidden="1" customHeight="1" x14ac:dyDescent="0.35">
      <c r="A257" s="40"/>
      <c r="B257" s="335" t="s">
        <v>40</v>
      </c>
      <c r="C257" s="335"/>
      <c r="D257" s="335"/>
      <c r="E257" s="335"/>
      <c r="F257" s="336"/>
      <c r="G257" s="51" t="s">
        <v>4</v>
      </c>
      <c r="H257" s="51"/>
      <c r="I257" s="47"/>
      <c r="J257" s="48">
        <v>600</v>
      </c>
      <c r="K257" s="49"/>
      <c r="L257" s="49"/>
      <c r="M257" s="241"/>
      <c r="N257" s="49"/>
      <c r="O257" s="254"/>
      <c r="P257" s="227"/>
      <c r="Q257" s="227"/>
    </row>
    <row r="258" spans="1:17" s="43" customFormat="1" ht="60" x14ac:dyDescent="0.35">
      <c r="A258" s="40"/>
      <c r="B258" s="165"/>
      <c r="C258" s="165"/>
      <c r="D258" s="165"/>
      <c r="E258" s="165"/>
      <c r="F258" s="166"/>
      <c r="G258" s="121" t="s">
        <v>608</v>
      </c>
      <c r="H258" s="51"/>
      <c r="I258" s="60" t="s">
        <v>427</v>
      </c>
      <c r="J258" s="48"/>
      <c r="K258" s="127">
        <f>K259</f>
        <v>51000</v>
      </c>
      <c r="L258" s="49"/>
      <c r="M258" s="242">
        <f t="shared" ref="M258:O261" si="16">M259</f>
        <v>51000</v>
      </c>
      <c r="N258" s="127">
        <f t="shared" si="16"/>
        <v>0</v>
      </c>
      <c r="O258" s="254">
        <f t="shared" si="16"/>
        <v>51000</v>
      </c>
      <c r="P258" s="227"/>
      <c r="Q258" s="227"/>
    </row>
    <row r="259" spans="1:17" s="43" customFormat="1" ht="62" x14ac:dyDescent="0.35">
      <c r="A259" s="40"/>
      <c r="B259" s="165"/>
      <c r="C259" s="165"/>
      <c r="D259" s="165"/>
      <c r="E259" s="165"/>
      <c r="F259" s="166"/>
      <c r="G259" s="51" t="s">
        <v>662</v>
      </c>
      <c r="H259" s="51"/>
      <c r="I259" s="47" t="s">
        <v>428</v>
      </c>
      <c r="J259" s="48"/>
      <c r="K259" s="49">
        <f>K260</f>
        <v>51000</v>
      </c>
      <c r="L259" s="49"/>
      <c r="M259" s="241">
        <f t="shared" si="16"/>
        <v>51000</v>
      </c>
      <c r="N259" s="49">
        <f t="shared" si="16"/>
        <v>0</v>
      </c>
      <c r="O259" s="221">
        <f t="shared" si="16"/>
        <v>51000</v>
      </c>
      <c r="P259" s="227"/>
      <c r="Q259" s="227"/>
    </row>
    <row r="260" spans="1:17" s="43" customFormat="1" ht="46.5" x14ac:dyDescent="0.35">
      <c r="A260" s="40"/>
      <c r="B260" s="165"/>
      <c r="C260" s="165"/>
      <c r="D260" s="165"/>
      <c r="E260" s="165"/>
      <c r="F260" s="166"/>
      <c r="G260" s="63" t="s">
        <v>457</v>
      </c>
      <c r="H260" s="51"/>
      <c r="I260" s="64" t="s">
        <v>429</v>
      </c>
      <c r="J260" s="48"/>
      <c r="K260" s="49">
        <f>K261</f>
        <v>51000</v>
      </c>
      <c r="L260" s="49"/>
      <c r="M260" s="241">
        <f t="shared" si="16"/>
        <v>51000</v>
      </c>
      <c r="N260" s="49">
        <f t="shared" si="16"/>
        <v>0</v>
      </c>
      <c r="O260" s="221">
        <f t="shared" si="16"/>
        <v>51000</v>
      </c>
      <c r="P260" s="227"/>
      <c r="Q260" s="227"/>
    </row>
    <row r="261" spans="1:17" s="43" customFormat="1" ht="77.5" x14ac:dyDescent="0.35">
      <c r="A261" s="40"/>
      <c r="B261" s="165"/>
      <c r="C261" s="165"/>
      <c r="D261" s="165"/>
      <c r="E261" s="165"/>
      <c r="F261" s="166"/>
      <c r="G261" s="51" t="s">
        <v>663</v>
      </c>
      <c r="H261" s="51"/>
      <c r="I261" s="47" t="s">
        <v>430</v>
      </c>
      <c r="J261" s="48"/>
      <c r="K261" s="49">
        <f>K262</f>
        <v>51000</v>
      </c>
      <c r="L261" s="49"/>
      <c r="M261" s="241">
        <f t="shared" si="16"/>
        <v>51000</v>
      </c>
      <c r="N261" s="49">
        <f t="shared" si="16"/>
        <v>0</v>
      </c>
      <c r="O261" s="221">
        <f t="shared" si="16"/>
        <v>51000</v>
      </c>
      <c r="P261" s="227"/>
      <c r="Q261" s="227"/>
    </row>
    <row r="262" spans="1:17" s="43" customFormat="1" ht="31" x14ac:dyDescent="0.35">
      <c r="A262" s="40"/>
      <c r="B262" s="165"/>
      <c r="C262" s="165"/>
      <c r="D262" s="165"/>
      <c r="E262" s="165"/>
      <c r="F262" s="166"/>
      <c r="G262" s="51" t="s">
        <v>4</v>
      </c>
      <c r="H262" s="51"/>
      <c r="I262" s="47"/>
      <c r="J262" s="48">
        <v>600</v>
      </c>
      <c r="K262" s="49">
        <v>51000</v>
      </c>
      <c r="L262" s="49"/>
      <c r="M262" s="241">
        <v>51000</v>
      </c>
      <c r="N262" s="49"/>
      <c r="O262" s="221">
        <v>51000</v>
      </c>
      <c r="P262" s="227"/>
      <c r="Q262" s="227"/>
    </row>
    <row r="263" spans="1:17" ht="51" hidden="1" customHeight="1" x14ac:dyDescent="0.35">
      <c r="A263" s="4"/>
      <c r="B263" s="19"/>
      <c r="C263" s="19"/>
      <c r="D263" s="19"/>
      <c r="E263" s="19"/>
      <c r="F263" s="20"/>
      <c r="G263" s="121" t="s">
        <v>408</v>
      </c>
      <c r="H263" s="112"/>
      <c r="I263" s="60" t="s">
        <v>241</v>
      </c>
      <c r="J263" s="112"/>
      <c r="K263" s="113">
        <f>K264+K270</f>
        <v>34000</v>
      </c>
      <c r="L263" s="187"/>
      <c r="M263" s="237">
        <f>M264+M270</f>
        <v>34000</v>
      </c>
      <c r="N263" s="113"/>
      <c r="O263" s="254"/>
      <c r="P263" s="227"/>
      <c r="Q263" s="227"/>
    </row>
    <row r="264" spans="1:17" ht="63.75" hidden="1" customHeight="1" x14ac:dyDescent="0.35">
      <c r="A264" s="4"/>
      <c r="B264" s="19"/>
      <c r="C264" s="19"/>
      <c r="D264" s="19"/>
      <c r="E264" s="19"/>
      <c r="F264" s="20"/>
      <c r="G264" s="51" t="s">
        <v>409</v>
      </c>
      <c r="H264" s="51"/>
      <c r="I264" s="47" t="s">
        <v>253</v>
      </c>
      <c r="J264" s="124"/>
      <c r="K264" s="49">
        <f>K265</f>
        <v>0</v>
      </c>
      <c r="L264" s="176"/>
      <c r="M264" s="241">
        <f>M265</f>
        <v>0</v>
      </c>
      <c r="N264" s="49"/>
      <c r="O264" s="254"/>
      <c r="P264" s="227"/>
      <c r="Q264" s="227"/>
    </row>
    <row r="265" spans="1:17" ht="51" hidden="1" customHeight="1" x14ac:dyDescent="0.35">
      <c r="A265" s="4"/>
      <c r="B265" s="333" t="s">
        <v>39</v>
      </c>
      <c r="C265" s="333"/>
      <c r="D265" s="333"/>
      <c r="E265" s="333"/>
      <c r="F265" s="334"/>
      <c r="G265" s="63" t="s">
        <v>256</v>
      </c>
      <c r="H265" s="51"/>
      <c r="I265" s="64" t="s">
        <v>254</v>
      </c>
      <c r="J265" s="124"/>
      <c r="K265" s="49">
        <f>K266</f>
        <v>0</v>
      </c>
      <c r="L265" s="176"/>
      <c r="M265" s="241">
        <f>M266</f>
        <v>0</v>
      </c>
      <c r="N265" s="49"/>
      <c r="O265" s="255"/>
      <c r="P265" s="227"/>
      <c r="Q265" s="227"/>
    </row>
    <row r="266" spans="1:17" ht="77.25" hidden="1" customHeight="1" x14ac:dyDescent="0.35">
      <c r="A266" s="4"/>
      <c r="B266" s="12"/>
      <c r="C266" s="12"/>
      <c r="D266" s="12"/>
      <c r="E266" s="12"/>
      <c r="F266" s="13"/>
      <c r="G266" s="51" t="s">
        <v>407</v>
      </c>
      <c r="H266" s="51"/>
      <c r="I266" s="47" t="s">
        <v>255</v>
      </c>
      <c r="J266" s="124"/>
      <c r="K266" s="49">
        <f>K267+K268</f>
        <v>0</v>
      </c>
      <c r="L266" s="176"/>
      <c r="M266" s="241">
        <f>M267+M268</f>
        <v>0</v>
      </c>
      <c r="N266" s="49"/>
      <c r="O266" s="255"/>
      <c r="P266" s="227"/>
      <c r="Q266" s="227"/>
    </row>
    <row r="267" spans="1:17" ht="37.5" hidden="1" customHeight="1" x14ac:dyDescent="0.35">
      <c r="A267" s="4"/>
      <c r="B267" s="12"/>
      <c r="C267" s="12"/>
      <c r="D267" s="12"/>
      <c r="E267" s="12"/>
      <c r="F267" s="13"/>
      <c r="G267" s="51" t="s">
        <v>2</v>
      </c>
      <c r="H267" s="51"/>
      <c r="I267" s="64"/>
      <c r="J267" s="48">
        <v>200</v>
      </c>
      <c r="K267" s="49">
        <v>0</v>
      </c>
      <c r="L267" s="49"/>
      <c r="M267" s="241">
        <v>0</v>
      </c>
      <c r="N267" s="49"/>
      <c r="O267" s="255"/>
      <c r="P267" s="227"/>
      <c r="Q267" s="227"/>
    </row>
    <row r="268" spans="1:17" ht="42.75" hidden="1" customHeight="1" x14ac:dyDescent="0.35">
      <c r="A268" s="4"/>
      <c r="B268" s="12"/>
      <c r="C268" s="12"/>
      <c r="D268" s="12"/>
      <c r="E268" s="12"/>
      <c r="F268" s="13"/>
      <c r="G268" s="51" t="s">
        <v>4</v>
      </c>
      <c r="H268" s="51"/>
      <c r="I268" s="64"/>
      <c r="J268" s="48">
        <v>600</v>
      </c>
      <c r="K268" s="49"/>
      <c r="L268" s="49"/>
      <c r="M268" s="241"/>
      <c r="N268" s="49"/>
      <c r="O268" s="255"/>
      <c r="P268" s="227"/>
      <c r="Q268" s="227"/>
    </row>
    <row r="269" spans="1:17" ht="30" x14ac:dyDescent="0.35">
      <c r="A269" s="4"/>
      <c r="B269" s="12"/>
      <c r="C269" s="12"/>
      <c r="D269" s="12"/>
      <c r="E269" s="12"/>
      <c r="F269" s="13"/>
      <c r="G269" s="121" t="s">
        <v>610</v>
      </c>
      <c r="H269" s="51"/>
      <c r="I269" s="60" t="s">
        <v>431</v>
      </c>
      <c r="J269" s="48"/>
      <c r="K269" s="49">
        <f>K270</f>
        <v>34000</v>
      </c>
      <c r="L269" s="49"/>
      <c r="M269" s="241">
        <f>M270</f>
        <v>34000</v>
      </c>
      <c r="N269" s="49">
        <f>N270</f>
        <v>0</v>
      </c>
      <c r="O269" s="254">
        <f>O270</f>
        <v>34000</v>
      </c>
      <c r="P269" s="227"/>
      <c r="Q269" s="227"/>
    </row>
    <row r="270" spans="1:17" ht="45" x14ac:dyDescent="0.35">
      <c r="A270" s="4"/>
      <c r="B270" s="12"/>
      <c r="C270" s="12"/>
      <c r="D270" s="12"/>
      <c r="E270" s="12"/>
      <c r="F270" s="13"/>
      <c r="G270" s="121" t="s">
        <v>665</v>
      </c>
      <c r="H270" s="121"/>
      <c r="I270" s="47" t="s">
        <v>432</v>
      </c>
      <c r="J270" s="122" t="s">
        <v>0</v>
      </c>
      <c r="K270" s="49">
        <f>K272</f>
        <v>34000</v>
      </c>
      <c r="L270" s="127"/>
      <c r="M270" s="241">
        <f>M272</f>
        <v>34000</v>
      </c>
      <c r="N270" s="49">
        <f>N272</f>
        <v>0</v>
      </c>
      <c r="O270" s="221">
        <f>O272</f>
        <v>34000</v>
      </c>
      <c r="P270" s="227"/>
      <c r="Q270" s="227"/>
    </row>
    <row r="271" spans="1:17" ht="46.5" x14ac:dyDescent="0.35">
      <c r="A271" s="4"/>
      <c r="B271" s="12"/>
      <c r="C271" s="12"/>
      <c r="D271" s="12"/>
      <c r="E271" s="12"/>
      <c r="F271" s="13"/>
      <c r="G271" s="63" t="s">
        <v>259</v>
      </c>
      <c r="H271" s="63"/>
      <c r="I271" s="64" t="s">
        <v>433</v>
      </c>
      <c r="J271" s="122"/>
      <c r="K271" s="49">
        <f>K272</f>
        <v>34000</v>
      </c>
      <c r="L271" s="127"/>
      <c r="M271" s="241">
        <f>M272</f>
        <v>34000</v>
      </c>
      <c r="N271" s="49">
        <f>N272</f>
        <v>0</v>
      </c>
      <c r="O271" s="221">
        <f>O272</f>
        <v>34000</v>
      </c>
      <c r="P271" s="227"/>
      <c r="Q271" s="227"/>
    </row>
    <row r="272" spans="1:17" ht="46.5" x14ac:dyDescent="0.35">
      <c r="A272" s="4"/>
      <c r="B272" s="370" t="s">
        <v>38</v>
      </c>
      <c r="C272" s="370"/>
      <c r="D272" s="370"/>
      <c r="E272" s="370"/>
      <c r="F272" s="371"/>
      <c r="G272" s="51" t="s">
        <v>666</v>
      </c>
      <c r="H272" s="51"/>
      <c r="I272" s="47" t="s">
        <v>434</v>
      </c>
      <c r="J272" s="48"/>
      <c r="K272" s="49">
        <f>K273+K274</f>
        <v>34000</v>
      </c>
      <c r="L272" s="49"/>
      <c r="M272" s="241">
        <f>M273+M274</f>
        <v>34000</v>
      </c>
      <c r="N272" s="49">
        <f>N273+N274</f>
        <v>0</v>
      </c>
      <c r="O272" s="221">
        <f>O273+O274</f>
        <v>34000</v>
      </c>
      <c r="P272" s="227"/>
      <c r="Q272" s="227"/>
    </row>
    <row r="273" spans="1:17" ht="45" hidden="1" customHeight="1" x14ac:dyDescent="0.35">
      <c r="A273" s="4"/>
      <c r="B273" s="333" t="s">
        <v>37</v>
      </c>
      <c r="C273" s="333"/>
      <c r="D273" s="333"/>
      <c r="E273" s="333"/>
      <c r="F273" s="334"/>
      <c r="G273" s="51" t="s">
        <v>2</v>
      </c>
      <c r="H273" s="51"/>
      <c r="I273" s="52"/>
      <c r="J273" s="48">
        <v>200</v>
      </c>
      <c r="K273" s="49">
        <v>0</v>
      </c>
      <c r="L273" s="49"/>
      <c r="M273" s="241">
        <v>0</v>
      </c>
      <c r="N273" s="49"/>
      <c r="O273" s="221"/>
      <c r="P273" s="227"/>
      <c r="Q273" s="227"/>
    </row>
    <row r="274" spans="1:17" ht="31" x14ac:dyDescent="0.35">
      <c r="A274" s="4"/>
      <c r="B274" s="12"/>
      <c r="C274" s="12"/>
      <c r="D274" s="12"/>
      <c r="E274" s="12"/>
      <c r="F274" s="13"/>
      <c r="G274" s="51" t="s">
        <v>4</v>
      </c>
      <c r="H274" s="51"/>
      <c r="I274" s="52"/>
      <c r="J274" s="48">
        <v>600</v>
      </c>
      <c r="K274" s="49">
        <v>34000</v>
      </c>
      <c r="L274" s="49"/>
      <c r="M274" s="241">
        <v>34000</v>
      </c>
      <c r="N274" s="49"/>
      <c r="O274" s="221">
        <v>34000</v>
      </c>
      <c r="P274" s="227"/>
      <c r="Q274" s="227"/>
    </row>
    <row r="275" spans="1:17" x14ac:dyDescent="0.35">
      <c r="A275" s="4"/>
      <c r="B275" s="338" t="s">
        <v>36</v>
      </c>
      <c r="C275" s="338"/>
      <c r="D275" s="338"/>
      <c r="E275" s="338"/>
      <c r="F275" s="339"/>
      <c r="G275" s="121" t="s">
        <v>8</v>
      </c>
      <c r="H275" s="51"/>
      <c r="I275" s="60" t="s">
        <v>305</v>
      </c>
      <c r="J275" s="48"/>
      <c r="K275" s="49">
        <f>K276+K280</f>
        <v>2820753</v>
      </c>
      <c r="L275" s="49"/>
      <c r="M275" s="241">
        <f>M276+M280</f>
        <v>2820653</v>
      </c>
      <c r="N275" s="49">
        <f>N276+N280</f>
        <v>0</v>
      </c>
      <c r="O275" s="254">
        <f>O276+O280</f>
        <v>3269673</v>
      </c>
      <c r="P275" s="227"/>
      <c r="Q275" s="227"/>
    </row>
    <row r="276" spans="1:17" ht="31" x14ac:dyDescent="0.35">
      <c r="A276" s="4"/>
      <c r="B276" s="338">
        <v>200</v>
      </c>
      <c r="C276" s="338"/>
      <c r="D276" s="338"/>
      <c r="E276" s="338"/>
      <c r="F276" s="339"/>
      <c r="G276" s="51" t="s">
        <v>81</v>
      </c>
      <c r="H276" s="51"/>
      <c r="I276" s="47" t="s">
        <v>314</v>
      </c>
      <c r="J276" s="48"/>
      <c r="K276" s="49">
        <f>K277+K278+K279</f>
        <v>2342000</v>
      </c>
      <c r="L276" s="49"/>
      <c r="M276" s="241">
        <f>M277+M278+M279</f>
        <v>2341900</v>
      </c>
      <c r="N276" s="49">
        <f>N277+N278+N279</f>
        <v>0</v>
      </c>
      <c r="O276" s="221">
        <f>O277+O278+O279</f>
        <v>2768997</v>
      </c>
      <c r="P276" s="227"/>
      <c r="Q276" s="227"/>
    </row>
    <row r="277" spans="1:17" ht="62" x14ac:dyDescent="0.35">
      <c r="A277" s="4"/>
      <c r="B277" s="370" t="s">
        <v>35</v>
      </c>
      <c r="C277" s="370"/>
      <c r="D277" s="370"/>
      <c r="E277" s="370"/>
      <c r="F277" s="371"/>
      <c r="G277" s="51" t="s">
        <v>3</v>
      </c>
      <c r="H277" s="51"/>
      <c r="I277" s="47"/>
      <c r="J277" s="48">
        <v>100</v>
      </c>
      <c r="K277" s="49">
        <v>2301500</v>
      </c>
      <c r="L277" s="49"/>
      <c r="M277" s="241">
        <v>2301400</v>
      </c>
      <c r="N277" s="49"/>
      <c r="O277" s="274">
        <v>2618100</v>
      </c>
      <c r="P277" s="227"/>
      <c r="Q277" s="227"/>
    </row>
    <row r="278" spans="1:17" ht="31" x14ac:dyDescent="0.35">
      <c r="A278" s="4"/>
      <c r="B278" s="19"/>
      <c r="C278" s="19"/>
      <c r="D278" s="19"/>
      <c r="E278" s="19"/>
      <c r="F278" s="20"/>
      <c r="G278" s="51" t="s">
        <v>2</v>
      </c>
      <c r="H278" s="51"/>
      <c r="I278" s="47"/>
      <c r="J278" s="48">
        <v>200</v>
      </c>
      <c r="K278" s="49">
        <v>40500</v>
      </c>
      <c r="L278" s="49"/>
      <c r="M278" s="241">
        <v>40000</v>
      </c>
      <c r="N278" s="49"/>
      <c r="O278" s="274">
        <f>40100+110797</f>
        <v>150897</v>
      </c>
      <c r="P278" s="227"/>
      <c r="Q278" s="227"/>
    </row>
    <row r="279" spans="1:17" x14ac:dyDescent="0.35">
      <c r="A279" s="4"/>
      <c r="B279" s="19"/>
      <c r="C279" s="19"/>
      <c r="D279" s="19"/>
      <c r="E279" s="19"/>
      <c r="F279" s="20"/>
      <c r="G279" s="51" t="s">
        <v>1</v>
      </c>
      <c r="H279" s="51"/>
      <c r="I279" s="47"/>
      <c r="J279" s="48">
        <v>800</v>
      </c>
      <c r="K279" s="49"/>
      <c r="L279" s="49"/>
      <c r="M279" s="241">
        <v>500</v>
      </c>
      <c r="N279" s="49"/>
      <c r="O279" s="221">
        <f>N279+K279</f>
        <v>0</v>
      </c>
      <c r="P279" s="227"/>
      <c r="Q279" s="227"/>
    </row>
    <row r="280" spans="1:17" s="43" customFormat="1" ht="31" x14ac:dyDescent="0.35">
      <c r="A280" s="40"/>
      <c r="B280" s="82"/>
      <c r="C280" s="82"/>
      <c r="D280" s="82"/>
      <c r="E280" s="82"/>
      <c r="F280" s="83"/>
      <c r="G280" s="51" t="s">
        <v>76</v>
      </c>
      <c r="H280" s="51"/>
      <c r="I280" s="47" t="s">
        <v>317</v>
      </c>
      <c r="J280" s="48" t="s">
        <v>0</v>
      </c>
      <c r="K280" s="49">
        <f>K281+K282</f>
        <v>478753</v>
      </c>
      <c r="L280" s="49">
        <f>L281+L282</f>
        <v>0</v>
      </c>
      <c r="M280" s="241">
        <f>M281+M282</f>
        <v>478753</v>
      </c>
      <c r="N280" s="49">
        <f>N281+N282</f>
        <v>0</v>
      </c>
      <c r="O280" s="221">
        <f>O281+O282</f>
        <v>500676</v>
      </c>
      <c r="P280" s="227"/>
      <c r="Q280" s="227"/>
    </row>
    <row r="281" spans="1:17" s="43" customFormat="1" ht="62" x14ac:dyDescent="0.35">
      <c r="A281" s="40"/>
      <c r="B281" s="82"/>
      <c r="C281" s="82"/>
      <c r="D281" s="82"/>
      <c r="E281" s="82"/>
      <c r="F281" s="83"/>
      <c r="G281" s="51" t="s">
        <v>3</v>
      </c>
      <c r="H281" s="51"/>
      <c r="I281" s="47" t="s">
        <v>0</v>
      </c>
      <c r="J281" s="48">
        <v>100</v>
      </c>
      <c r="K281" s="49">
        <v>416245</v>
      </c>
      <c r="L281" s="49">
        <v>37039</v>
      </c>
      <c r="M281" s="241">
        <f>L281+K281</f>
        <v>453284</v>
      </c>
      <c r="N281" s="49"/>
      <c r="O281" s="274">
        <f>484676-3796</f>
        <v>480880</v>
      </c>
      <c r="P281" s="227"/>
      <c r="Q281" s="227"/>
    </row>
    <row r="282" spans="1:17" s="43" customFormat="1" ht="31" x14ac:dyDescent="0.35">
      <c r="A282" s="40"/>
      <c r="B282" s="351" t="s">
        <v>34</v>
      </c>
      <c r="C282" s="351"/>
      <c r="D282" s="351"/>
      <c r="E282" s="351"/>
      <c r="F282" s="352"/>
      <c r="G282" s="51" t="s">
        <v>2</v>
      </c>
      <c r="H282" s="51"/>
      <c r="I282" s="47"/>
      <c r="J282" s="48">
        <v>200</v>
      </c>
      <c r="K282" s="49">
        <v>62508</v>
      </c>
      <c r="L282" s="49">
        <v>-37039</v>
      </c>
      <c r="M282" s="241">
        <f>L282+K282</f>
        <v>25469</v>
      </c>
      <c r="N282" s="49"/>
      <c r="O282" s="274">
        <v>19796</v>
      </c>
      <c r="P282" s="227"/>
      <c r="Q282" s="227"/>
    </row>
    <row r="283" spans="1:17" ht="30" x14ac:dyDescent="0.35">
      <c r="A283" s="4"/>
      <c r="B283" s="338">
        <v>600</v>
      </c>
      <c r="C283" s="338"/>
      <c r="D283" s="338"/>
      <c r="E283" s="338"/>
      <c r="F283" s="339"/>
      <c r="G283" s="121" t="s">
        <v>389</v>
      </c>
      <c r="H283" s="126">
        <v>805</v>
      </c>
      <c r="I283" s="47"/>
      <c r="J283" s="48"/>
      <c r="K283" s="127">
        <f>K289+K298+K284</f>
        <v>16402511</v>
      </c>
      <c r="L283" s="127">
        <f>L289+L298+L284</f>
        <v>0</v>
      </c>
      <c r="M283" s="242">
        <f>M289+M298+M284</f>
        <v>16545511</v>
      </c>
      <c r="N283" s="127">
        <f>N289+N298+N284</f>
        <v>0</v>
      </c>
      <c r="O283" s="254">
        <f>O289+O298+O284</f>
        <v>18590898</v>
      </c>
      <c r="P283" s="227"/>
      <c r="Q283" s="227"/>
    </row>
    <row r="284" spans="1:17" ht="45.65" hidden="1" x14ac:dyDescent="0.35">
      <c r="A284" s="4"/>
      <c r="B284" s="15"/>
      <c r="C284" s="15"/>
      <c r="D284" s="15"/>
      <c r="E284" s="15"/>
      <c r="F284" s="16"/>
      <c r="G284" s="158" t="s">
        <v>614</v>
      </c>
      <c r="H284" s="126"/>
      <c r="I284" s="60" t="s">
        <v>284</v>
      </c>
      <c r="J284" s="48"/>
      <c r="K284" s="127">
        <f t="shared" ref="K284:O287" si="17">K285</f>
        <v>2363511</v>
      </c>
      <c r="L284" s="127">
        <f t="shared" si="17"/>
        <v>0</v>
      </c>
      <c r="M284" s="242">
        <f t="shared" si="17"/>
        <v>2363511</v>
      </c>
      <c r="N284" s="127">
        <f t="shared" si="17"/>
        <v>0</v>
      </c>
      <c r="O284" s="254">
        <f t="shared" si="17"/>
        <v>0</v>
      </c>
      <c r="P284" s="227"/>
      <c r="Q284" s="227"/>
    </row>
    <row r="285" spans="1:17" ht="45.65" hidden="1" x14ac:dyDescent="0.35">
      <c r="A285" s="4"/>
      <c r="B285" s="15"/>
      <c r="C285" s="15"/>
      <c r="D285" s="15"/>
      <c r="E285" s="15"/>
      <c r="F285" s="16"/>
      <c r="G285" s="65" t="s">
        <v>615</v>
      </c>
      <c r="H285" s="126"/>
      <c r="I285" s="47" t="s">
        <v>285</v>
      </c>
      <c r="J285" s="48"/>
      <c r="K285" s="49">
        <f t="shared" si="17"/>
        <v>2363511</v>
      </c>
      <c r="L285" s="49">
        <f t="shared" si="17"/>
        <v>0</v>
      </c>
      <c r="M285" s="241">
        <f t="shared" si="17"/>
        <v>2363511</v>
      </c>
      <c r="N285" s="49">
        <f t="shared" si="17"/>
        <v>0</v>
      </c>
      <c r="O285" s="221">
        <f t="shared" si="17"/>
        <v>0</v>
      </c>
      <c r="P285" s="227"/>
      <c r="Q285" s="227"/>
    </row>
    <row r="286" spans="1:17" ht="31" hidden="1" x14ac:dyDescent="0.35">
      <c r="A286" s="4"/>
      <c r="B286" s="15"/>
      <c r="C286" s="15"/>
      <c r="D286" s="15"/>
      <c r="E286" s="15"/>
      <c r="F286" s="16"/>
      <c r="G286" s="120" t="s">
        <v>323</v>
      </c>
      <c r="H286" s="126"/>
      <c r="I286" s="64" t="s">
        <v>286</v>
      </c>
      <c r="J286" s="48"/>
      <c r="K286" s="49">
        <f t="shared" si="17"/>
        <v>2363511</v>
      </c>
      <c r="L286" s="49">
        <f t="shared" si="17"/>
        <v>0</v>
      </c>
      <c r="M286" s="241">
        <f t="shared" si="17"/>
        <v>2363511</v>
      </c>
      <c r="N286" s="49">
        <f t="shared" si="17"/>
        <v>0</v>
      </c>
      <c r="O286" s="221">
        <f t="shared" si="17"/>
        <v>0</v>
      </c>
      <c r="P286" s="227"/>
      <c r="Q286" s="227"/>
    </row>
    <row r="287" spans="1:17" ht="31" hidden="1" x14ac:dyDescent="0.35">
      <c r="A287" s="4"/>
      <c r="B287" s="15"/>
      <c r="C287" s="15"/>
      <c r="D287" s="15"/>
      <c r="E287" s="15"/>
      <c r="F287" s="16"/>
      <c r="G287" s="66" t="s">
        <v>467</v>
      </c>
      <c r="H287" s="126"/>
      <c r="I287" s="47" t="s">
        <v>466</v>
      </c>
      <c r="J287" s="48"/>
      <c r="K287" s="49">
        <f t="shared" si="17"/>
        <v>2363511</v>
      </c>
      <c r="L287" s="49">
        <f t="shared" si="17"/>
        <v>0</v>
      </c>
      <c r="M287" s="241">
        <f t="shared" si="17"/>
        <v>2363511</v>
      </c>
      <c r="N287" s="49">
        <f t="shared" si="17"/>
        <v>0</v>
      </c>
      <c r="O287" s="221">
        <f t="shared" si="17"/>
        <v>0</v>
      </c>
      <c r="P287" s="227"/>
      <c r="Q287" s="227"/>
    </row>
    <row r="288" spans="1:17" ht="15.65" hidden="1" x14ac:dyDescent="0.35">
      <c r="A288" s="4"/>
      <c r="B288" s="15"/>
      <c r="C288" s="15"/>
      <c r="D288" s="15"/>
      <c r="E288" s="15"/>
      <c r="F288" s="16"/>
      <c r="G288" s="51" t="s">
        <v>6</v>
      </c>
      <c r="H288" s="126"/>
      <c r="I288" s="47"/>
      <c r="J288" s="48">
        <v>500</v>
      </c>
      <c r="K288" s="49">
        <v>2363511</v>
      </c>
      <c r="L288" s="49"/>
      <c r="M288" s="241">
        <f>K288+L288</f>
        <v>2363511</v>
      </c>
      <c r="N288" s="49"/>
      <c r="O288" s="254"/>
      <c r="P288" s="227"/>
      <c r="Q288" s="227"/>
    </row>
    <row r="289" spans="1:17" ht="56.15" customHeight="1" x14ac:dyDescent="0.35">
      <c r="A289" s="4"/>
      <c r="B289" s="329">
        <v>800</v>
      </c>
      <c r="C289" s="329"/>
      <c r="D289" s="329"/>
      <c r="E289" s="329"/>
      <c r="F289" s="330"/>
      <c r="G289" s="121" t="s">
        <v>616</v>
      </c>
      <c r="H289" s="121"/>
      <c r="I289" s="60" t="s">
        <v>301</v>
      </c>
      <c r="J289" s="122" t="s">
        <v>0</v>
      </c>
      <c r="K289" s="127">
        <f>K290</f>
        <v>6526000</v>
      </c>
      <c r="L289" s="127">
        <f>L290</f>
        <v>0</v>
      </c>
      <c r="M289" s="242">
        <f>M290</f>
        <v>7182000</v>
      </c>
      <c r="N289" s="127">
        <f>N290</f>
        <v>0</v>
      </c>
      <c r="O289" s="254">
        <f>O290</f>
        <v>10643244</v>
      </c>
      <c r="P289" s="227"/>
      <c r="Q289" s="227"/>
    </row>
    <row r="290" spans="1:17" ht="46.5" x14ac:dyDescent="0.35">
      <c r="A290" s="4"/>
      <c r="B290" s="331" t="s">
        <v>32</v>
      </c>
      <c r="C290" s="331"/>
      <c r="D290" s="331"/>
      <c r="E290" s="331"/>
      <c r="F290" s="332"/>
      <c r="G290" s="51" t="s">
        <v>677</v>
      </c>
      <c r="H290" s="51"/>
      <c r="I290" s="47" t="s">
        <v>302</v>
      </c>
      <c r="J290" s="48" t="s">
        <v>0</v>
      </c>
      <c r="K290" s="49">
        <f>K291+K295</f>
        <v>6526000</v>
      </c>
      <c r="L290" s="49">
        <f>L291+L295</f>
        <v>0</v>
      </c>
      <c r="M290" s="241">
        <f>M291+M295</f>
        <v>7182000</v>
      </c>
      <c r="N290" s="49">
        <f>N291+N295</f>
        <v>0</v>
      </c>
      <c r="O290" s="221">
        <f>O291+O295</f>
        <v>10643244</v>
      </c>
      <c r="P290" s="227"/>
      <c r="Q290" s="227"/>
    </row>
    <row r="291" spans="1:17" ht="31" x14ac:dyDescent="0.35">
      <c r="A291" s="4"/>
      <c r="B291" s="329">
        <v>300</v>
      </c>
      <c r="C291" s="329"/>
      <c r="D291" s="329"/>
      <c r="E291" s="329"/>
      <c r="F291" s="330"/>
      <c r="G291" s="63" t="s">
        <v>678</v>
      </c>
      <c r="H291" s="63"/>
      <c r="I291" s="64" t="s">
        <v>303</v>
      </c>
      <c r="J291" s="48"/>
      <c r="K291" s="49">
        <f>K292</f>
        <v>5676000</v>
      </c>
      <c r="L291" s="49"/>
      <c r="M291" s="241">
        <f t="shared" ref="M291:O292" si="18">M292</f>
        <v>6332000</v>
      </c>
      <c r="N291" s="49">
        <f t="shared" si="18"/>
        <v>0</v>
      </c>
      <c r="O291" s="221">
        <f t="shared" si="18"/>
        <v>9717000</v>
      </c>
      <c r="P291" s="227"/>
      <c r="Q291" s="227"/>
    </row>
    <row r="292" spans="1:17" ht="46.5" x14ac:dyDescent="0.35">
      <c r="A292" s="4"/>
      <c r="B292" s="331" t="s">
        <v>31</v>
      </c>
      <c r="C292" s="331"/>
      <c r="D292" s="331"/>
      <c r="E292" s="331"/>
      <c r="F292" s="332"/>
      <c r="G292" s="51" t="s">
        <v>540</v>
      </c>
      <c r="H292" s="51"/>
      <c r="I292" s="47" t="s">
        <v>304</v>
      </c>
      <c r="J292" s="48"/>
      <c r="K292" s="49">
        <f>K293</f>
        <v>5676000</v>
      </c>
      <c r="L292" s="49"/>
      <c r="M292" s="241">
        <f t="shared" si="18"/>
        <v>6332000</v>
      </c>
      <c r="N292" s="49">
        <f t="shared" si="18"/>
        <v>0</v>
      </c>
      <c r="O292" s="221">
        <f t="shared" si="18"/>
        <v>9717000</v>
      </c>
      <c r="P292" s="227"/>
      <c r="Q292" s="227"/>
    </row>
    <row r="293" spans="1:17" x14ac:dyDescent="0.35">
      <c r="A293" s="4"/>
      <c r="B293" s="17"/>
      <c r="C293" s="17"/>
      <c r="D293" s="17"/>
      <c r="E293" s="17"/>
      <c r="F293" s="18"/>
      <c r="G293" s="51" t="s">
        <v>6</v>
      </c>
      <c r="H293" s="51"/>
      <c r="I293" s="47"/>
      <c r="J293" s="48">
        <v>500</v>
      </c>
      <c r="K293" s="49">
        <v>5676000</v>
      </c>
      <c r="L293" s="49"/>
      <c r="M293" s="241">
        <v>6332000</v>
      </c>
      <c r="N293" s="49"/>
      <c r="O293" s="221">
        <v>9717000</v>
      </c>
      <c r="P293" s="227"/>
      <c r="Q293" s="227"/>
    </row>
    <row r="294" spans="1:17" ht="46.5" x14ac:dyDescent="0.35">
      <c r="A294" s="4"/>
      <c r="B294" s="295"/>
      <c r="C294" s="295"/>
      <c r="D294" s="295"/>
      <c r="E294" s="295"/>
      <c r="F294" s="296"/>
      <c r="G294" s="51" t="s">
        <v>680</v>
      </c>
      <c r="H294" s="51"/>
      <c r="I294" s="47" t="s">
        <v>679</v>
      </c>
      <c r="J294" s="48"/>
      <c r="K294" s="49"/>
      <c r="L294" s="49"/>
      <c r="M294" s="241"/>
      <c r="N294" s="49"/>
      <c r="O294" s="221">
        <f>O295</f>
        <v>926244</v>
      </c>
      <c r="P294" s="227"/>
      <c r="Q294" s="227"/>
    </row>
    <row r="295" spans="1:17" ht="31" x14ac:dyDescent="0.35">
      <c r="A295" s="4"/>
      <c r="B295" s="17"/>
      <c r="C295" s="17"/>
      <c r="D295" s="17"/>
      <c r="E295" s="17"/>
      <c r="F295" s="18"/>
      <c r="G295" s="63" t="s">
        <v>683</v>
      </c>
      <c r="H295" s="51"/>
      <c r="I295" s="64" t="s">
        <v>681</v>
      </c>
      <c r="J295" s="48"/>
      <c r="K295" s="49">
        <f t="shared" ref="K295:O296" si="19">K296</f>
        <v>850000</v>
      </c>
      <c r="L295" s="49">
        <f t="shared" si="19"/>
        <v>0</v>
      </c>
      <c r="M295" s="241">
        <f t="shared" si="19"/>
        <v>850000</v>
      </c>
      <c r="N295" s="49">
        <f t="shared" si="19"/>
        <v>0</v>
      </c>
      <c r="O295" s="221">
        <f t="shared" si="19"/>
        <v>926244</v>
      </c>
      <c r="P295" s="227"/>
      <c r="Q295" s="227"/>
    </row>
    <row r="296" spans="1:17" ht="65.150000000000006" customHeight="1" x14ac:dyDescent="0.35">
      <c r="A296" s="4"/>
      <c r="B296" s="17"/>
      <c r="C296" s="17"/>
      <c r="D296" s="17"/>
      <c r="E296" s="17"/>
      <c r="F296" s="18"/>
      <c r="G296" s="51" t="s">
        <v>352</v>
      </c>
      <c r="H296" s="51"/>
      <c r="I296" s="47" t="s">
        <v>682</v>
      </c>
      <c r="J296" s="48"/>
      <c r="K296" s="49">
        <f t="shared" si="19"/>
        <v>850000</v>
      </c>
      <c r="L296" s="49">
        <f t="shared" si="19"/>
        <v>0</v>
      </c>
      <c r="M296" s="241">
        <f t="shared" si="19"/>
        <v>850000</v>
      </c>
      <c r="N296" s="49">
        <f t="shared" si="19"/>
        <v>0</v>
      </c>
      <c r="O296" s="221">
        <f t="shared" si="19"/>
        <v>926244</v>
      </c>
      <c r="P296" s="227"/>
      <c r="Q296" s="227"/>
    </row>
    <row r="297" spans="1:17" ht="31" x14ac:dyDescent="0.35">
      <c r="A297" s="4"/>
      <c r="B297" s="17"/>
      <c r="C297" s="17"/>
      <c r="D297" s="17"/>
      <c r="E297" s="17"/>
      <c r="F297" s="18"/>
      <c r="G297" s="51" t="s">
        <v>2</v>
      </c>
      <c r="H297" s="51"/>
      <c r="I297" s="47"/>
      <c r="J297" s="48">
        <v>200</v>
      </c>
      <c r="K297" s="49">
        <v>850000</v>
      </c>
      <c r="L297" s="49"/>
      <c r="M297" s="241">
        <f>K297+L297</f>
        <v>850000</v>
      </c>
      <c r="N297" s="49"/>
      <c r="O297" s="221">
        <v>926244</v>
      </c>
      <c r="P297" s="227"/>
      <c r="Q297" s="227"/>
    </row>
    <row r="298" spans="1:17" x14ac:dyDescent="0.35">
      <c r="A298" s="4"/>
      <c r="B298" s="17"/>
      <c r="C298" s="17"/>
      <c r="D298" s="17"/>
      <c r="E298" s="17"/>
      <c r="F298" s="18"/>
      <c r="G298" s="121" t="s">
        <v>8</v>
      </c>
      <c r="H298" s="121"/>
      <c r="I298" s="60" t="s">
        <v>305</v>
      </c>
      <c r="J298" s="122" t="s">
        <v>0</v>
      </c>
      <c r="K298" s="127">
        <f>K299</f>
        <v>7513000</v>
      </c>
      <c r="L298" s="127"/>
      <c r="M298" s="242">
        <f>M299</f>
        <v>7000000</v>
      </c>
      <c r="N298" s="127">
        <f>N299</f>
        <v>0</v>
      </c>
      <c r="O298" s="254">
        <f>O299</f>
        <v>7947654</v>
      </c>
      <c r="P298" s="227"/>
      <c r="Q298" s="227"/>
    </row>
    <row r="299" spans="1:17" ht="31" x14ac:dyDescent="0.35">
      <c r="A299" s="4"/>
      <c r="B299" s="17"/>
      <c r="C299" s="17"/>
      <c r="D299" s="17"/>
      <c r="E299" s="17"/>
      <c r="F299" s="18"/>
      <c r="G299" s="51" t="s">
        <v>80</v>
      </c>
      <c r="H299" s="51"/>
      <c r="I299" s="47" t="s">
        <v>313</v>
      </c>
      <c r="J299" s="48"/>
      <c r="K299" s="49">
        <f>K300+K301</f>
        <v>7513000</v>
      </c>
      <c r="L299" s="49"/>
      <c r="M299" s="241">
        <f>M300+M301</f>
        <v>7000000</v>
      </c>
      <c r="N299" s="49">
        <f>N300+N301</f>
        <v>0</v>
      </c>
      <c r="O299" s="221">
        <f>O300+O301</f>
        <v>7947654</v>
      </c>
      <c r="P299" s="227"/>
      <c r="Q299" s="227"/>
    </row>
    <row r="300" spans="1:17" ht="62" x14ac:dyDescent="0.35">
      <c r="A300" s="4"/>
      <c r="B300" s="338">
        <v>600</v>
      </c>
      <c r="C300" s="338"/>
      <c r="D300" s="338"/>
      <c r="E300" s="338"/>
      <c r="F300" s="339"/>
      <c r="G300" s="51" t="s">
        <v>3</v>
      </c>
      <c r="H300" s="51"/>
      <c r="I300" s="47"/>
      <c r="J300" s="48">
        <v>100</v>
      </c>
      <c r="K300" s="49">
        <v>7098000</v>
      </c>
      <c r="L300" s="49"/>
      <c r="M300" s="241">
        <v>6654400</v>
      </c>
      <c r="N300" s="49"/>
      <c r="O300" s="274">
        <v>7532654</v>
      </c>
      <c r="P300" s="227"/>
      <c r="Q300" s="227"/>
    </row>
    <row r="301" spans="1:17" ht="31" x14ac:dyDescent="0.35">
      <c r="A301" s="4"/>
      <c r="B301" s="329">
        <v>800</v>
      </c>
      <c r="C301" s="329"/>
      <c r="D301" s="329"/>
      <c r="E301" s="329"/>
      <c r="F301" s="330"/>
      <c r="G301" s="51" t="s">
        <v>2</v>
      </c>
      <c r="H301" s="51"/>
      <c r="I301" s="47"/>
      <c r="J301" s="48">
        <v>200</v>
      </c>
      <c r="K301" s="49">
        <v>415000</v>
      </c>
      <c r="L301" s="49"/>
      <c r="M301" s="241">
        <v>345600</v>
      </c>
      <c r="N301" s="49"/>
      <c r="O301" s="274">
        <v>415000</v>
      </c>
      <c r="P301" s="227"/>
      <c r="Q301" s="227"/>
    </row>
    <row r="302" spans="1:17" ht="15.65" hidden="1" x14ac:dyDescent="0.35">
      <c r="A302" s="4"/>
      <c r="B302" s="331" t="s">
        <v>30</v>
      </c>
      <c r="C302" s="331"/>
      <c r="D302" s="331"/>
      <c r="E302" s="331"/>
      <c r="F302" s="332"/>
      <c r="G302" s="51" t="s">
        <v>1</v>
      </c>
      <c r="H302" s="51"/>
      <c r="I302" s="47"/>
      <c r="J302" s="48">
        <v>800</v>
      </c>
      <c r="K302" s="49"/>
      <c r="L302" s="49"/>
      <c r="M302" s="241"/>
      <c r="N302" s="49"/>
      <c r="O302" s="254"/>
      <c r="P302" s="227"/>
      <c r="Q302" s="227"/>
    </row>
    <row r="303" spans="1:17" ht="45" x14ac:dyDescent="0.35">
      <c r="A303" s="4"/>
      <c r="B303" s="17"/>
      <c r="C303" s="17"/>
      <c r="D303" s="17"/>
      <c r="E303" s="17"/>
      <c r="F303" s="18"/>
      <c r="G303" s="121" t="s">
        <v>570</v>
      </c>
      <c r="H303" s="126">
        <v>806</v>
      </c>
      <c r="I303" s="47"/>
      <c r="J303" s="48"/>
      <c r="K303" s="127">
        <f t="shared" ref="K303:O303" si="20">K304+K393+K402+K407</f>
        <v>174066544</v>
      </c>
      <c r="L303" s="127">
        <f t="shared" si="20"/>
        <v>480829</v>
      </c>
      <c r="M303" s="242">
        <f t="shared" si="20"/>
        <v>172838927</v>
      </c>
      <c r="N303" s="127">
        <f t="shared" si="20"/>
        <v>0</v>
      </c>
      <c r="O303" s="254">
        <f t="shared" si="20"/>
        <v>177037398</v>
      </c>
      <c r="P303" s="268"/>
      <c r="Q303" s="268"/>
    </row>
    <row r="304" spans="1:17" ht="45" x14ac:dyDescent="0.35">
      <c r="A304" s="4"/>
      <c r="B304" s="17"/>
      <c r="C304" s="17"/>
      <c r="D304" s="17"/>
      <c r="E304" s="17"/>
      <c r="F304" s="18"/>
      <c r="G304" s="121" t="s">
        <v>617</v>
      </c>
      <c r="H304" s="121"/>
      <c r="I304" s="60" t="s">
        <v>197</v>
      </c>
      <c r="J304" s="48" t="s">
        <v>0</v>
      </c>
      <c r="K304" s="127">
        <f>K305+K381+K389</f>
        <v>166790139</v>
      </c>
      <c r="L304" s="127">
        <f>L305+L381</f>
        <v>480829</v>
      </c>
      <c r="M304" s="242">
        <f>M305+M381</f>
        <v>166059927</v>
      </c>
      <c r="N304" s="127">
        <f>N305+N381+N389</f>
        <v>0</v>
      </c>
      <c r="O304" s="254">
        <f>O305+O381+O389</f>
        <v>169565002</v>
      </c>
      <c r="P304" s="268"/>
      <c r="Q304" s="268"/>
    </row>
    <row r="305" spans="1:17" ht="46.5" x14ac:dyDescent="0.35">
      <c r="A305" s="4"/>
      <c r="B305" s="17"/>
      <c r="C305" s="17"/>
      <c r="D305" s="17"/>
      <c r="E305" s="17"/>
      <c r="F305" s="18"/>
      <c r="G305" s="51" t="s">
        <v>618</v>
      </c>
      <c r="H305" s="121"/>
      <c r="I305" s="47" t="s">
        <v>198</v>
      </c>
      <c r="J305" s="48"/>
      <c r="K305" s="49">
        <f t="shared" ref="K305:O305" si="21">K306+K360+K369+K378+K386</f>
        <v>166780139</v>
      </c>
      <c r="L305" s="49">
        <f t="shared" si="21"/>
        <v>480829</v>
      </c>
      <c r="M305" s="241">
        <f t="shared" si="21"/>
        <v>166059927</v>
      </c>
      <c r="N305" s="49">
        <f t="shared" si="21"/>
        <v>0</v>
      </c>
      <c r="O305" s="221">
        <f t="shared" si="21"/>
        <v>169565002</v>
      </c>
      <c r="P305" s="227"/>
      <c r="Q305" s="227"/>
    </row>
    <row r="306" spans="1:17" ht="77.5" x14ac:dyDescent="0.35">
      <c r="A306" s="4"/>
      <c r="B306" s="17"/>
      <c r="C306" s="17"/>
      <c r="D306" s="17"/>
      <c r="E306" s="17"/>
      <c r="F306" s="18"/>
      <c r="G306" s="63" t="s">
        <v>473</v>
      </c>
      <c r="H306" s="63"/>
      <c r="I306" s="64" t="s">
        <v>199</v>
      </c>
      <c r="J306" s="48"/>
      <c r="K306" s="49">
        <f t="shared" ref="K306:O306" si="22">K307+K311+K314+K317+K320+K323+K328+K330+K332+K335+K343+K346+K349+K352+K354+K356+K358</f>
        <v>77203799</v>
      </c>
      <c r="L306" s="49">
        <f t="shared" si="22"/>
        <v>480829</v>
      </c>
      <c r="M306" s="241">
        <f t="shared" si="22"/>
        <v>83533417</v>
      </c>
      <c r="N306" s="49">
        <f t="shared" si="22"/>
        <v>0</v>
      </c>
      <c r="O306" s="221">
        <f t="shared" si="22"/>
        <v>81812776</v>
      </c>
      <c r="P306" s="227"/>
      <c r="Q306" s="227"/>
    </row>
    <row r="307" spans="1:17" s="87" customFormat="1" ht="62.15" hidden="1" x14ac:dyDescent="0.35">
      <c r="A307" s="84"/>
      <c r="B307" s="85"/>
      <c r="C307" s="85"/>
      <c r="D307" s="85"/>
      <c r="E307" s="85"/>
      <c r="F307" s="86"/>
      <c r="G307" s="135" t="s">
        <v>419</v>
      </c>
      <c r="H307" s="51"/>
      <c r="I307" s="47" t="s">
        <v>200</v>
      </c>
      <c r="J307" s="48"/>
      <c r="K307" s="49">
        <f>K309+K310</f>
        <v>62596</v>
      </c>
      <c r="L307" s="49">
        <f>L308+L310</f>
        <v>-10340</v>
      </c>
      <c r="M307" s="241">
        <f>M308+M310</f>
        <v>52256</v>
      </c>
      <c r="N307" s="49">
        <f>N309+N310</f>
        <v>0</v>
      </c>
      <c r="O307" s="221">
        <f>O309+O310</f>
        <v>0</v>
      </c>
      <c r="P307" s="227"/>
      <c r="Q307" s="227"/>
    </row>
    <row r="308" spans="1:17" s="87" customFormat="1" ht="45" hidden="1" customHeight="1" x14ac:dyDescent="0.35">
      <c r="A308" s="84"/>
      <c r="B308" s="85"/>
      <c r="C308" s="85"/>
      <c r="D308" s="85"/>
      <c r="E308" s="85"/>
      <c r="F308" s="86"/>
      <c r="G308" s="51" t="s">
        <v>2</v>
      </c>
      <c r="H308" s="136"/>
      <c r="I308" s="137"/>
      <c r="J308" s="48">
        <v>200</v>
      </c>
      <c r="K308" s="49">
        <v>0</v>
      </c>
      <c r="L308" s="49"/>
      <c r="M308" s="241">
        <v>0</v>
      </c>
      <c r="N308" s="49"/>
      <c r="O308" s="221"/>
      <c r="P308" s="227"/>
      <c r="Q308" s="227"/>
    </row>
    <row r="309" spans="1:17" s="87" customFormat="1" ht="36" hidden="1" customHeight="1" x14ac:dyDescent="0.35">
      <c r="A309" s="84"/>
      <c r="B309" s="206"/>
      <c r="C309" s="206"/>
      <c r="D309" s="206"/>
      <c r="E309" s="206"/>
      <c r="F309" s="207"/>
      <c r="G309" s="117" t="s">
        <v>2</v>
      </c>
      <c r="H309" s="136"/>
      <c r="I309" s="137"/>
      <c r="J309" s="48">
        <v>200</v>
      </c>
      <c r="K309" s="49"/>
      <c r="L309" s="49"/>
      <c r="M309" s="241"/>
      <c r="N309" s="49"/>
      <c r="O309" s="221"/>
      <c r="P309" s="227"/>
      <c r="Q309" s="227"/>
    </row>
    <row r="310" spans="1:17" s="87" customFormat="1" ht="15.65" hidden="1" x14ac:dyDescent="0.35">
      <c r="A310" s="84"/>
      <c r="B310" s="85"/>
      <c r="C310" s="85"/>
      <c r="D310" s="85"/>
      <c r="E310" s="85"/>
      <c r="F310" s="86"/>
      <c r="G310" s="138" t="s">
        <v>5</v>
      </c>
      <c r="H310" s="136"/>
      <c r="I310" s="137"/>
      <c r="J310" s="48">
        <v>300</v>
      </c>
      <c r="K310" s="49">
        <v>62596</v>
      </c>
      <c r="L310" s="49">
        <v>-10340</v>
      </c>
      <c r="M310" s="241">
        <f>L310+K310</f>
        <v>52256</v>
      </c>
      <c r="N310" s="49"/>
      <c r="O310" s="221"/>
      <c r="P310" s="227"/>
      <c r="Q310" s="227"/>
    </row>
    <row r="311" spans="1:17" s="87" customFormat="1" ht="30.75" customHeight="1" x14ac:dyDescent="0.35">
      <c r="A311" s="84"/>
      <c r="B311" s="360" t="s">
        <v>29</v>
      </c>
      <c r="C311" s="360"/>
      <c r="D311" s="360"/>
      <c r="E311" s="360"/>
      <c r="F311" s="361"/>
      <c r="G311" s="128" t="s">
        <v>420</v>
      </c>
      <c r="H311" s="66"/>
      <c r="I311" s="47" t="s">
        <v>201</v>
      </c>
      <c r="J311" s="48" t="s">
        <v>0</v>
      </c>
      <c r="K311" s="49">
        <f>K312+K313</f>
        <v>1301001</v>
      </c>
      <c r="L311" s="49">
        <f>L312+L313</f>
        <v>0</v>
      </c>
      <c r="M311" s="241">
        <f>M312+M313</f>
        <v>1301001</v>
      </c>
      <c r="N311" s="49">
        <f>N312+N313</f>
        <v>0</v>
      </c>
      <c r="O311" s="221">
        <f>O312+O313</f>
        <v>1305286</v>
      </c>
      <c r="P311" s="227"/>
      <c r="Q311" s="227"/>
    </row>
    <row r="312" spans="1:17" s="87" customFormat="1" ht="31" x14ac:dyDescent="0.35">
      <c r="A312" s="84"/>
      <c r="B312" s="349">
        <v>500</v>
      </c>
      <c r="C312" s="349"/>
      <c r="D312" s="349"/>
      <c r="E312" s="349"/>
      <c r="F312" s="350"/>
      <c r="G312" s="117" t="s">
        <v>2</v>
      </c>
      <c r="H312" s="66"/>
      <c r="I312" s="47"/>
      <c r="J312" s="48">
        <v>200</v>
      </c>
      <c r="K312" s="49">
        <v>16696</v>
      </c>
      <c r="L312" s="49">
        <v>0</v>
      </c>
      <c r="M312" s="241">
        <f>K312+L312</f>
        <v>16696</v>
      </c>
      <c r="N312" s="49">
        <v>0</v>
      </c>
      <c r="O312" s="274">
        <v>16751</v>
      </c>
      <c r="P312" s="227"/>
      <c r="Q312" s="227"/>
    </row>
    <row r="313" spans="1:17" s="87" customFormat="1" x14ac:dyDescent="0.35">
      <c r="A313" s="84"/>
      <c r="B313" s="85"/>
      <c r="C313" s="85"/>
      <c r="D313" s="85"/>
      <c r="E313" s="85"/>
      <c r="F313" s="86"/>
      <c r="G313" s="51" t="s">
        <v>5</v>
      </c>
      <c r="H313" s="51"/>
      <c r="I313" s="47" t="s">
        <v>0</v>
      </c>
      <c r="J313" s="48">
        <v>300</v>
      </c>
      <c r="K313" s="49">
        <v>1284305</v>
      </c>
      <c r="L313" s="49"/>
      <c r="M313" s="241">
        <f>K313+L313</f>
        <v>1284305</v>
      </c>
      <c r="N313" s="49"/>
      <c r="O313" s="274">
        <v>1288535</v>
      </c>
      <c r="P313" s="227"/>
      <c r="Q313" s="227"/>
    </row>
    <row r="314" spans="1:17" s="87" customFormat="1" ht="31" x14ac:dyDescent="0.35">
      <c r="A314" s="84"/>
      <c r="B314" s="85"/>
      <c r="C314" s="85"/>
      <c r="D314" s="85"/>
      <c r="E314" s="85"/>
      <c r="F314" s="86"/>
      <c r="G314" s="51" t="s">
        <v>87</v>
      </c>
      <c r="H314" s="51"/>
      <c r="I314" s="47" t="s">
        <v>202</v>
      </c>
      <c r="J314" s="48" t="s">
        <v>0</v>
      </c>
      <c r="K314" s="49">
        <f>K316+K315</f>
        <v>7880000</v>
      </c>
      <c r="L314" s="49">
        <f>L316+L315</f>
        <v>0</v>
      </c>
      <c r="M314" s="241">
        <f>M316+M315</f>
        <v>7854362</v>
      </c>
      <c r="N314" s="49">
        <f>N316+N315</f>
        <v>0</v>
      </c>
      <c r="O314" s="221">
        <f>O316+O315</f>
        <v>7431161</v>
      </c>
      <c r="P314" s="227"/>
      <c r="Q314" s="227"/>
    </row>
    <row r="315" spans="1:17" s="87" customFormat="1" ht="31" x14ac:dyDescent="0.35">
      <c r="A315" s="84"/>
      <c r="B315" s="85"/>
      <c r="C315" s="85"/>
      <c r="D315" s="85"/>
      <c r="E315" s="85"/>
      <c r="F315" s="86"/>
      <c r="G315" s="51" t="s">
        <v>2</v>
      </c>
      <c r="H315" s="51"/>
      <c r="I315" s="47"/>
      <c r="J315" s="48">
        <v>200</v>
      </c>
      <c r="K315" s="49">
        <v>115638</v>
      </c>
      <c r="L315" s="49"/>
      <c r="M315" s="241">
        <v>90000</v>
      </c>
      <c r="N315" s="49"/>
      <c r="O315" s="221">
        <v>109000</v>
      </c>
      <c r="P315" s="227"/>
      <c r="Q315" s="227"/>
    </row>
    <row r="316" spans="1:17" s="87" customFormat="1" x14ac:dyDescent="0.35">
      <c r="A316" s="84"/>
      <c r="B316" s="85"/>
      <c r="C316" s="85"/>
      <c r="D316" s="85"/>
      <c r="E316" s="85"/>
      <c r="F316" s="86"/>
      <c r="G316" s="51" t="s">
        <v>5</v>
      </c>
      <c r="H316" s="51"/>
      <c r="I316" s="47" t="s">
        <v>0</v>
      </c>
      <c r="J316" s="48">
        <v>300</v>
      </c>
      <c r="K316" s="49">
        <v>7764362</v>
      </c>
      <c r="L316" s="49"/>
      <c r="M316" s="241">
        <f>K316+L316</f>
        <v>7764362</v>
      </c>
      <c r="N316" s="49"/>
      <c r="O316" s="49">
        <v>7322161</v>
      </c>
      <c r="P316" s="227"/>
      <c r="Q316" s="227"/>
    </row>
    <row r="317" spans="1:17" s="87" customFormat="1" ht="77.5" hidden="1" x14ac:dyDescent="0.35">
      <c r="A317" s="84"/>
      <c r="B317" s="85"/>
      <c r="C317" s="85"/>
      <c r="D317" s="85"/>
      <c r="E317" s="85"/>
      <c r="F317" s="86"/>
      <c r="G317" s="51" t="s">
        <v>88</v>
      </c>
      <c r="H317" s="51"/>
      <c r="I317" s="47" t="s">
        <v>203</v>
      </c>
      <c r="J317" s="48" t="s">
        <v>0</v>
      </c>
      <c r="K317" s="49">
        <f>K318+K319</f>
        <v>151334</v>
      </c>
      <c r="L317" s="49">
        <f>L318+L319</f>
        <v>0</v>
      </c>
      <c r="M317" s="241">
        <f>M318+M319</f>
        <v>171600</v>
      </c>
      <c r="N317" s="49">
        <f>N318+N319</f>
        <v>0</v>
      </c>
      <c r="O317" s="221">
        <f>O318+O319</f>
        <v>0</v>
      </c>
      <c r="P317" s="227"/>
      <c r="Q317" s="227"/>
    </row>
    <row r="318" spans="1:17" s="87" customFormat="1" ht="31" hidden="1" x14ac:dyDescent="0.35">
      <c r="A318" s="84"/>
      <c r="B318" s="161"/>
      <c r="C318" s="161"/>
      <c r="D318" s="161"/>
      <c r="E318" s="161"/>
      <c r="F318" s="162"/>
      <c r="G318" s="51" t="s">
        <v>2</v>
      </c>
      <c r="H318" s="51"/>
      <c r="I318" s="47"/>
      <c r="J318" s="48">
        <v>200</v>
      </c>
      <c r="K318" s="49"/>
      <c r="L318" s="49"/>
      <c r="M318" s="241">
        <v>2500</v>
      </c>
      <c r="N318" s="49"/>
      <c r="O318" s="221"/>
      <c r="P318" s="227"/>
      <c r="Q318" s="227"/>
    </row>
    <row r="319" spans="1:17" s="87" customFormat="1" ht="15.65" hidden="1" x14ac:dyDescent="0.35">
      <c r="A319" s="84"/>
      <c r="B319" s="85"/>
      <c r="C319" s="85"/>
      <c r="D319" s="85"/>
      <c r="E319" s="85"/>
      <c r="F319" s="86"/>
      <c r="G319" s="51" t="s">
        <v>5</v>
      </c>
      <c r="H319" s="51"/>
      <c r="I319" s="47" t="s">
        <v>0</v>
      </c>
      <c r="J319" s="48">
        <v>300</v>
      </c>
      <c r="K319" s="49">
        <v>151334</v>
      </c>
      <c r="L319" s="49"/>
      <c r="M319" s="241">
        <v>169100</v>
      </c>
      <c r="N319" s="49"/>
      <c r="O319" s="221"/>
      <c r="P319" s="227"/>
      <c r="Q319" s="227"/>
    </row>
    <row r="320" spans="1:17" s="87" customFormat="1" ht="108.65" hidden="1" x14ac:dyDescent="0.35">
      <c r="A320" s="84"/>
      <c r="B320" s="85"/>
      <c r="C320" s="85"/>
      <c r="D320" s="85"/>
      <c r="E320" s="85"/>
      <c r="F320" s="86"/>
      <c r="G320" s="51" t="s">
        <v>546</v>
      </c>
      <c r="H320" s="51"/>
      <c r="I320" s="47" t="s">
        <v>547</v>
      </c>
      <c r="J320" s="48" t="s">
        <v>0</v>
      </c>
      <c r="K320" s="49">
        <f>K322+K321</f>
        <v>4255186</v>
      </c>
      <c r="L320" s="49">
        <f>L322+L321</f>
        <v>0</v>
      </c>
      <c r="M320" s="241">
        <f>M322+M321</f>
        <v>4642000</v>
      </c>
      <c r="N320" s="49">
        <f>N322+N321</f>
        <v>0</v>
      </c>
      <c r="O320" s="221">
        <f>O322+O321</f>
        <v>0</v>
      </c>
      <c r="P320" s="227"/>
      <c r="Q320" s="227"/>
    </row>
    <row r="321" spans="1:17" s="87" customFormat="1" ht="31" hidden="1" x14ac:dyDescent="0.35">
      <c r="A321" s="84"/>
      <c r="B321" s="360" t="s">
        <v>28</v>
      </c>
      <c r="C321" s="360"/>
      <c r="D321" s="360"/>
      <c r="E321" s="360"/>
      <c r="F321" s="361"/>
      <c r="G321" s="51" t="s">
        <v>2</v>
      </c>
      <c r="H321" s="51"/>
      <c r="I321" s="47"/>
      <c r="J321" s="48">
        <v>200</v>
      </c>
      <c r="K321" s="49">
        <v>63735</v>
      </c>
      <c r="L321" s="49"/>
      <c r="M321" s="241">
        <v>68600</v>
      </c>
      <c r="N321" s="49"/>
      <c r="O321" s="221"/>
      <c r="P321" s="227"/>
      <c r="Q321" s="227"/>
    </row>
    <row r="322" spans="1:17" s="87" customFormat="1" ht="15.65" hidden="1" x14ac:dyDescent="0.35">
      <c r="A322" s="84"/>
      <c r="B322" s="85"/>
      <c r="C322" s="85"/>
      <c r="D322" s="85"/>
      <c r="E322" s="85"/>
      <c r="F322" s="86"/>
      <c r="G322" s="51" t="s">
        <v>5</v>
      </c>
      <c r="H322" s="51"/>
      <c r="I322" s="47" t="s">
        <v>0</v>
      </c>
      <c r="J322" s="48">
        <v>300</v>
      </c>
      <c r="K322" s="49">
        <v>4191451</v>
      </c>
      <c r="L322" s="49"/>
      <c r="M322" s="241">
        <v>4573400</v>
      </c>
      <c r="N322" s="49"/>
      <c r="O322" s="221"/>
      <c r="P322" s="227"/>
      <c r="Q322" s="227"/>
    </row>
    <row r="323" spans="1:17" s="87" customFormat="1" ht="31" x14ac:dyDescent="0.35">
      <c r="A323" s="84"/>
      <c r="B323" s="85"/>
      <c r="C323" s="85"/>
      <c r="D323" s="85"/>
      <c r="E323" s="85"/>
      <c r="F323" s="86"/>
      <c r="G323" s="51" t="s">
        <v>549</v>
      </c>
      <c r="H323" s="51"/>
      <c r="I323" s="47" t="s">
        <v>548</v>
      </c>
      <c r="J323" s="48" t="s">
        <v>0</v>
      </c>
      <c r="K323" s="49">
        <f>K325+K324</f>
        <v>23348760</v>
      </c>
      <c r="L323" s="49">
        <f>L325+L324</f>
        <v>0</v>
      </c>
      <c r="M323" s="241">
        <f>M325+M324</f>
        <v>23348760</v>
      </c>
      <c r="N323" s="49">
        <f>N325+N324</f>
        <v>0</v>
      </c>
      <c r="O323" s="221">
        <f>O325+O324</f>
        <v>31986185</v>
      </c>
      <c r="P323" s="227"/>
      <c r="Q323" s="227"/>
    </row>
    <row r="324" spans="1:17" s="87" customFormat="1" ht="43.5" hidden="1" customHeight="1" x14ac:dyDescent="0.35">
      <c r="A324" s="84"/>
      <c r="B324" s="85"/>
      <c r="C324" s="85"/>
      <c r="D324" s="85"/>
      <c r="E324" s="85"/>
      <c r="F324" s="86"/>
      <c r="G324" s="51" t="s">
        <v>2</v>
      </c>
      <c r="H324" s="51"/>
      <c r="I324" s="47"/>
      <c r="J324" s="48">
        <v>200</v>
      </c>
      <c r="K324" s="49"/>
      <c r="L324" s="49"/>
      <c r="M324" s="241">
        <f>K324+L324</f>
        <v>0</v>
      </c>
      <c r="N324" s="49"/>
      <c r="O324" s="221"/>
      <c r="P324" s="227"/>
      <c r="Q324" s="227"/>
    </row>
    <row r="325" spans="1:17" s="87" customFormat="1" ht="32.15" customHeight="1" x14ac:dyDescent="0.35">
      <c r="A325" s="84"/>
      <c r="B325" s="349">
        <v>600</v>
      </c>
      <c r="C325" s="349"/>
      <c r="D325" s="349"/>
      <c r="E325" s="349"/>
      <c r="F325" s="350"/>
      <c r="G325" s="51" t="s">
        <v>5</v>
      </c>
      <c r="H325" s="51"/>
      <c r="I325" s="47" t="s">
        <v>0</v>
      </c>
      <c r="J325" s="48">
        <v>300</v>
      </c>
      <c r="K325" s="49">
        <v>23348760</v>
      </c>
      <c r="L325" s="49"/>
      <c r="M325" s="241">
        <f>K325+L325</f>
        <v>23348760</v>
      </c>
      <c r="N325" s="49"/>
      <c r="O325" s="221">
        <v>31986185</v>
      </c>
      <c r="P325" s="227"/>
      <c r="Q325" s="227"/>
    </row>
    <row r="326" spans="1:17" ht="48.65" hidden="1" customHeight="1" x14ac:dyDescent="0.35">
      <c r="A326" s="4"/>
      <c r="B326" s="17"/>
      <c r="C326" s="17"/>
      <c r="D326" s="17"/>
      <c r="E326" s="17"/>
      <c r="F326" s="18"/>
      <c r="G326" s="51" t="s">
        <v>378</v>
      </c>
      <c r="H326" s="51"/>
      <c r="I326" s="47" t="s">
        <v>396</v>
      </c>
      <c r="J326" s="48"/>
      <c r="K326" s="49">
        <f>K327</f>
        <v>0</v>
      </c>
      <c r="L326" s="49"/>
      <c r="M326" s="241">
        <f>M327</f>
        <v>0</v>
      </c>
      <c r="N326" s="49"/>
      <c r="O326" s="221"/>
      <c r="P326" s="227"/>
      <c r="Q326" s="227"/>
    </row>
    <row r="327" spans="1:17" ht="27.75" hidden="1" customHeight="1" x14ac:dyDescent="0.35">
      <c r="A327" s="4"/>
      <c r="B327" s="17"/>
      <c r="C327" s="17"/>
      <c r="D327" s="17"/>
      <c r="E327" s="17"/>
      <c r="F327" s="18"/>
      <c r="G327" s="51" t="s">
        <v>5</v>
      </c>
      <c r="H327" s="51"/>
      <c r="I327" s="47"/>
      <c r="J327" s="48">
        <v>300</v>
      </c>
      <c r="K327" s="49">
        <v>0</v>
      </c>
      <c r="L327" s="49"/>
      <c r="M327" s="241">
        <v>0</v>
      </c>
      <c r="N327" s="49"/>
      <c r="O327" s="221"/>
      <c r="P327" s="227"/>
      <c r="Q327" s="227"/>
    </row>
    <row r="328" spans="1:17" ht="31" x14ac:dyDescent="0.35">
      <c r="A328" s="4"/>
      <c r="B328" s="17"/>
      <c r="C328" s="17"/>
      <c r="D328" s="17"/>
      <c r="E328" s="17"/>
      <c r="F328" s="18"/>
      <c r="G328" s="51" t="s">
        <v>383</v>
      </c>
      <c r="H328" s="51"/>
      <c r="I328" s="47" t="s">
        <v>204</v>
      </c>
      <c r="J328" s="48"/>
      <c r="K328" s="49">
        <f>K329</f>
        <v>1195000</v>
      </c>
      <c r="L328" s="49">
        <f>L329</f>
        <v>0</v>
      </c>
      <c r="M328" s="241">
        <f>M329</f>
        <v>1195000</v>
      </c>
      <c r="N328" s="49">
        <f>N329</f>
        <v>0</v>
      </c>
      <c r="O328" s="221">
        <f>O329</f>
        <v>1327200</v>
      </c>
      <c r="P328" s="227"/>
      <c r="Q328" s="227"/>
    </row>
    <row r="329" spans="1:17" x14ac:dyDescent="0.35">
      <c r="A329" s="4"/>
      <c r="B329" s="17"/>
      <c r="C329" s="17"/>
      <c r="D329" s="17"/>
      <c r="E329" s="17"/>
      <c r="F329" s="18"/>
      <c r="G329" s="51" t="s">
        <v>5</v>
      </c>
      <c r="H329" s="51"/>
      <c r="I329" s="52"/>
      <c r="J329" s="48">
        <v>300</v>
      </c>
      <c r="K329" s="49">
        <v>1195000</v>
      </c>
      <c r="L329" s="49"/>
      <c r="M329" s="241">
        <v>1195000</v>
      </c>
      <c r="N329" s="49"/>
      <c r="O329" s="221">
        <v>1327200</v>
      </c>
      <c r="P329" s="227"/>
      <c r="Q329" s="227"/>
    </row>
    <row r="330" spans="1:17" ht="31" x14ac:dyDescent="0.35">
      <c r="A330" s="4"/>
      <c r="B330" s="17"/>
      <c r="C330" s="17"/>
      <c r="D330" s="17"/>
      <c r="E330" s="17"/>
      <c r="F330" s="18"/>
      <c r="G330" s="51" t="s">
        <v>64</v>
      </c>
      <c r="H330" s="51"/>
      <c r="I330" s="47" t="s">
        <v>205</v>
      </c>
      <c r="J330" s="48"/>
      <c r="K330" s="49">
        <f>K331</f>
        <v>100000</v>
      </c>
      <c r="L330" s="49">
        <f>L331</f>
        <v>0</v>
      </c>
      <c r="M330" s="241">
        <f>M331</f>
        <v>95000</v>
      </c>
      <c r="N330" s="49">
        <f>N331</f>
        <v>0</v>
      </c>
      <c r="O330" s="221">
        <f>O331</f>
        <v>110000</v>
      </c>
      <c r="P330" s="227"/>
      <c r="Q330" s="227"/>
    </row>
    <row r="331" spans="1:17" x14ac:dyDescent="0.35">
      <c r="A331" s="4"/>
      <c r="B331" s="329">
        <v>800</v>
      </c>
      <c r="C331" s="329"/>
      <c r="D331" s="329"/>
      <c r="E331" s="329"/>
      <c r="F331" s="330"/>
      <c r="G331" s="51" t="s">
        <v>5</v>
      </c>
      <c r="H331" s="51"/>
      <c r="I331" s="123"/>
      <c r="J331" s="48">
        <v>300</v>
      </c>
      <c r="K331" s="49">
        <v>100000</v>
      </c>
      <c r="L331" s="49"/>
      <c r="M331" s="241">
        <v>95000</v>
      </c>
      <c r="N331" s="49"/>
      <c r="O331" s="221">
        <v>110000</v>
      </c>
      <c r="P331" s="227"/>
      <c r="Q331" s="227"/>
    </row>
    <row r="332" spans="1:17" s="87" customFormat="1" ht="31" x14ac:dyDescent="0.35">
      <c r="A332" s="84"/>
      <c r="B332" s="85"/>
      <c r="C332" s="85"/>
      <c r="D332" s="85"/>
      <c r="E332" s="85"/>
      <c r="F332" s="86"/>
      <c r="G332" s="51" t="s">
        <v>84</v>
      </c>
      <c r="H332" s="51"/>
      <c r="I332" s="47" t="s">
        <v>206</v>
      </c>
      <c r="J332" s="48" t="s">
        <v>0</v>
      </c>
      <c r="K332" s="49">
        <f>K334+K333</f>
        <v>5754000</v>
      </c>
      <c r="L332" s="49">
        <f>L334+L333</f>
        <v>0</v>
      </c>
      <c r="M332" s="241">
        <f>M334+M333</f>
        <v>7503000</v>
      </c>
      <c r="N332" s="49">
        <f>N334+N333</f>
        <v>0</v>
      </c>
      <c r="O332" s="221">
        <f>O334+O333</f>
        <v>6423000</v>
      </c>
      <c r="P332" s="227"/>
      <c r="Q332" s="227"/>
    </row>
    <row r="333" spans="1:17" s="87" customFormat="1" ht="31" x14ac:dyDescent="0.35">
      <c r="A333" s="84"/>
      <c r="B333" s="85"/>
      <c r="C333" s="85"/>
      <c r="D333" s="85"/>
      <c r="E333" s="85"/>
      <c r="F333" s="86"/>
      <c r="G333" s="51" t="s">
        <v>2</v>
      </c>
      <c r="H333" s="51"/>
      <c r="I333" s="47"/>
      <c r="J333" s="48">
        <v>200</v>
      </c>
      <c r="K333" s="49">
        <v>90000</v>
      </c>
      <c r="L333" s="49"/>
      <c r="M333" s="241">
        <v>124700</v>
      </c>
      <c r="N333" s="49"/>
      <c r="O333" s="221">
        <v>100000</v>
      </c>
      <c r="P333" s="227"/>
      <c r="Q333" s="227"/>
    </row>
    <row r="334" spans="1:17" s="87" customFormat="1" x14ac:dyDescent="0.35">
      <c r="A334" s="84"/>
      <c r="B334" s="85"/>
      <c r="C334" s="85"/>
      <c r="D334" s="85"/>
      <c r="E334" s="85"/>
      <c r="F334" s="86"/>
      <c r="G334" s="51" t="s">
        <v>5</v>
      </c>
      <c r="H334" s="51"/>
      <c r="I334" s="47" t="s">
        <v>0</v>
      </c>
      <c r="J334" s="48">
        <v>300</v>
      </c>
      <c r="K334" s="49">
        <v>5664000</v>
      </c>
      <c r="L334" s="49"/>
      <c r="M334" s="241">
        <v>7378300</v>
      </c>
      <c r="N334" s="49"/>
      <c r="O334" s="49">
        <v>6323000</v>
      </c>
      <c r="P334" s="227"/>
      <c r="Q334" s="227"/>
    </row>
    <row r="335" spans="1:17" s="87" customFormat="1" ht="46.5" x14ac:dyDescent="0.35">
      <c r="A335" s="84"/>
      <c r="B335" s="355" t="s">
        <v>27</v>
      </c>
      <c r="C335" s="356"/>
      <c r="D335" s="356"/>
      <c r="E335" s="356"/>
      <c r="F335" s="357"/>
      <c r="G335" s="51" t="s">
        <v>89</v>
      </c>
      <c r="H335" s="51"/>
      <c r="I335" s="47" t="s">
        <v>207</v>
      </c>
      <c r="J335" s="48" t="s">
        <v>0</v>
      </c>
      <c r="K335" s="49">
        <f>K337+K336</f>
        <v>7300000</v>
      </c>
      <c r="L335" s="49">
        <f>L337+L336</f>
        <v>0</v>
      </c>
      <c r="M335" s="241">
        <f>M337+M336</f>
        <v>7664800</v>
      </c>
      <c r="N335" s="49">
        <f>N337+N336</f>
        <v>0</v>
      </c>
      <c r="O335" s="221">
        <f>O337+O336</f>
        <v>7307000</v>
      </c>
      <c r="P335" s="227"/>
      <c r="Q335" s="227"/>
    </row>
    <row r="336" spans="1:17" s="87" customFormat="1" ht="31" x14ac:dyDescent="0.35">
      <c r="A336" s="84"/>
      <c r="B336" s="90"/>
      <c r="C336" s="90"/>
      <c r="D336" s="90"/>
      <c r="E336" s="90"/>
      <c r="F336" s="91"/>
      <c r="G336" s="51" t="s">
        <v>2</v>
      </c>
      <c r="H336" s="51"/>
      <c r="I336" s="47"/>
      <c r="J336" s="48">
        <v>200</v>
      </c>
      <c r="K336" s="49">
        <v>122000</v>
      </c>
      <c r="L336" s="49"/>
      <c r="M336" s="241">
        <v>124400</v>
      </c>
      <c r="N336" s="49"/>
      <c r="O336" s="221">
        <v>117000</v>
      </c>
      <c r="P336" s="227"/>
      <c r="Q336" s="227"/>
    </row>
    <row r="337" spans="1:17" s="87" customFormat="1" x14ac:dyDescent="0.35">
      <c r="A337" s="84"/>
      <c r="B337" s="366" t="s">
        <v>26</v>
      </c>
      <c r="C337" s="366"/>
      <c r="D337" s="366"/>
      <c r="E337" s="366"/>
      <c r="F337" s="367"/>
      <c r="G337" s="51" t="s">
        <v>5</v>
      </c>
      <c r="H337" s="51"/>
      <c r="I337" s="47" t="s">
        <v>0</v>
      </c>
      <c r="J337" s="48">
        <v>300</v>
      </c>
      <c r="K337" s="49">
        <v>7178000</v>
      </c>
      <c r="L337" s="49"/>
      <c r="M337" s="241">
        <v>7540400</v>
      </c>
      <c r="N337" s="49"/>
      <c r="O337" s="49">
        <v>7190000</v>
      </c>
      <c r="P337" s="227"/>
      <c r="Q337" s="227"/>
    </row>
    <row r="338" spans="1:17" s="87" customFormat="1" ht="51.65" hidden="1" customHeight="1" x14ac:dyDescent="0.35">
      <c r="A338" s="84"/>
      <c r="B338" s="364" t="s">
        <v>25</v>
      </c>
      <c r="C338" s="364"/>
      <c r="D338" s="364"/>
      <c r="E338" s="364"/>
      <c r="F338" s="365"/>
      <c r="N338" s="256"/>
      <c r="O338" s="221"/>
      <c r="P338" s="227"/>
      <c r="Q338" s="227"/>
    </row>
    <row r="339" spans="1:17" s="87" customFormat="1" ht="35.25" hidden="1" customHeight="1" x14ac:dyDescent="0.35">
      <c r="A339" s="84"/>
      <c r="B339" s="92"/>
      <c r="C339" s="92"/>
      <c r="D339" s="92"/>
      <c r="E339" s="92"/>
      <c r="F339" s="93"/>
      <c r="N339" s="256"/>
      <c r="O339" s="221"/>
      <c r="P339" s="227"/>
      <c r="Q339" s="227"/>
    </row>
    <row r="340" spans="1:17" s="87" customFormat="1" ht="18.649999999999999" hidden="1" customHeight="1" x14ac:dyDescent="0.35">
      <c r="A340" s="84"/>
      <c r="B340" s="92"/>
      <c r="C340" s="92"/>
      <c r="D340" s="92"/>
      <c r="E340" s="92"/>
      <c r="F340" s="93"/>
      <c r="N340" s="256"/>
      <c r="O340" s="221"/>
      <c r="P340" s="227"/>
      <c r="Q340" s="227"/>
    </row>
    <row r="341" spans="1:17" s="87" customFormat="1" ht="48.65" hidden="1" customHeight="1" x14ac:dyDescent="0.35">
      <c r="A341" s="84"/>
      <c r="B341" s="181"/>
      <c r="C341" s="181"/>
      <c r="D341" s="181"/>
      <c r="E341" s="181"/>
      <c r="F341" s="182"/>
      <c r="N341" s="256"/>
      <c r="O341" s="221"/>
      <c r="P341" s="227"/>
      <c r="Q341" s="227"/>
    </row>
    <row r="342" spans="1:17" s="87" customFormat="1" ht="21" hidden="1" customHeight="1" x14ac:dyDescent="0.35">
      <c r="A342" s="84"/>
      <c r="B342" s="181"/>
      <c r="C342" s="181"/>
      <c r="D342" s="181"/>
      <c r="E342" s="181"/>
      <c r="F342" s="182"/>
      <c r="N342" s="256"/>
      <c r="O342" s="221"/>
      <c r="P342" s="227"/>
      <c r="Q342" s="227"/>
    </row>
    <row r="343" spans="1:17" s="87" customFormat="1" ht="62" x14ac:dyDescent="0.35">
      <c r="A343" s="84"/>
      <c r="B343" s="92"/>
      <c r="C343" s="92"/>
      <c r="D343" s="92"/>
      <c r="E343" s="92"/>
      <c r="F343" s="93"/>
      <c r="G343" s="51" t="s">
        <v>90</v>
      </c>
      <c r="H343" s="51"/>
      <c r="I343" s="47" t="s">
        <v>208</v>
      </c>
      <c r="J343" s="48" t="s">
        <v>0</v>
      </c>
      <c r="K343" s="49">
        <f>K345+K344</f>
        <v>14374000</v>
      </c>
      <c r="L343" s="49">
        <f>L345+L344</f>
        <v>0</v>
      </c>
      <c r="M343" s="241">
        <f>M345+M344</f>
        <v>16223000</v>
      </c>
      <c r="N343" s="49">
        <f>N345+N344</f>
        <v>0</v>
      </c>
      <c r="O343" s="221">
        <f>O345+O344</f>
        <v>14146000</v>
      </c>
      <c r="P343" s="227"/>
      <c r="Q343" s="227"/>
    </row>
    <row r="344" spans="1:17" s="87" customFormat="1" ht="31" x14ac:dyDescent="0.35">
      <c r="A344" s="84"/>
      <c r="B344" s="358" t="s">
        <v>24</v>
      </c>
      <c r="C344" s="358"/>
      <c r="D344" s="358"/>
      <c r="E344" s="358"/>
      <c r="F344" s="359"/>
      <c r="G344" s="51" t="s">
        <v>2</v>
      </c>
      <c r="H344" s="51"/>
      <c r="I344" s="47"/>
      <c r="J344" s="48">
        <v>200</v>
      </c>
      <c r="K344" s="49">
        <v>212424</v>
      </c>
      <c r="L344" s="49"/>
      <c r="M344" s="241">
        <v>269000</v>
      </c>
      <c r="N344" s="49"/>
      <c r="O344" s="221">
        <v>206000</v>
      </c>
      <c r="P344" s="227"/>
      <c r="Q344" s="227"/>
    </row>
    <row r="345" spans="1:17" s="87" customFormat="1" x14ac:dyDescent="0.35">
      <c r="A345" s="84"/>
      <c r="B345" s="94"/>
      <c r="C345" s="94"/>
      <c r="D345" s="94"/>
      <c r="E345" s="94"/>
      <c r="F345" s="95"/>
      <c r="G345" s="51" t="s">
        <v>5</v>
      </c>
      <c r="H345" s="51"/>
      <c r="I345" s="47" t="s">
        <v>0</v>
      </c>
      <c r="J345" s="48">
        <v>300</v>
      </c>
      <c r="K345" s="49">
        <v>14161576</v>
      </c>
      <c r="L345" s="49"/>
      <c r="M345" s="241">
        <v>15954000</v>
      </c>
      <c r="N345" s="49"/>
      <c r="O345" s="49">
        <v>13940000</v>
      </c>
      <c r="P345" s="227"/>
      <c r="Q345" s="227"/>
    </row>
    <row r="346" spans="1:17" s="87" customFormat="1" x14ac:dyDescent="0.35">
      <c r="A346" s="84"/>
      <c r="B346" s="358" t="s">
        <v>23</v>
      </c>
      <c r="C346" s="358"/>
      <c r="D346" s="358"/>
      <c r="E346" s="358"/>
      <c r="F346" s="359"/>
      <c r="G346" s="51" t="s">
        <v>91</v>
      </c>
      <c r="H346" s="51"/>
      <c r="I346" s="47" t="s">
        <v>209</v>
      </c>
      <c r="J346" s="48" t="s">
        <v>0</v>
      </c>
      <c r="K346" s="49">
        <f>K348+K347</f>
        <v>4440000</v>
      </c>
      <c r="L346" s="49">
        <f>L348+L347</f>
        <v>124706</v>
      </c>
      <c r="M346" s="241">
        <f>M348+M347</f>
        <v>4564706</v>
      </c>
      <c r="N346" s="49">
        <f>N348+N347</f>
        <v>0</v>
      </c>
      <c r="O346" s="221">
        <f>O348+O347</f>
        <v>4105792</v>
      </c>
      <c r="P346" s="227"/>
      <c r="Q346" s="227"/>
    </row>
    <row r="347" spans="1:17" s="87" customFormat="1" ht="31" x14ac:dyDescent="0.35">
      <c r="A347" s="84"/>
      <c r="B347" s="349">
        <v>500</v>
      </c>
      <c r="C347" s="349"/>
      <c r="D347" s="349"/>
      <c r="E347" s="349"/>
      <c r="F347" s="350"/>
      <c r="G347" s="51" t="s">
        <v>2</v>
      </c>
      <c r="H347" s="51"/>
      <c r="I347" s="47"/>
      <c r="J347" s="48">
        <v>200</v>
      </c>
      <c r="K347" s="49">
        <v>65616</v>
      </c>
      <c r="L347" s="49">
        <v>-30000</v>
      </c>
      <c r="M347" s="241">
        <f>L347+K347</f>
        <v>35616</v>
      </c>
      <c r="N347" s="49"/>
      <c r="O347" s="221">
        <v>52370</v>
      </c>
      <c r="P347" s="227"/>
      <c r="Q347" s="227"/>
    </row>
    <row r="348" spans="1:17" s="87" customFormat="1" x14ac:dyDescent="0.35">
      <c r="A348" s="84"/>
      <c r="B348" s="85"/>
      <c r="C348" s="85"/>
      <c r="D348" s="85"/>
      <c r="E348" s="85"/>
      <c r="F348" s="86"/>
      <c r="G348" s="51" t="s">
        <v>5</v>
      </c>
      <c r="H348" s="51"/>
      <c r="I348" s="47" t="s">
        <v>0</v>
      </c>
      <c r="J348" s="48">
        <v>300</v>
      </c>
      <c r="K348" s="49">
        <v>4374384</v>
      </c>
      <c r="L348" s="49">
        <v>154706</v>
      </c>
      <c r="M348" s="241">
        <f>L348+K348</f>
        <v>4529090</v>
      </c>
      <c r="N348" s="49"/>
      <c r="O348" s="285">
        <v>4053422</v>
      </c>
      <c r="P348" s="227"/>
      <c r="Q348" s="227"/>
    </row>
    <row r="349" spans="1:17" s="87" customFormat="1" ht="31" x14ac:dyDescent="0.35">
      <c r="A349" s="84"/>
      <c r="B349" s="85"/>
      <c r="C349" s="85"/>
      <c r="D349" s="85"/>
      <c r="E349" s="85"/>
      <c r="F349" s="86"/>
      <c r="G349" s="51" t="s">
        <v>92</v>
      </c>
      <c r="H349" s="51"/>
      <c r="I349" s="47" t="s">
        <v>210</v>
      </c>
      <c r="J349" s="48" t="s">
        <v>0</v>
      </c>
      <c r="K349" s="49">
        <f>K351+K350</f>
        <v>6700000</v>
      </c>
      <c r="L349" s="49">
        <f>L351+L350</f>
        <v>0</v>
      </c>
      <c r="M349" s="241">
        <f>M351+M350</f>
        <v>8008000</v>
      </c>
      <c r="N349" s="49">
        <f>N351+N350</f>
        <v>0</v>
      </c>
      <c r="O349" s="221">
        <f>O351+O350</f>
        <v>7095000</v>
      </c>
      <c r="P349" s="227"/>
      <c r="Q349" s="227"/>
    </row>
    <row r="350" spans="1:17" s="87" customFormat="1" ht="31" x14ac:dyDescent="0.35">
      <c r="A350" s="84"/>
      <c r="B350" s="366" t="s">
        <v>22</v>
      </c>
      <c r="C350" s="366"/>
      <c r="D350" s="366"/>
      <c r="E350" s="366"/>
      <c r="F350" s="367"/>
      <c r="G350" s="51" t="s">
        <v>2</v>
      </c>
      <c r="H350" s="51"/>
      <c r="I350" s="47"/>
      <c r="J350" s="48">
        <v>200</v>
      </c>
      <c r="K350" s="49">
        <v>17000</v>
      </c>
      <c r="L350" s="49"/>
      <c r="M350" s="241">
        <v>35000</v>
      </c>
      <c r="N350" s="49"/>
      <c r="O350" s="221">
        <v>20000</v>
      </c>
      <c r="P350" s="227"/>
      <c r="Q350" s="227"/>
    </row>
    <row r="351" spans="1:17" s="87" customFormat="1" x14ac:dyDescent="0.35">
      <c r="A351" s="84"/>
      <c r="B351" s="364" t="s">
        <v>21</v>
      </c>
      <c r="C351" s="364"/>
      <c r="D351" s="364"/>
      <c r="E351" s="364"/>
      <c r="F351" s="365"/>
      <c r="G351" s="51" t="s">
        <v>5</v>
      </c>
      <c r="H351" s="51"/>
      <c r="I351" s="47" t="s">
        <v>0</v>
      </c>
      <c r="J351" s="48">
        <v>300</v>
      </c>
      <c r="K351" s="49">
        <v>6683000</v>
      </c>
      <c r="L351" s="49"/>
      <c r="M351" s="241">
        <v>7973000</v>
      </c>
      <c r="N351" s="49"/>
      <c r="O351" s="49">
        <v>7075000</v>
      </c>
      <c r="P351" s="227"/>
      <c r="Q351" s="227"/>
    </row>
    <row r="352" spans="1:17" s="87" customFormat="1" ht="46.5" x14ac:dyDescent="0.35">
      <c r="A352" s="84"/>
      <c r="B352" s="92"/>
      <c r="C352" s="92"/>
      <c r="D352" s="92"/>
      <c r="E352" s="92"/>
      <c r="F352" s="93"/>
      <c r="G352" s="51" t="s">
        <v>378</v>
      </c>
      <c r="H352" s="51"/>
      <c r="I352" s="47" t="s">
        <v>397</v>
      </c>
      <c r="J352" s="48"/>
      <c r="K352" s="49">
        <f>SUM(K353)</f>
        <v>152381</v>
      </c>
      <c r="L352" s="49">
        <f>SUM(L353)</f>
        <v>-3537</v>
      </c>
      <c r="M352" s="241">
        <f>SUM(M353)</f>
        <v>148844</v>
      </c>
      <c r="N352" s="49">
        <f>SUM(N353)</f>
        <v>0</v>
      </c>
      <c r="O352" s="221">
        <f>SUM(O353)</f>
        <v>164024</v>
      </c>
      <c r="P352" s="227"/>
      <c r="Q352" s="227"/>
    </row>
    <row r="353" spans="1:17" s="87" customFormat="1" x14ac:dyDescent="0.35">
      <c r="A353" s="84"/>
      <c r="B353" s="92"/>
      <c r="C353" s="92"/>
      <c r="D353" s="92"/>
      <c r="E353" s="92"/>
      <c r="F353" s="93"/>
      <c r="G353" s="51" t="s">
        <v>5</v>
      </c>
      <c r="H353" s="51"/>
      <c r="I353" s="47"/>
      <c r="J353" s="48">
        <v>300</v>
      </c>
      <c r="K353" s="49">
        <v>152381</v>
      </c>
      <c r="L353" s="49">
        <v>-3537</v>
      </c>
      <c r="M353" s="241">
        <f>L353+K353</f>
        <v>148844</v>
      </c>
      <c r="N353" s="49"/>
      <c r="O353" s="221">
        <v>164024</v>
      </c>
      <c r="P353" s="227"/>
      <c r="Q353" s="227"/>
    </row>
    <row r="354" spans="1:17" s="87" customFormat="1" ht="65.650000000000006" hidden="1" customHeight="1" x14ac:dyDescent="0.35">
      <c r="A354" s="84"/>
      <c r="B354" s="92"/>
      <c r="C354" s="92"/>
      <c r="D354" s="92"/>
      <c r="E354" s="92"/>
      <c r="F354" s="93"/>
      <c r="G354" s="51" t="s">
        <v>398</v>
      </c>
      <c r="H354" s="51"/>
      <c r="I354" s="47" t="s">
        <v>399</v>
      </c>
      <c r="J354" s="48"/>
      <c r="K354" s="49">
        <f>SUM(K355)</f>
        <v>0</v>
      </c>
      <c r="L354" s="49">
        <f>SUM(L355)</f>
        <v>0</v>
      </c>
      <c r="M354" s="241">
        <f>SUM(M355)</f>
        <v>202000</v>
      </c>
      <c r="N354" s="49"/>
      <c r="O354" s="221"/>
      <c r="P354" s="227"/>
      <c r="Q354" s="227"/>
    </row>
    <row r="355" spans="1:17" s="87" customFormat="1" ht="33.65" hidden="1" customHeight="1" x14ac:dyDescent="0.35">
      <c r="A355" s="84"/>
      <c r="B355" s="92"/>
      <c r="C355" s="92"/>
      <c r="D355" s="92"/>
      <c r="E355" s="92"/>
      <c r="F355" s="93"/>
      <c r="G355" s="51" t="s">
        <v>2</v>
      </c>
      <c r="H355" s="51"/>
      <c r="I355" s="47"/>
      <c r="J355" s="48">
        <v>200</v>
      </c>
      <c r="K355" s="49">
        <v>0</v>
      </c>
      <c r="L355" s="49"/>
      <c r="M355" s="241">
        <v>202000</v>
      </c>
      <c r="N355" s="49"/>
      <c r="O355" s="221"/>
      <c r="P355" s="227"/>
      <c r="Q355" s="227"/>
    </row>
    <row r="356" spans="1:17" s="87" customFormat="1" ht="62" x14ac:dyDescent="0.35">
      <c r="A356" s="84"/>
      <c r="B356" s="92"/>
      <c r="C356" s="92"/>
      <c r="D356" s="92"/>
      <c r="E356" s="92"/>
      <c r="F356" s="93"/>
      <c r="G356" s="51" t="s">
        <v>400</v>
      </c>
      <c r="H356" s="51"/>
      <c r="I356" s="47" t="s">
        <v>401</v>
      </c>
      <c r="J356" s="48"/>
      <c r="K356" s="49">
        <f>SUM(K357)</f>
        <v>2303</v>
      </c>
      <c r="L356" s="49">
        <f>SUM(L357)</f>
        <v>0</v>
      </c>
      <c r="M356" s="241">
        <f>SUM(M357)</f>
        <v>1850</v>
      </c>
      <c r="N356" s="49">
        <f>SUM(N357)</f>
        <v>0</v>
      </c>
      <c r="O356" s="221">
        <f>SUM(O357)</f>
        <v>2872</v>
      </c>
      <c r="P356" s="227"/>
      <c r="Q356" s="227"/>
    </row>
    <row r="357" spans="1:17" s="87" customFormat="1" ht="31" x14ac:dyDescent="0.35">
      <c r="A357" s="84"/>
      <c r="B357" s="92"/>
      <c r="C357" s="92"/>
      <c r="D357" s="92"/>
      <c r="E357" s="92"/>
      <c r="F357" s="93"/>
      <c r="G357" s="51" t="s">
        <v>2</v>
      </c>
      <c r="H357" s="51"/>
      <c r="I357" s="47"/>
      <c r="J357" s="48">
        <v>200</v>
      </c>
      <c r="K357" s="49">
        <v>2303</v>
      </c>
      <c r="L357" s="49"/>
      <c r="M357" s="241">
        <v>1850</v>
      </c>
      <c r="N357" s="49"/>
      <c r="O357" s="221">
        <v>2872</v>
      </c>
      <c r="P357" s="227"/>
      <c r="Q357" s="227"/>
    </row>
    <row r="358" spans="1:17" s="87" customFormat="1" ht="46.5" x14ac:dyDescent="0.35">
      <c r="A358" s="84"/>
      <c r="B358" s="203"/>
      <c r="C358" s="203"/>
      <c r="D358" s="203"/>
      <c r="E358" s="203"/>
      <c r="F358" s="204"/>
      <c r="G358" s="51" t="s">
        <v>551</v>
      </c>
      <c r="H358" s="51"/>
      <c r="I358" s="47" t="s">
        <v>550</v>
      </c>
      <c r="J358" s="48"/>
      <c r="K358" s="49">
        <f>K359</f>
        <v>187238</v>
      </c>
      <c r="L358" s="49">
        <f>L359</f>
        <v>370000</v>
      </c>
      <c r="M358" s="241">
        <f>M359</f>
        <v>557238</v>
      </c>
      <c r="N358" s="49">
        <f>N359</f>
        <v>0</v>
      </c>
      <c r="O358" s="221">
        <f>O359</f>
        <v>409256</v>
      </c>
      <c r="P358" s="227"/>
      <c r="Q358" s="227"/>
    </row>
    <row r="359" spans="1:17" s="87" customFormat="1" ht="31" x14ac:dyDescent="0.35">
      <c r="A359" s="84"/>
      <c r="B359" s="203"/>
      <c r="C359" s="203"/>
      <c r="D359" s="203"/>
      <c r="E359" s="203"/>
      <c r="F359" s="204"/>
      <c r="G359" s="51" t="s">
        <v>2</v>
      </c>
      <c r="H359" s="51"/>
      <c r="I359" s="47"/>
      <c r="J359" s="48">
        <v>200</v>
      </c>
      <c r="K359" s="49">
        <v>187238</v>
      </c>
      <c r="L359" s="49">
        <v>370000</v>
      </c>
      <c r="M359" s="241">
        <f>L359+K359</f>
        <v>557238</v>
      </c>
      <c r="N359" s="49"/>
      <c r="O359" s="221">
        <v>409256</v>
      </c>
      <c r="P359" s="227"/>
      <c r="Q359" s="227"/>
    </row>
    <row r="360" spans="1:17" s="87" customFormat="1" ht="31" x14ac:dyDescent="0.35">
      <c r="A360" s="84"/>
      <c r="B360" s="190"/>
      <c r="C360" s="190"/>
      <c r="D360" s="190"/>
      <c r="E360" s="190"/>
      <c r="F360" s="191"/>
      <c r="G360" s="63" t="s">
        <v>474</v>
      </c>
      <c r="H360" s="51"/>
      <c r="I360" s="64" t="s">
        <v>477</v>
      </c>
      <c r="J360" s="48"/>
      <c r="K360" s="49">
        <f>K361+K363+K367</f>
        <v>22577864</v>
      </c>
      <c r="L360" s="49">
        <f>L361+L363</f>
        <v>0</v>
      </c>
      <c r="M360" s="241">
        <f>M361+M363</f>
        <v>22404564</v>
      </c>
      <c r="N360" s="49">
        <f>N361+N363+N367</f>
        <v>0</v>
      </c>
      <c r="O360" s="221">
        <f>O361+O363+O367</f>
        <v>22647444</v>
      </c>
      <c r="P360" s="227"/>
      <c r="Q360" s="227"/>
    </row>
    <row r="361" spans="1:17" s="87" customFormat="1" ht="46.5" x14ac:dyDescent="0.35">
      <c r="A361" s="84"/>
      <c r="B361" s="190"/>
      <c r="C361" s="190"/>
      <c r="D361" s="190"/>
      <c r="E361" s="190"/>
      <c r="F361" s="191"/>
      <c r="G361" s="51" t="s">
        <v>503</v>
      </c>
      <c r="H361" s="51"/>
      <c r="I361" s="47" t="s">
        <v>470</v>
      </c>
      <c r="J361" s="48"/>
      <c r="K361" s="49">
        <f t="shared" ref="K361:O361" si="23">K362</f>
        <v>12230244</v>
      </c>
      <c r="L361" s="49">
        <f t="shared" si="23"/>
        <v>0</v>
      </c>
      <c r="M361" s="241">
        <f t="shared" si="23"/>
        <v>12230244</v>
      </c>
      <c r="N361" s="49">
        <f t="shared" si="23"/>
        <v>0</v>
      </c>
      <c r="O361" s="221">
        <f t="shared" si="23"/>
        <v>12102048</v>
      </c>
      <c r="P361" s="227"/>
      <c r="Q361" s="227"/>
    </row>
    <row r="362" spans="1:17" s="87" customFormat="1" x14ac:dyDescent="0.35">
      <c r="A362" s="84"/>
      <c r="B362" s="190"/>
      <c r="C362" s="190"/>
      <c r="D362" s="190"/>
      <c r="E362" s="190"/>
      <c r="F362" s="191"/>
      <c r="G362" s="51" t="s">
        <v>5</v>
      </c>
      <c r="H362" s="51"/>
      <c r="I362" s="47"/>
      <c r="J362" s="48">
        <v>300</v>
      </c>
      <c r="K362" s="49">
        <v>12230244</v>
      </c>
      <c r="L362" s="49"/>
      <c r="M362" s="241">
        <f>K362+L362</f>
        <v>12230244</v>
      </c>
      <c r="N362" s="49"/>
      <c r="O362" s="221">
        <v>12102048</v>
      </c>
      <c r="P362" s="227"/>
      <c r="Q362" s="227"/>
    </row>
    <row r="363" spans="1:17" s="87" customFormat="1" ht="31" x14ac:dyDescent="0.35">
      <c r="A363" s="84"/>
      <c r="B363" s="190"/>
      <c r="C363" s="190"/>
      <c r="D363" s="190"/>
      <c r="E363" s="190"/>
      <c r="F363" s="191"/>
      <c r="G363" s="51" t="s">
        <v>502</v>
      </c>
      <c r="H363" s="51"/>
      <c r="I363" s="47" t="s">
        <v>471</v>
      </c>
      <c r="J363" s="48"/>
      <c r="K363" s="49">
        <f>K364+K366</f>
        <v>10174320</v>
      </c>
      <c r="L363" s="49">
        <f>L364+L366</f>
        <v>0</v>
      </c>
      <c r="M363" s="241">
        <f>M364+M366</f>
        <v>10174320</v>
      </c>
      <c r="N363" s="49">
        <f>N364+N366</f>
        <v>0</v>
      </c>
      <c r="O363" s="221">
        <f>O365+O366</f>
        <v>10386396</v>
      </c>
      <c r="P363" s="227"/>
      <c r="Q363" s="227"/>
    </row>
    <row r="364" spans="1:17" s="87" customFormat="1" ht="36" hidden="1" customHeight="1" x14ac:dyDescent="0.35">
      <c r="A364" s="84"/>
      <c r="B364" s="190"/>
      <c r="C364" s="190"/>
      <c r="D364" s="190"/>
      <c r="E364" s="190"/>
      <c r="F364" s="191"/>
      <c r="G364" s="51" t="s">
        <v>2</v>
      </c>
      <c r="H364" s="51"/>
      <c r="I364" s="47"/>
      <c r="J364" s="48">
        <v>200</v>
      </c>
      <c r="K364" s="49">
        <v>0</v>
      </c>
      <c r="L364" s="49"/>
      <c r="M364" s="241">
        <f>K364+L364</f>
        <v>0</v>
      </c>
      <c r="N364" s="49"/>
      <c r="O364" s="221"/>
      <c r="P364" s="227"/>
      <c r="Q364" s="227"/>
    </row>
    <row r="365" spans="1:17" s="87" customFormat="1" ht="36" customHeight="1" x14ac:dyDescent="0.35">
      <c r="A365" s="84"/>
      <c r="B365" s="288"/>
      <c r="C365" s="288"/>
      <c r="D365" s="288"/>
      <c r="E365" s="288"/>
      <c r="F365" s="289"/>
      <c r="G365" s="51" t="s">
        <v>2</v>
      </c>
      <c r="H365" s="51"/>
      <c r="I365" s="47"/>
      <c r="J365" s="48">
        <v>200</v>
      </c>
      <c r="K365" s="49"/>
      <c r="L365" s="49"/>
      <c r="M365" s="241"/>
      <c r="N365" s="49"/>
      <c r="O365" s="221">
        <v>141900</v>
      </c>
      <c r="P365" s="227"/>
      <c r="Q365" s="227"/>
    </row>
    <row r="366" spans="1:17" s="87" customFormat="1" x14ac:dyDescent="0.35">
      <c r="A366" s="84"/>
      <c r="B366" s="190"/>
      <c r="C366" s="190"/>
      <c r="D366" s="190"/>
      <c r="E366" s="190"/>
      <c r="F366" s="191"/>
      <c r="G366" s="51" t="s">
        <v>5</v>
      </c>
      <c r="H366" s="51"/>
      <c r="I366" s="47"/>
      <c r="J366" s="48">
        <v>300</v>
      </c>
      <c r="K366" s="49">
        <v>10174320</v>
      </c>
      <c r="L366" s="49"/>
      <c r="M366" s="241">
        <f>K366+L366</f>
        <v>10174320</v>
      </c>
      <c r="N366" s="49"/>
      <c r="O366" s="221">
        <v>10244496</v>
      </c>
      <c r="P366" s="227"/>
      <c r="Q366" s="227"/>
    </row>
    <row r="367" spans="1:17" s="87" customFormat="1" ht="62" x14ac:dyDescent="0.35">
      <c r="A367" s="84"/>
      <c r="B367" s="230"/>
      <c r="C367" s="230"/>
      <c r="D367" s="230"/>
      <c r="E367" s="230"/>
      <c r="F367" s="231"/>
      <c r="G367" s="51" t="s">
        <v>398</v>
      </c>
      <c r="H367" s="51"/>
      <c r="I367" s="47" t="s">
        <v>567</v>
      </c>
      <c r="J367" s="48"/>
      <c r="K367" s="49">
        <f>K368</f>
        <v>173300</v>
      </c>
      <c r="L367" s="49"/>
      <c r="M367" s="241"/>
      <c r="N367" s="49">
        <f>N368</f>
        <v>0</v>
      </c>
      <c r="O367" s="221">
        <f>O368</f>
        <v>159000</v>
      </c>
      <c r="P367" s="227"/>
      <c r="Q367" s="227"/>
    </row>
    <row r="368" spans="1:17" s="87" customFormat="1" ht="31" x14ac:dyDescent="0.35">
      <c r="A368" s="84"/>
      <c r="B368" s="230"/>
      <c r="C368" s="230"/>
      <c r="D368" s="230"/>
      <c r="E368" s="230"/>
      <c r="F368" s="231"/>
      <c r="G368" s="51" t="s">
        <v>2</v>
      </c>
      <c r="H368" s="51"/>
      <c r="I368" s="47"/>
      <c r="J368" s="48">
        <v>200</v>
      </c>
      <c r="K368" s="49">
        <v>173300</v>
      </c>
      <c r="L368" s="49"/>
      <c r="M368" s="241"/>
      <c r="N368" s="49"/>
      <c r="O368" s="221">
        <v>159000</v>
      </c>
      <c r="P368" s="227"/>
      <c r="Q368" s="227"/>
    </row>
    <row r="369" spans="1:17" ht="46.5" x14ac:dyDescent="0.35">
      <c r="A369" s="4"/>
      <c r="B369" s="12"/>
      <c r="C369" s="12"/>
      <c r="D369" s="12"/>
      <c r="E369" s="12"/>
      <c r="F369" s="13"/>
      <c r="G369" s="63" t="s">
        <v>213</v>
      </c>
      <c r="H369" s="63"/>
      <c r="I369" s="64" t="s">
        <v>211</v>
      </c>
      <c r="J369" s="48"/>
      <c r="K369" s="49">
        <f>K370+K374+K376</f>
        <v>9190990</v>
      </c>
      <c r="L369" s="49">
        <f>L370</f>
        <v>0</v>
      </c>
      <c r="M369" s="241">
        <f>M370</f>
        <v>2314460</v>
      </c>
      <c r="N369" s="49">
        <f>N370+N374+N376</f>
        <v>0</v>
      </c>
      <c r="O369" s="221">
        <f>O370+O374+O376</f>
        <v>6848842</v>
      </c>
      <c r="P369" s="227"/>
      <c r="Q369" s="227"/>
    </row>
    <row r="370" spans="1:17" s="87" customFormat="1" ht="31" x14ac:dyDescent="0.35">
      <c r="A370" s="84"/>
      <c r="B370" s="92"/>
      <c r="C370" s="92"/>
      <c r="D370" s="92"/>
      <c r="E370" s="92"/>
      <c r="F370" s="93"/>
      <c r="G370" s="51" t="s">
        <v>421</v>
      </c>
      <c r="H370" s="51"/>
      <c r="I370" s="47" t="s">
        <v>212</v>
      </c>
      <c r="J370" s="48"/>
      <c r="K370" s="49">
        <f>K372+K371</f>
        <v>878140</v>
      </c>
      <c r="L370" s="49">
        <f>L372+L371</f>
        <v>0</v>
      </c>
      <c r="M370" s="241">
        <f>M372+M371</f>
        <v>2314460</v>
      </c>
      <c r="N370" s="49">
        <f>N372+N371</f>
        <v>0</v>
      </c>
      <c r="O370" s="221">
        <f>O372+O371</f>
        <v>1492000</v>
      </c>
      <c r="P370" s="227"/>
      <c r="Q370" s="227"/>
    </row>
    <row r="371" spans="1:17" s="87" customFormat="1" ht="31" x14ac:dyDescent="0.35">
      <c r="A371" s="84"/>
      <c r="B371" s="172"/>
      <c r="C371" s="172"/>
      <c r="D371" s="172"/>
      <c r="E371" s="172"/>
      <c r="F371" s="173"/>
      <c r="G371" s="51" t="s">
        <v>2</v>
      </c>
      <c r="H371" s="51"/>
      <c r="I371" s="47"/>
      <c r="J371" s="48">
        <v>200</v>
      </c>
      <c r="K371" s="49">
        <v>12640</v>
      </c>
      <c r="L371" s="49"/>
      <c r="M371" s="241">
        <v>38000</v>
      </c>
      <c r="N371" s="49"/>
      <c r="O371" s="221">
        <f>6083+12000</f>
        <v>18083</v>
      </c>
      <c r="P371" s="227"/>
      <c r="Q371" s="227"/>
    </row>
    <row r="372" spans="1:17" s="87" customFormat="1" x14ac:dyDescent="0.35">
      <c r="A372" s="84"/>
      <c r="B372" s="92"/>
      <c r="C372" s="92"/>
      <c r="D372" s="92"/>
      <c r="E372" s="92"/>
      <c r="F372" s="93"/>
      <c r="G372" s="51" t="s">
        <v>5</v>
      </c>
      <c r="H372" s="51"/>
      <c r="I372" s="47"/>
      <c r="J372" s="48">
        <v>300</v>
      </c>
      <c r="K372" s="49">
        <v>865500</v>
      </c>
      <c r="L372" s="49"/>
      <c r="M372" s="241">
        <v>2276460</v>
      </c>
      <c r="N372" s="49"/>
      <c r="O372" s="285">
        <f>673917+800000</f>
        <v>1473917</v>
      </c>
      <c r="P372" s="227"/>
      <c r="Q372" s="227"/>
    </row>
    <row r="373" spans="1:17" ht="49.5" hidden="1" customHeight="1" x14ac:dyDescent="0.35">
      <c r="A373" s="4"/>
      <c r="B373" s="10"/>
      <c r="C373" s="10"/>
      <c r="D373" s="10"/>
      <c r="E373" s="10"/>
      <c r="F373" s="11"/>
      <c r="G373" s="51" t="s">
        <v>374</v>
      </c>
      <c r="H373" s="121"/>
      <c r="I373" s="47" t="s">
        <v>214</v>
      </c>
      <c r="J373" s="48" t="s">
        <v>0</v>
      </c>
      <c r="K373" s="49">
        <f>K378</f>
        <v>57807486</v>
      </c>
      <c r="L373" s="49"/>
      <c r="M373" s="241">
        <f>M378</f>
        <v>57807486</v>
      </c>
      <c r="N373" s="49"/>
      <c r="O373" s="221"/>
      <c r="P373" s="227"/>
      <c r="Q373" s="227"/>
    </row>
    <row r="374" spans="1:17" ht="62" x14ac:dyDescent="0.35">
      <c r="A374" s="4"/>
      <c r="B374" s="10"/>
      <c r="C374" s="10"/>
      <c r="D374" s="10"/>
      <c r="E374" s="10"/>
      <c r="F374" s="11"/>
      <c r="G374" s="51" t="s">
        <v>554</v>
      </c>
      <c r="H374" s="121"/>
      <c r="I374" s="47" t="s">
        <v>552</v>
      </c>
      <c r="J374" s="48"/>
      <c r="K374" s="49">
        <f>K375</f>
        <v>122850</v>
      </c>
      <c r="L374" s="49"/>
      <c r="M374" s="241"/>
      <c r="N374" s="49">
        <f>N375</f>
        <v>0</v>
      </c>
      <c r="O374" s="49">
        <f>O375</f>
        <v>79165</v>
      </c>
      <c r="P374" s="227"/>
      <c r="Q374" s="227"/>
    </row>
    <row r="375" spans="1:17" ht="31" x14ac:dyDescent="0.35">
      <c r="A375" s="4"/>
      <c r="B375" s="10"/>
      <c r="C375" s="10"/>
      <c r="D375" s="10"/>
      <c r="E375" s="10"/>
      <c r="F375" s="11"/>
      <c r="G375" s="51" t="s">
        <v>2</v>
      </c>
      <c r="H375" s="121"/>
      <c r="I375" s="47"/>
      <c r="J375" s="48">
        <v>200</v>
      </c>
      <c r="K375" s="49">
        <v>122850</v>
      </c>
      <c r="L375" s="49"/>
      <c r="M375" s="241"/>
      <c r="N375" s="49"/>
      <c r="O375" s="221">
        <v>79165</v>
      </c>
      <c r="P375" s="227"/>
      <c r="Q375" s="227"/>
    </row>
    <row r="376" spans="1:17" ht="46.5" x14ac:dyDescent="0.35">
      <c r="A376" s="4"/>
      <c r="B376" s="10"/>
      <c r="C376" s="10"/>
      <c r="D376" s="10"/>
      <c r="E376" s="10"/>
      <c r="F376" s="11"/>
      <c r="G376" s="51" t="s">
        <v>555</v>
      </c>
      <c r="H376" s="121"/>
      <c r="I376" s="47" t="s">
        <v>553</v>
      </c>
      <c r="J376" s="48"/>
      <c r="K376" s="49">
        <f>K377</f>
        <v>8190000</v>
      </c>
      <c r="L376" s="49"/>
      <c r="M376" s="241"/>
      <c r="N376" s="49">
        <f>N377</f>
        <v>0</v>
      </c>
      <c r="O376" s="221">
        <f>O377</f>
        <v>5277677</v>
      </c>
      <c r="P376" s="227"/>
      <c r="Q376" s="227"/>
    </row>
    <row r="377" spans="1:17" x14ac:dyDescent="0.35">
      <c r="A377" s="4"/>
      <c r="B377" s="10"/>
      <c r="C377" s="10"/>
      <c r="D377" s="10"/>
      <c r="E377" s="10"/>
      <c r="F377" s="11"/>
      <c r="G377" s="51" t="s">
        <v>5</v>
      </c>
      <c r="H377" s="121"/>
      <c r="I377" s="47"/>
      <c r="J377" s="48">
        <v>300</v>
      </c>
      <c r="K377" s="49">
        <v>8190000</v>
      </c>
      <c r="L377" s="49"/>
      <c r="M377" s="241"/>
      <c r="N377" s="49"/>
      <c r="O377" s="221">
        <v>5277677</v>
      </c>
      <c r="P377" s="227"/>
      <c r="Q377" s="227"/>
    </row>
    <row r="378" spans="1:17" ht="31" x14ac:dyDescent="0.35">
      <c r="A378" s="4"/>
      <c r="B378" s="10"/>
      <c r="C378" s="10"/>
      <c r="D378" s="10"/>
      <c r="E378" s="10"/>
      <c r="F378" s="11"/>
      <c r="G378" s="63" t="s">
        <v>217</v>
      </c>
      <c r="H378" s="63"/>
      <c r="I378" s="64" t="s">
        <v>376</v>
      </c>
      <c r="J378" s="48"/>
      <c r="K378" s="49">
        <f t="shared" ref="K378:O379" si="24">K379</f>
        <v>57807486</v>
      </c>
      <c r="L378" s="49">
        <f t="shared" si="24"/>
        <v>0</v>
      </c>
      <c r="M378" s="241">
        <f t="shared" si="24"/>
        <v>57807486</v>
      </c>
      <c r="N378" s="49">
        <f t="shared" si="24"/>
        <v>0</v>
      </c>
      <c r="O378" s="221">
        <f t="shared" si="24"/>
        <v>58255940</v>
      </c>
      <c r="P378" s="227"/>
      <c r="Q378" s="227"/>
    </row>
    <row r="379" spans="1:17" s="87" customFormat="1" ht="77.5" x14ac:dyDescent="0.35">
      <c r="A379" s="84"/>
      <c r="B379" s="90"/>
      <c r="C379" s="90"/>
      <c r="D379" s="90"/>
      <c r="E379" s="90"/>
      <c r="F379" s="91"/>
      <c r="G379" s="51" t="s">
        <v>422</v>
      </c>
      <c r="H379" s="51"/>
      <c r="I379" s="47" t="s">
        <v>377</v>
      </c>
      <c r="J379" s="48"/>
      <c r="K379" s="49">
        <f t="shared" si="24"/>
        <v>57807486</v>
      </c>
      <c r="L379" s="49">
        <f t="shared" si="24"/>
        <v>0</v>
      </c>
      <c r="M379" s="241">
        <f t="shared" si="24"/>
        <v>57807486</v>
      </c>
      <c r="N379" s="49">
        <f t="shared" si="24"/>
        <v>0</v>
      </c>
      <c r="O379" s="221">
        <f t="shared" si="24"/>
        <v>58255940</v>
      </c>
      <c r="P379" s="227"/>
      <c r="Q379" s="227"/>
    </row>
    <row r="380" spans="1:17" s="87" customFormat="1" ht="31" x14ac:dyDescent="0.35">
      <c r="A380" s="84"/>
      <c r="B380" s="90"/>
      <c r="C380" s="90"/>
      <c r="D380" s="90"/>
      <c r="E380" s="90"/>
      <c r="F380" s="91"/>
      <c r="G380" s="51" t="s">
        <v>4</v>
      </c>
      <c r="H380" s="51"/>
      <c r="I380" s="79"/>
      <c r="J380" s="48">
        <v>600</v>
      </c>
      <c r="K380" s="49">
        <v>57807486</v>
      </c>
      <c r="L380" s="49">
        <v>0</v>
      </c>
      <c r="M380" s="241">
        <f>K380+L380</f>
        <v>57807486</v>
      </c>
      <c r="N380" s="49"/>
      <c r="O380" s="221">
        <v>58255940</v>
      </c>
      <c r="P380" s="227"/>
      <c r="Q380" s="227"/>
    </row>
    <row r="381" spans="1:17" ht="69" hidden="1" customHeight="1" x14ac:dyDescent="0.35">
      <c r="A381" s="4"/>
      <c r="B381" s="12"/>
      <c r="C381" s="12"/>
      <c r="D381" s="12"/>
      <c r="E381" s="12"/>
      <c r="F381" s="13"/>
      <c r="G381" s="121" t="s">
        <v>440</v>
      </c>
      <c r="H381" s="121"/>
      <c r="I381" s="60" t="s">
        <v>214</v>
      </c>
      <c r="J381" s="48"/>
      <c r="K381" s="127">
        <f>K382</f>
        <v>0</v>
      </c>
      <c r="L381" s="49"/>
      <c r="M381" s="242">
        <f>M382</f>
        <v>0</v>
      </c>
      <c r="N381" s="127"/>
      <c r="O381" s="221"/>
      <c r="P381" s="227"/>
      <c r="Q381" s="227"/>
    </row>
    <row r="382" spans="1:17" ht="31" hidden="1" x14ac:dyDescent="0.35">
      <c r="A382" s="4"/>
      <c r="B382" s="338" t="s">
        <v>20</v>
      </c>
      <c r="C382" s="338"/>
      <c r="D382" s="338"/>
      <c r="E382" s="338"/>
      <c r="F382" s="339"/>
      <c r="G382" s="63" t="s">
        <v>375</v>
      </c>
      <c r="H382" s="63"/>
      <c r="I382" s="64" t="s">
        <v>215</v>
      </c>
      <c r="J382" s="48"/>
      <c r="K382" s="49">
        <f>K383</f>
        <v>0</v>
      </c>
      <c r="L382" s="49"/>
      <c r="M382" s="241">
        <f>M383</f>
        <v>0</v>
      </c>
      <c r="N382" s="49"/>
      <c r="O382" s="221"/>
      <c r="P382" s="227"/>
      <c r="Q382" s="227"/>
    </row>
    <row r="383" spans="1:17" ht="46.5" hidden="1" x14ac:dyDescent="0.35">
      <c r="A383" s="4"/>
      <c r="B383" s="17"/>
      <c r="C383" s="17"/>
      <c r="D383" s="17"/>
      <c r="E383" s="17"/>
      <c r="F383" s="18"/>
      <c r="G383" s="66" t="s">
        <v>439</v>
      </c>
      <c r="H383" s="51"/>
      <c r="I383" s="47" t="s">
        <v>216</v>
      </c>
      <c r="J383" s="48"/>
      <c r="K383" s="49">
        <f>K384+K385</f>
        <v>0</v>
      </c>
      <c r="L383" s="49"/>
      <c r="M383" s="241">
        <f>M384+M385</f>
        <v>0</v>
      </c>
      <c r="N383" s="49"/>
      <c r="O383" s="221"/>
      <c r="P383" s="227"/>
      <c r="Q383" s="227"/>
    </row>
    <row r="384" spans="1:17" s="56" customFormat="1" ht="39.75" hidden="1" customHeight="1" x14ac:dyDescent="0.35">
      <c r="A384" s="53"/>
      <c r="B384" s="54"/>
      <c r="C384" s="54"/>
      <c r="D384" s="54"/>
      <c r="E384" s="54"/>
      <c r="F384" s="55"/>
      <c r="G384" s="51" t="s">
        <v>2</v>
      </c>
      <c r="H384" s="51"/>
      <c r="I384" s="47"/>
      <c r="J384" s="48">
        <v>200</v>
      </c>
      <c r="K384" s="49">
        <v>0</v>
      </c>
      <c r="L384" s="49"/>
      <c r="M384" s="241">
        <v>0</v>
      </c>
      <c r="N384" s="49"/>
      <c r="O384" s="221"/>
      <c r="P384" s="227"/>
      <c r="Q384" s="227"/>
    </row>
    <row r="385" spans="1:17" s="56" customFormat="1" ht="39.75" hidden="1" customHeight="1" x14ac:dyDescent="0.35">
      <c r="A385" s="53"/>
      <c r="B385" s="54"/>
      <c r="C385" s="54"/>
      <c r="D385" s="54"/>
      <c r="E385" s="54"/>
      <c r="F385" s="55"/>
      <c r="G385" s="51" t="s">
        <v>4</v>
      </c>
      <c r="H385" s="51"/>
      <c r="I385" s="47"/>
      <c r="J385" s="48">
        <v>600</v>
      </c>
      <c r="K385" s="49">
        <v>0</v>
      </c>
      <c r="L385" s="49"/>
      <c r="M385" s="241">
        <v>0</v>
      </c>
      <c r="N385" s="49"/>
      <c r="O385" s="221"/>
      <c r="P385" s="227"/>
      <c r="Q385" s="227"/>
    </row>
    <row r="386" spans="1:17" s="56" customFormat="1" ht="33" hidden="1" customHeight="1" x14ac:dyDescent="0.35">
      <c r="A386" s="53"/>
      <c r="B386" s="54"/>
      <c r="C386" s="54"/>
      <c r="D386" s="54"/>
      <c r="E386" s="54"/>
      <c r="F386" s="55"/>
      <c r="G386" s="63" t="s">
        <v>475</v>
      </c>
      <c r="H386" s="51"/>
      <c r="I386" s="64" t="s">
        <v>476</v>
      </c>
      <c r="J386" s="48"/>
      <c r="K386" s="49">
        <f t="shared" ref="K386:M387" si="25">K387</f>
        <v>0</v>
      </c>
      <c r="L386" s="49">
        <f t="shared" si="25"/>
        <v>0</v>
      </c>
      <c r="M386" s="241">
        <f t="shared" si="25"/>
        <v>0</v>
      </c>
      <c r="N386" s="49"/>
      <c r="O386" s="221"/>
      <c r="P386" s="227"/>
      <c r="Q386" s="227"/>
    </row>
    <row r="387" spans="1:17" s="56" customFormat="1" ht="46.15" hidden="1" customHeight="1" x14ac:dyDescent="0.35">
      <c r="A387" s="53"/>
      <c r="B387" s="54"/>
      <c r="C387" s="54"/>
      <c r="D387" s="54"/>
      <c r="E387" s="54"/>
      <c r="F387" s="55"/>
      <c r="G387" s="51" t="s">
        <v>501</v>
      </c>
      <c r="H387" s="63"/>
      <c r="I387" s="47" t="s">
        <v>472</v>
      </c>
      <c r="J387" s="48"/>
      <c r="K387" s="49">
        <f t="shared" si="25"/>
        <v>0</v>
      </c>
      <c r="L387" s="49">
        <f t="shared" si="25"/>
        <v>0</v>
      </c>
      <c r="M387" s="241">
        <f t="shared" si="25"/>
        <v>0</v>
      </c>
      <c r="N387" s="49"/>
      <c r="O387" s="221"/>
      <c r="P387" s="227"/>
      <c r="Q387" s="227"/>
    </row>
    <row r="388" spans="1:17" s="56" customFormat="1" ht="39.75" hidden="1" customHeight="1" x14ac:dyDescent="0.35">
      <c r="A388" s="53"/>
      <c r="B388" s="54"/>
      <c r="C388" s="54"/>
      <c r="D388" s="54"/>
      <c r="E388" s="54"/>
      <c r="F388" s="55"/>
      <c r="G388" s="51" t="s">
        <v>4</v>
      </c>
      <c r="H388" s="63"/>
      <c r="I388" s="47"/>
      <c r="J388" s="48">
        <v>600</v>
      </c>
      <c r="K388" s="49"/>
      <c r="L388" s="49">
        <v>0</v>
      </c>
      <c r="M388" s="241">
        <f>K388+L388</f>
        <v>0</v>
      </c>
      <c r="N388" s="49"/>
      <c r="O388" s="221"/>
      <c r="P388" s="227"/>
      <c r="Q388" s="227"/>
    </row>
    <row r="389" spans="1:17" s="56" customFormat="1" ht="31" hidden="1" x14ac:dyDescent="0.35">
      <c r="A389" s="53"/>
      <c r="B389" s="54"/>
      <c r="C389" s="54"/>
      <c r="D389" s="54"/>
      <c r="E389" s="54"/>
      <c r="F389" s="55"/>
      <c r="G389" s="143" t="s">
        <v>619</v>
      </c>
      <c r="H389" s="63"/>
      <c r="I389" s="47" t="s">
        <v>512</v>
      </c>
      <c r="J389" s="48"/>
      <c r="K389" s="49">
        <f>K390</f>
        <v>10000</v>
      </c>
      <c r="L389" s="49"/>
      <c r="M389" s="241"/>
      <c r="N389" s="49">
        <f t="shared" ref="N389:O391" si="26">N390</f>
        <v>0</v>
      </c>
      <c r="O389" s="221">
        <f t="shared" si="26"/>
        <v>0</v>
      </c>
      <c r="P389" s="227"/>
      <c r="Q389" s="227"/>
    </row>
    <row r="390" spans="1:17" s="56" customFormat="1" ht="46.5" hidden="1" x14ac:dyDescent="0.35">
      <c r="A390" s="53"/>
      <c r="B390" s="54"/>
      <c r="C390" s="54"/>
      <c r="D390" s="54"/>
      <c r="E390" s="54"/>
      <c r="F390" s="55"/>
      <c r="G390" s="147" t="s">
        <v>515</v>
      </c>
      <c r="H390" s="63"/>
      <c r="I390" s="64" t="s">
        <v>513</v>
      </c>
      <c r="J390" s="48"/>
      <c r="K390" s="49">
        <f>K391</f>
        <v>10000</v>
      </c>
      <c r="L390" s="49"/>
      <c r="M390" s="241"/>
      <c r="N390" s="49">
        <f t="shared" si="26"/>
        <v>0</v>
      </c>
      <c r="O390" s="221">
        <f t="shared" si="26"/>
        <v>0</v>
      </c>
      <c r="P390" s="227"/>
      <c r="Q390" s="227"/>
    </row>
    <row r="391" spans="1:17" s="56" customFormat="1" ht="46.5" hidden="1" x14ac:dyDescent="0.35">
      <c r="A391" s="53"/>
      <c r="B391" s="54"/>
      <c r="C391" s="54"/>
      <c r="D391" s="54"/>
      <c r="E391" s="54"/>
      <c r="F391" s="55"/>
      <c r="G391" s="143" t="s">
        <v>620</v>
      </c>
      <c r="H391" s="63"/>
      <c r="I391" s="47" t="s">
        <v>514</v>
      </c>
      <c r="J391" s="48"/>
      <c r="K391" s="49">
        <f>K392</f>
        <v>10000</v>
      </c>
      <c r="L391" s="49"/>
      <c r="M391" s="241"/>
      <c r="N391" s="49">
        <f t="shared" si="26"/>
        <v>0</v>
      </c>
      <c r="O391" s="221">
        <f t="shared" si="26"/>
        <v>0</v>
      </c>
      <c r="P391" s="227"/>
      <c r="Q391" s="227"/>
    </row>
    <row r="392" spans="1:17" s="56" customFormat="1" ht="31" hidden="1" x14ac:dyDescent="0.35">
      <c r="A392" s="53"/>
      <c r="B392" s="54"/>
      <c r="C392" s="54"/>
      <c r="D392" s="54"/>
      <c r="E392" s="54"/>
      <c r="F392" s="55"/>
      <c r="G392" s="51" t="s">
        <v>2</v>
      </c>
      <c r="H392" s="63"/>
      <c r="I392" s="60"/>
      <c r="J392" s="48">
        <v>200</v>
      </c>
      <c r="K392" s="49">
        <v>10000</v>
      </c>
      <c r="L392" s="49"/>
      <c r="M392" s="241"/>
      <c r="N392" s="49"/>
      <c r="O392" s="221"/>
      <c r="P392" s="227"/>
      <c r="Q392" s="227"/>
    </row>
    <row r="393" spans="1:17" s="56" customFormat="1" ht="33.75" customHeight="1" x14ac:dyDescent="0.35">
      <c r="A393" s="53"/>
      <c r="B393" s="54"/>
      <c r="C393" s="54"/>
      <c r="D393" s="54"/>
      <c r="E393" s="54"/>
      <c r="F393" s="55"/>
      <c r="G393" s="114" t="s">
        <v>621</v>
      </c>
      <c r="H393" s="114"/>
      <c r="I393" s="60" t="s">
        <v>224</v>
      </c>
      <c r="J393" s="118"/>
      <c r="K393" s="116">
        <f>K394</f>
        <v>73000</v>
      </c>
      <c r="L393" s="119"/>
      <c r="M393" s="238">
        <f t="shared" ref="M393:O394" si="27">M394</f>
        <v>79000</v>
      </c>
      <c r="N393" s="116">
        <f t="shared" si="27"/>
        <v>0</v>
      </c>
      <c r="O393" s="221">
        <f t="shared" si="27"/>
        <v>120000</v>
      </c>
      <c r="P393" s="227"/>
      <c r="Q393" s="227"/>
    </row>
    <row r="394" spans="1:17" s="56" customFormat="1" ht="31" x14ac:dyDescent="0.35">
      <c r="A394" s="53"/>
      <c r="B394" s="54"/>
      <c r="C394" s="54"/>
      <c r="D394" s="54"/>
      <c r="E394" s="54"/>
      <c r="F394" s="55"/>
      <c r="G394" s="117" t="s">
        <v>673</v>
      </c>
      <c r="H394" s="117"/>
      <c r="I394" s="47" t="s">
        <v>225</v>
      </c>
      <c r="J394" s="118"/>
      <c r="K394" s="119">
        <f>K395</f>
        <v>73000</v>
      </c>
      <c r="L394" s="119"/>
      <c r="M394" s="239">
        <f t="shared" si="27"/>
        <v>79000</v>
      </c>
      <c r="N394" s="119">
        <f t="shared" si="27"/>
        <v>0</v>
      </c>
      <c r="O394" s="221">
        <f t="shared" si="27"/>
        <v>120000</v>
      </c>
      <c r="P394" s="227"/>
      <c r="Q394" s="227"/>
    </row>
    <row r="395" spans="1:17" s="56" customFormat="1" ht="31" x14ac:dyDescent="0.35">
      <c r="A395" s="53"/>
      <c r="B395" s="54"/>
      <c r="C395" s="54"/>
      <c r="D395" s="54"/>
      <c r="E395" s="54"/>
      <c r="F395" s="55"/>
      <c r="G395" s="134" t="s">
        <v>227</v>
      </c>
      <c r="H395" s="134"/>
      <c r="I395" s="64" t="s">
        <v>226</v>
      </c>
      <c r="J395" s="132"/>
      <c r="K395" s="133">
        <f>K396+K400</f>
        <v>73000</v>
      </c>
      <c r="L395" s="133"/>
      <c r="M395" s="243">
        <f>M396+M400</f>
        <v>79000</v>
      </c>
      <c r="N395" s="119">
        <f>N396+N400</f>
        <v>0</v>
      </c>
      <c r="O395" s="221">
        <f>O396+O400</f>
        <v>120000</v>
      </c>
      <c r="P395" s="227"/>
      <c r="Q395" s="227"/>
    </row>
    <row r="396" spans="1:17" s="56" customFormat="1" ht="46.5" x14ac:dyDescent="0.35">
      <c r="A396" s="53"/>
      <c r="B396" s="54"/>
      <c r="C396" s="54"/>
      <c r="D396" s="54"/>
      <c r="E396" s="54"/>
      <c r="F396" s="55"/>
      <c r="G396" s="131" t="s">
        <v>674</v>
      </c>
      <c r="H396" s="131"/>
      <c r="I396" s="47" t="s">
        <v>228</v>
      </c>
      <c r="J396" s="132"/>
      <c r="K396" s="133">
        <f>K397+K398+K399</f>
        <v>73000</v>
      </c>
      <c r="L396" s="133"/>
      <c r="M396" s="243">
        <f>M397+M398+M399</f>
        <v>79000</v>
      </c>
      <c r="N396" s="119">
        <f>N397+N398+N399</f>
        <v>0</v>
      </c>
      <c r="O396" s="221">
        <f>O397+O398+O399</f>
        <v>120000</v>
      </c>
      <c r="P396" s="227"/>
      <c r="Q396" s="227"/>
    </row>
    <row r="397" spans="1:17" ht="31" x14ac:dyDescent="0.35">
      <c r="A397" s="4"/>
      <c r="B397" s="17"/>
      <c r="C397" s="17"/>
      <c r="D397" s="17"/>
      <c r="E397" s="17"/>
      <c r="F397" s="18"/>
      <c r="G397" s="117" t="s">
        <v>2</v>
      </c>
      <c r="H397" s="117"/>
      <c r="I397" s="118"/>
      <c r="J397" s="118">
        <v>200</v>
      </c>
      <c r="K397" s="119">
        <v>73000</v>
      </c>
      <c r="L397" s="119"/>
      <c r="M397" s="239">
        <v>79000</v>
      </c>
      <c r="N397" s="119"/>
      <c r="O397" s="221">
        <v>120000</v>
      </c>
      <c r="P397" s="227"/>
      <c r="Q397" s="227"/>
    </row>
    <row r="398" spans="1:17" ht="21.75" hidden="1" customHeight="1" x14ac:dyDescent="0.35">
      <c r="A398" s="4"/>
      <c r="B398" s="17"/>
      <c r="C398" s="17"/>
      <c r="D398" s="17"/>
      <c r="E398" s="17"/>
      <c r="F398" s="18"/>
      <c r="G398" s="117" t="s">
        <v>5</v>
      </c>
      <c r="H398" s="117"/>
      <c r="I398" s="118"/>
      <c r="J398" s="118">
        <v>300</v>
      </c>
      <c r="K398" s="119"/>
      <c r="L398" s="119"/>
      <c r="M398" s="239"/>
      <c r="N398" s="119"/>
      <c r="O398" s="221"/>
      <c r="P398" s="227"/>
      <c r="Q398" s="227"/>
    </row>
    <row r="399" spans="1:17" ht="42.75" hidden="1" customHeight="1" x14ac:dyDescent="0.35">
      <c r="A399" s="4"/>
      <c r="B399" s="17"/>
      <c r="C399" s="17"/>
      <c r="D399" s="17"/>
      <c r="E399" s="17"/>
      <c r="F399" s="18"/>
      <c r="G399" s="117" t="s">
        <v>4</v>
      </c>
      <c r="H399" s="117"/>
      <c r="I399" s="118"/>
      <c r="J399" s="118">
        <v>600</v>
      </c>
      <c r="K399" s="119">
        <v>0</v>
      </c>
      <c r="L399" s="119"/>
      <c r="M399" s="239">
        <v>0</v>
      </c>
      <c r="N399" s="119"/>
      <c r="O399" s="221"/>
      <c r="P399" s="227"/>
      <c r="Q399" s="227"/>
    </row>
    <row r="400" spans="1:17" ht="40.5" hidden="1" customHeight="1" x14ac:dyDescent="0.35">
      <c r="A400" s="4"/>
      <c r="B400" s="17"/>
      <c r="C400" s="17"/>
      <c r="D400" s="17"/>
      <c r="E400" s="17"/>
      <c r="F400" s="18"/>
      <c r="G400" s="117" t="s">
        <v>95</v>
      </c>
      <c r="H400" s="117"/>
      <c r="I400" s="47" t="s">
        <v>229</v>
      </c>
      <c r="J400" s="118"/>
      <c r="K400" s="119">
        <f>K401</f>
        <v>0</v>
      </c>
      <c r="L400" s="119"/>
      <c r="M400" s="239">
        <f>M401</f>
        <v>0</v>
      </c>
      <c r="N400" s="119"/>
      <c r="O400" s="221"/>
      <c r="P400" s="227"/>
      <c r="Q400" s="227"/>
    </row>
    <row r="401" spans="1:17" s="56" customFormat="1" ht="34.5" hidden="1" customHeight="1" x14ac:dyDescent="0.35">
      <c r="A401" s="53"/>
      <c r="B401" s="362" t="s">
        <v>19</v>
      </c>
      <c r="C401" s="362"/>
      <c r="D401" s="362"/>
      <c r="E401" s="362"/>
      <c r="F401" s="363"/>
      <c r="G401" s="117" t="s">
        <v>2</v>
      </c>
      <c r="H401" s="117"/>
      <c r="I401" s="118"/>
      <c r="J401" s="118">
        <v>200</v>
      </c>
      <c r="K401" s="119"/>
      <c r="L401" s="119"/>
      <c r="M401" s="239"/>
      <c r="N401" s="119"/>
      <c r="O401" s="221"/>
      <c r="P401" s="227"/>
      <c r="Q401" s="227"/>
    </row>
    <row r="402" spans="1:17" s="56" customFormat="1" ht="45" x14ac:dyDescent="0.35">
      <c r="A402" s="53"/>
      <c r="B402" s="73"/>
      <c r="C402" s="73"/>
      <c r="D402" s="73"/>
      <c r="E402" s="73"/>
      <c r="F402" s="74"/>
      <c r="G402" s="157" t="s">
        <v>614</v>
      </c>
      <c r="H402" s="65"/>
      <c r="I402" s="60" t="s">
        <v>284</v>
      </c>
      <c r="J402" s="122" t="s">
        <v>0</v>
      </c>
      <c r="K402" s="127">
        <f>K403</f>
        <v>9113</v>
      </c>
      <c r="L402" s="127"/>
      <c r="M402" s="242">
        <f t="shared" ref="M402:O405" si="28">M403</f>
        <v>14000</v>
      </c>
      <c r="N402" s="127">
        <f t="shared" si="28"/>
        <v>0</v>
      </c>
      <c r="O402" s="254">
        <f t="shared" si="28"/>
        <v>12411</v>
      </c>
      <c r="P402" s="227"/>
      <c r="Q402" s="227"/>
    </row>
    <row r="403" spans="1:17" s="56" customFormat="1" ht="31" x14ac:dyDescent="0.35">
      <c r="A403" s="53"/>
      <c r="B403" s="73"/>
      <c r="C403" s="73"/>
      <c r="D403" s="73"/>
      <c r="E403" s="73"/>
      <c r="F403" s="74"/>
      <c r="G403" s="66" t="s">
        <v>643</v>
      </c>
      <c r="H403" s="65"/>
      <c r="I403" s="47" t="s">
        <v>289</v>
      </c>
      <c r="J403" s="48" t="s">
        <v>0</v>
      </c>
      <c r="K403" s="49">
        <f>K404</f>
        <v>9113</v>
      </c>
      <c r="L403" s="49"/>
      <c r="M403" s="241">
        <f t="shared" si="28"/>
        <v>14000</v>
      </c>
      <c r="N403" s="49">
        <f t="shared" si="28"/>
        <v>0</v>
      </c>
      <c r="O403" s="221">
        <f t="shared" si="28"/>
        <v>12411</v>
      </c>
      <c r="P403" s="227"/>
      <c r="Q403" s="227"/>
    </row>
    <row r="404" spans="1:17" s="56" customFormat="1" ht="31" x14ac:dyDescent="0.35">
      <c r="A404" s="53"/>
      <c r="B404" s="368" t="s">
        <v>18</v>
      </c>
      <c r="C404" s="368"/>
      <c r="D404" s="368"/>
      <c r="E404" s="368"/>
      <c r="F404" s="369"/>
      <c r="G404" s="63" t="s">
        <v>294</v>
      </c>
      <c r="H404" s="63"/>
      <c r="I404" s="64" t="s">
        <v>293</v>
      </c>
      <c r="J404" s="48"/>
      <c r="K404" s="49">
        <f>K405</f>
        <v>9113</v>
      </c>
      <c r="L404" s="49"/>
      <c r="M404" s="241">
        <f t="shared" si="28"/>
        <v>14000</v>
      </c>
      <c r="N404" s="49">
        <f t="shared" si="28"/>
        <v>0</v>
      </c>
      <c r="O404" s="221">
        <f t="shared" si="28"/>
        <v>12411</v>
      </c>
      <c r="P404" s="227"/>
      <c r="Q404" s="227"/>
    </row>
    <row r="405" spans="1:17" s="87" customFormat="1" ht="46.5" x14ac:dyDescent="0.35">
      <c r="A405" s="84"/>
      <c r="B405" s="358">
        <v>200</v>
      </c>
      <c r="C405" s="358"/>
      <c r="D405" s="358"/>
      <c r="E405" s="358"/>
      <c r="F405" s="359"/>
      <c r="G405" s="117" t="s">
        <v>97</v>
      </c>
      <c r="H405" s="117"/>
      <c r="I405" s="47" t="s">
        <v>296</v>
      </c>
      <c r="J405" s="48" t="s">
        <v>0</v>
      </c>
      <c r="K405" s="49">
        <f>K406</f>
        <v>9113</v>
      </c>
      <c r="L405" s="49"/>
      <c r="M405" s="241">
        <f t="shared" si="28"/>
        <v>14000</v>
      </c>
      <c r="N405" s="49">
        <f t="shared" si="28"/>
        <v>0</v>
      </c>
      <c r="O405" s="221">
        <f t="shared" si="28"/>
        <v>12411</v>
      </c>
      <c r="P405" s="227"/>
      <c r="Q405" s="227"/>
    </row>
    <row r="406" spans="1:17" s="87" customFormat="1" x14ac:dyDescent="0.35">
      <c r="A406" s="84"/>
      <c r="B406" s="88"/>
      <c r="C406" s="88"/>
      <c r="D406" s="88"/>
      <c r="E406" s="88"/>
      <c r="F406" s="89"/>
      <c r="G406" s="51" t="s">
        <v>5</v>
      </c>
      <c r="H406" s="139"/>
      <c r="I406" s="137" t="s">
        <v>0</v>
      </c>
      <c r="J406" s="140">
        <v>300</v>
      </c>
      <c r="K406" s="141">
        <v>9113</v>
      </c>
      <c r="L406" s="141"/>
      <c r="M406" s="244">
        <v>14000</v>
      </c>
      <c r="N406" s="49"/>
      <c r="O406" s="221">
        <v>12411</v>
      </c>
      <c r="P406" s="227"/>
      <c r="Q406" s="227"/>
    </row>
    <row r="407" spans="1:17" x14ac:dyDescent="0.35">
      <c r="A407" s="4"/>
      <c r="B407" s="17"/>
      <c r="C407" s="17"/>
      <c r="D407" s="17"/>
      <c r="E407" s="17"/>
      <c r="F407" s="18"/>
      <c r="G407" s="114" t="s">
        <v>8</v>
      </c>
      <c r="H407" s="117"/>
      <c r="I407" s="60" t="s">
        <v>305</v>
      </c>
      <c r="J407" s="118"/>
      <c r="K407" s="116">
        <f>K408</f>
        <v>7194292</v>
      </c>
      <c r="L407" s="119"/>
      <c r="M407" s="238">
        <f>M408</f>
        <v>6686000</v>
      </c>
      <c r="N407" s="116">
        <f>N408</f>
        <v>0</v>
      </c>
      <c r="O407" s="221">
        <f>O408</f>
        <v>7339985</v>
      </c>
      <c r="P407" s="227"/>
      <c r="Q407" s="227"/>
    </row>
    <row r="408" spans="1:17" s="87" customFormat="1" ht="31" x14ac:dyDescent="0.35">
      <c r="A408" s="84"/>
      <c r="B408" s="372" t="s">
        <v>17</v>
      </c>
      <c r="C408" s="372"/>
      <c r="D408" s="372"/>
      <c r="E408" s="372"/>
      <c r="F408" s="355"/>
      <c r="G408" s="51" t="s">
        <v>77</v>
      </c>
      <c r="H408" s="51"/>
      <c r="I408" s="47" t="s">
        <v>320</v>
      </c>
      <c r="J408" s="48" t="s">
        <v>0</v>
      </c>
      <c r="K408" s="49">
        <f>K409+K410+K411</f>
        <v>7194292</v>
      </c>
      <c r="L408" s="49"/>
      <c r="M408" s="241">
        <f>M409+M410+M411</f>
        <v>6686000</v>
      </c>
      <c r="N408" s="49">
        <f>N409+N410+N411</f>
        <v>0</v>
      </c>
      <c r="O408" s="221">
        <f>O409+O410+O411</f>
        <v>7339985</v>
      </c>
      <c r="P408" s="227"/>
      <c r="Q408" s="227"/>
    </row>
    <row r="409" spans="1:17" s="87" customFormat="1" ht="62" x14ac:dyDescent="0.35">
      <c r="A409" s="84"/>
      <c r="B409" s="90"/>
      <c r="C409" s="90"/>
      <c r="D409" s="90"/>
      <c r="E409" s="90"/>
      <c r="F409" s="91"/>
      <c r="G409" s="51" t="s">
        <v>3</v>
      </c>
      <c r="H409" s="51"/>
      <c r="I409" s="47" t="s">
        <v>78</v>
      </c>
      <c r="J409" s="48">
        <v>100</v>
      </c>
      <c r="K409" s="49">
        <v>5696705</v>
      </c>
      <c r="L409" s="49"/>
      <c r="M409" s="241">
        <v>5477600</v>
      </c>
      <c r="N409" s="49"/>
      <c r="O409" s="49">
        <v>5696705</v>
      </c>
      <c r="P409" s="227"/>
      <c r="Q409" s="227"/>
    </row>
    <row r="410" spans="1:17" s="87" customFormat="1" ht="31" x14ac:dyDescent="0.35">
      <c r="A410" s="84"/>
      <c r="B410" s="358" t="s">
        <v>16</v>
      </c>
      <c r="C410" s="358"/>
      <c r="D410" s="358"/>
      <c r="E410" s="358"/>
      <c r="F410" s="359"/>
      <c r="G410" s="51" t="s">
        <v>2</v>
      </c>
      <c r="H410" s="51"/>
      <c r="I410" s="47"/>
      <c r="J410" s="48">
        <v>200</v>
      </c>
      <c r="K410" s="49">
        <v>1496087</v>
      </c>
      <c r="L410" s="49"/>
      <c r="M410" s="241">
        <v>1206400</v>
      </c>
      <c r="N410" s="49"/>
      <c r="O410" s="221">
        <v>1641780</v>
      </c>
      <c r="P410" s="227"/>
      <c r="Q410" s="227"/>
    </row>
    <row r="411" spans="1:17" s="87" customFormat="1" x14ac:dyDescent="0.35">
      <c r="A411" s="84"/>
      <c r="B411" s="94"/>
      <c r="C411" s="94"/>
      <c r="D411" s="94"/>
      <c r="E411" s="94"/>
      <c r="F411" s="95"/>
      <c r="G411" s="51" t="s">
        <v>1</v>
      </c>
      <c r="H411" s="51"/>
      <c r="I411" s="47"/>
      <c r="J411" s="48">
        <v>800</v>
      </c>
      <c r="K411" s="49">
        <v>1500</v>
      </c>
      <c r="L411" s="49"/>
      <c r="M411" s="241">
        <v>2000</v>
      </c>
      <c r="N411" s="49"/>
      <c r="O411" s="221">
        <v>1500</v>
      </c>
      <c r="P411" s="227"/>
      <c r="Q411" s="227"/>
    </row>
    <row r="412" spans="1:17" s="56" customFormat="1" ht="38.15" customHeight="1" x14ac:dyDescent="0.35">
      <c r="A412" s="53"/>
      <c r="B412" s="57"/>
      <c r="C412" s="57"/>
      <c r="D412" s="57"/>
      <c r="E412" s="57"/>
      <c r="F412" s="58"/>
      <c r="G412" s="114" t="s">
        <v>353</v>
      </c>
      <c r="H412" s="142">
        <v>807</v>
      </c>
      <c r="I412" s="118"/>
      <c r="J412" s="118"/>
      <c r="K412" s="116">
        <f>K428+K433+K451+K469+K483+K495+K504+K548+K572+K577+K598+K626+K413+K621+K563+K418+K525</f>
        <v>106217653</v>
      </c>
      <c r="L412" s="116">
        <f>L428+L433+L451+L469+L483+L495+L504+L548+L572+L577+L598+L626+L413+L621+L563+L418</f>
        <v>309969</v>
      </c>
      <c r="M412" s="238">
        <f>M428+M433+M451+M469+M483+M495+M504+M548+M572+M577+M598+M626+M413+M621+M563+M418</f>
        <v>81970931</v>
      </c>
      <c r="N412" s="116">
        <f>N428+N433+N451+N469+N483+N495+N504+N548+N572+N577+N598+N626+N413+N621+N563+N418+N525</f>
        <v>94450</v>
      </c>
      <c r="O412" s="254">
        <f>O428+O433+O451+O469+O483+O495+O504+O548+O572+O577+O598+O626+O413+O621+O563+O418+O525+O459+O511+O464+O518</f>
        <v>143167970</v>
      </c>
      <c r="P412" s="268"/>
      <c r="Q412" s="268"/>
    </row>
    <row r="413" spans="1:17" ht="45" x14ac:dyDescent="0.35">
      <c r="A413" s="4"/>
      <c r="B413" s="338" t="s">
        <v>15</v>
      </c>
      <c r="C413" s="338"/>
      <c r="D413" s="338"/>
      <c r="E413" s="338"/>
      <c r="F413" s="339"/>
      <c r="G413" s="121" t="s">
        <v>617</v>
      </c>
      <c r="H413" s="121"/>
      <c r="I413" s="60" t="s">
        <v>197</v>
      </c>
      <c r="J413" s="48" t="s">
        <v>0</v>
      </c>
      <c r="K413" s="127">
        <f t="shared" ref="K413:O416" si="29">K414</f>
        <v>173000</v>
      </c>
      <c r="L413" s="49">
        <f t="shared" si="29"/>
        <v>0</v>
      </c>
      <c r="M413" s="242">
        <f t="shared" si="29"/>
        <v>173000</v>
      </c>
      <c r="N413" s="127">
        <f t="shared" si="29"/>
        <v>0</v>
      </c>
      <c r="O413" s="254">
        <f t="shared" si="29"/>
        <v>253000</v>
      </c>
      <c r="P413" s="268"/>
      <c r="Q413" s="268"/>
    </row>
    <row r="414" spans="1:17" ht="46.5" x14ac:dyDescent="0.35">
      <c r="A414" s="4"/>
      <c r="B414" s="329">
        <v>200</v>
      </c>
      <c r="C414" s="329"/>
      <c r="D414" s="329"/>
      <c r="E414" s="329"/>
      <c r="F414" s="330"/>
      <c r="G414" s="51" t="s">
        <v>622</v>
      </c>
      <c r="H414" s="121"/>
      <c r="I414" s="47" t="s">
        <v>214</v>
      </c>
      <c r="J414" s="48" t="s">
        <v>0</v>
      </c>
      <c r="K414" s="49">
        <f t="shared" si="29"/>
        <v>173000</v>
      </c>
      <c r="L414" s="49">
        <f t="shared" si="29"/>
        <v>0</v>
      </c>
      <c r="M414" s="241">
        <f t="shared" si="29"/>
        <v>173000</v>
      </c>
      <c r="N414" s="49">
        <f t="shared" si="29"/>
        <v>0</v>
      </c>
      <c r="O414" s="221">
        <f t="shared" si="29"/>
        <v>253000</v>
      </c>
      <c r="P414" s="227"/>
      <c r="Q414" s="227"/>
    </row>
    <row r="415" spans="1:17" ht="31" x14ac:dyDescent="0.35">
      <c r="A415" s="4"/>
      <c r="B415" s="370" t="s">
        <v>14</v>
      </c>
      <c r="C415" s="370"/>
      <c r="D415" s="370"/>
      <c r="E415" s="370"/>
      <c r="F415" s="371"/>
      <c r="G415" s="63" t="s">
        <v>375</v>
      </c>
      <c r="H415" s="63"/>
      <c r="I415" s="64" t="s">
        <v>215</v>
      </c>
      <c r="J415" s="48"/>
      <c r="K415" s="49">
        <f t="shared" si="29"/>
        <v>173000</v>
      </c>
      <c r="L415" s="49">
        <f t="shared" si="29"/>
        <v>0</v>
      </c>
      <c r="M415" s="241">
        <f t="shared" si="29"/>
        <v>173000</v>
      </c>
      <c r="N415" s="49">
        <f t="shared" si="29"/>
        <v>0</v>
      </c>
      <c r="O415" s="221">
        <f t="shared" si="29"/>
        <v>253000</v>
      </c>
      <c r="P415" s="227"/>
      <c r="Q415" s="227"/>
    </row>
    <row r="416" spans="1:17" ht="46.5" x14ac:dyDescent="0.35">
      <c r="A416" s="4"/>
      <c r="B416" s="333" t="s">
        <v>13</v>
      </c>
      <c r="C416" s="333"/>
      <c r="D416" s="333"/>
      <c r="E416" s="333"/>
      <c r="F416" s="334"/>
      <c r="G416" s="117" t="s">
        <v>623</v>
      </c>
      <c r="H416" s="66"/>
      <c r="I416" s="47" t="s">
        <v>216</v>
      </c>
      <c r="J416" s="48"/>
      <c r="K416" s="49">
        <f t="shared" si="29"/>
        <v>173000</v>
      </c>
      <c r="L416" s="49">
        <f t="shared" si="29"/>
        <v>0</v>
      </c>
      <c r="M416" s="241">
        <f t="shared" si="29"/>
        <v>173000</v>
      </c>
      <c r="N416" s="49">
        <f t="shared" si="29"/>
        <v>0</v>
      </c>
      <c r="O416" s="221">
        <f t="shared" si="29"/>
        <v>253000</v>
      </c>
      <c r="P416" s="227"/>
      <c r="Q416" s="227"/>
    </row>
    <row r="417" spans="1:17" ht="31" x14ac:dyDescent="0.35">
      <c r="A417" s="4"/>
      <c r="B417" s="12"/>
      <c r="C417" s="12"/>
      <c r="D417" s="12"/>
      <c r="E417" s="12"/>
      <c r="F417" s="13"/>
      <c r="G417" s="51" t="s">
        <v>4</v>
      </c>
      <c r="H417" s="51"/>
      <c r="I417" s="79"/>
      <c r="J417" s="48">
        <v>600</v>
      </c>
      <c r="K417" s="49">
        <v>173000</v>
      </c>
      <c r="L417" s="49"/>
      <c r="M417" s="241">
        <f>L417+K417</f>
        <v>173000</v>
      </c>
      <c r="N417" s="49"/>
      <c r="O417" s="221">
        <v>253000</v>
      </c>
      <c r="P417" s="227"/>
      <c r="Q417" s="227"/>
    </row>
    <row r="418" spans="1:17" ht="45" x14ac:dyDescent="0.35">
      <c r="A418" s="4"/>
      <c r="B418" s="12"/>
      <c r="C418" s="12"/>
      <c r="D418" s="12"/>
      <c r="E418" s="12"/>
      <c r="F418" s="13"/>
      <c r="G418" s="170" t="s">
        <v>624</v>
      </c>
      <c r="H418" s="51"/>
      <c r="I418" s="60" t="s">
        <v>448</v>
      </c>
      <c r="J418" s="48"/>
      <c r="K418" s="127">
        <f t="shared" ref="K418:O421" si="30">K419</f>
        <v>637500</v>
      </c>
      <c r="L418" s="127">
        <f t="shared" si="30"/>
        <v>0</v>
      </c>
      <c r="M418" s="242">
        <f t="shared" si="30"/>
        <v>637500</v>
      </c>
      <c r="N418" s="127">
        <f t="shared" si="30"/>
        <v>0</v>
      </c>
      <c r="O418" s="254">
        <f t="shared" si="30"/>
        <v>496200</v>
      </c>
      <c r="P418" s="227"/>
      <c r="Q418" s="227"/>
    </row>
    <row r="419" spans="1:17" ht="62" x14ac:dyDescent="0.35">
      <c r="A419" s="4"/>
      <c r="B419" s="12"/>
      <c r="C419" s="12"/>
      <c r="D419" s="12"/>
      <c r="E419" s="12"/>
      <c r="F419" s="13"/>
      <c r="G419" s="143" t="s">
        <v>684</v>
      </c>
      <c r="H419" s="51"/>
      <c r="I419" s="47" t="s">
        <v>449</v>
      </c>
      <c r="J419" s="48"/>
      <c r="K419" s="49">
        <f>K420+K423</f>
        <v>637500</v>
      </c>
      <c r="L419" s="49">
        <f>L420+L423</f>
        <v>0</v>
      </c>
      <c r="M419" s="241">
        <f>M420+M423</f>
        <v>637500</v>
      </c>
      <c r="N419" s="49">
        <f>N420+N423</f>
        <v>0</v>
      </c>
      <c r="O419" s="221">
        <f>O420+O423</f>
        <v>496200</v>
      </c>
      <c r="P419" s="227"/>
      <c r="Q419" s="227"/>
    </row>
    <row r="420" spans="1:17" ht="93" x14ac:dyDescent="0.35">
      <c r="A420" s="4"/>
      <c r="B420" s="12"/>
      <c r="C420" s="12"/>
      <c r="D420" s="12"/>
      <c r="E420" s="12"/>
      <c r="F420" s="13"/>
      <c r="G420" s="147" t="s">
        <v>685</v>
      </c>
      <c r="H420" s="51"/>
      <c r="I420" s="64" t="s">
        <v>450</v>
      </c>
      <c r="J420" s="48"/>
      <c r="K420" s="176">
        <f t="shared" si="30"/>
        <v>0</v>
      </c>
      <c r="L420" s="176">
        <f t="shared" si="30"/>
        <v>0</v>
      </c>
      <c r="M420" s="245">
        <f t="shared" si="30"/>
        <v>0</v>
      </c>
      <c r="N420" s="176">
        <f t="shared" si="30"/>
        <v>0</v>
      </c>
      <c r="O420" s="221">
        <f t="shared" si="30"/>
        <v>196200</v>
      </c>
      <c r="P420" s="227"/>
      <c r="Q420" s="227"/>
    </row>
    <row r="421" spans="1:17" ht="77.5" x14ac:dyDescent="0.35">
      <c r="A421" s="4"/>
      <c r="B421" s="12"/>
      <c r="C421" s="12"/>
      <c r="D421" s="12"/>
      <c r="E421" s="12"/>
      <c r="F421" s="13"/>
      <c r="G421" s="143" t="s">
        <v>686</v>
      </c>
      <c r="H421" s="51"/>
      <c r="I421" s="47" t="s">
        <v>577</v>
      </c>
      <c r="J421" s="48"/>
      <c r="K421" s="49">
        <f t="shared" si="30"/>
        <v>0</v>
      </c>
      <c r="L421" s="49">
        <f t="shared" si="30"/>
        <v>0</v>
      </c>
      <c r="M421" s="241">
        <f t="shared" si="30"/>
        <v>0</v>
      </c>
      <c r="N421" s="49">
        <f t="shared" si="30"/>
        <v>0</v>
      </c>
      <c r="O421" s="221">
        <f t="shared" si="30"/>
        <v>196200</v>
      </c>
      <c r="P421" s="227"/>
      <c r="Q421" s="227"/>
    </row>
    <row r="422" spans="1:17" ht="31" x14ac:dyDescent="0.35">
      <c r="A422" s="4"/>
      <c r="B422" s="12"/>
      <c r="C422" s="12"/>
      <c r="D422" s="12"/>
      <c r="E422" s="12"/>
      <c r="F422" s="13"/>
      <c r="G422" s="117" t="s">
        <v>2</v>
      </c>
      <c r="H422" s="51"/>
      <c r="I422" s="79"/>
      <c r="J422" s="48">
        <v>200</v>
      </c>
      <c r="K422" s="49"/>
      <c r="L422" s="49"/>
      <c r="M422" s="241">
        <f>K422+L422</f>
        <v>0</v>
      </c>
      <c r="N422" s="49"/>
      <c r="O422" s="221">
        <v>196200</v>
      </c>
      <c r="P422" s="227"/>
      <c r="Q422" s="227"/>
    </row>
    <row r="423" spans="1:17" ht="46.5" x14ac:dyDescent="0.35">
      <c r="A423" s="4"/>
      <c r="B423" s="12"/>
      <c r="C423" s="12"/>
      <c r="D423" s="12"/>
      <c r="E423" s="12"/>
      <c r="F423" s="13"/>
      <c r="G423" s="120" t="s">
        <v>497</v>
      </c>
      <c r="H423" s="201"/>
      <c r="I423" s="64" t="s">
        <v>498</v>
      </c>
      <c r="J423" s="145"/>
      <c r="K423" s="176">
        <f>K424+K426</f>
        <v>637500</v>
      </c>
      <c r="L423" s="176">
        <f>L424+L426</f>
        <v>0</v>
      </c>
      <c r="M423" s="245">
        <f>M424+M426</f>
        <v>637500</v>
      </c>
      <c r="N423" s="176">
        <f>N424+N426</f>
        <v>0</v>
      </c>
      <c r="O423" s="221">
        <f>O424+O426</f>
        <v>300000</v>
      </c>
      <c r="P423" s="227"/>
      <c r="Q423" s="227"/>
    </row>
    <row r="424" spans="1:17" ht="46.5" x14ac:dyDescent="0.35">
      <c r="A424" s="4"/>
      <c r="B424" s="12"/>
      <c r="C424" s="12"/>
      <c r="D424" s="12"/>
      <c r="E424" s="12"/>
      <c r="F424" s="13"/>
      <c r="G424" s="117" t="s">
        <v>579</v>
      </c>
      <c r="H424" s="201"/>
      <c r="I424" s="47" t="s">
        <v>578</v>
      </c>
      <c r="J424" s="145"/>
      <c r="K424" s="49">
        <f>K425</f>
        <v>637500</v>
      </c>
      <c r="L424" s="49">
        <f>L425</f>
        <v>0</v>
      </c>
      <c r="M424" s="241">
        <f>M425</f>
        <v>637500</v>
      </c>
      <c r="N424" s="49">
        <f>N425</f>
        <v>0</v>
      </c>
      <c r="O424" s="221">
        <f>O425</f>
        <v>300000</v>
      </c>
      <c r="P424" s="227"/>
      <c r="Q424" s="227"/>
    </row>
    <row r="425" spans="1:17" ht="31" x14ac:dyDescent="0.35">
      <c r="A425" s="4"/>
      <c r="B425" s="12"/>
      <c r="C425" s="12"/>
      <c r="D425" s="12"/>
      <c r="E425" s="12"/>
      <c r="F425" s="13"/>
      <c r="G425" s="117" t="s">
        <v>2</v>
      </c>
      <c r="H425" s="201"/>
      <c r="I425" s="144"/>
      <c r="J425" s="145">
        <v>200</v>
      </c>
      <c r="K425" s="49">
        <v>637500</v>
      </c>
      <c r="L425" s="49">
        <v>0</v>
      </c>
      <c r="M425" s="241">
        <f>K425+L425</f>
        <v>637500</v>
      </c>
      <c r="N425" s="49"/>
      <c r="O425" s="221">
        <v>300000</v>
      </c>
      <c r="P425" s="227"/>
      <c r="Q425" s="227"/>
    </row>
    <row r="426" spans="1:17" ht="66" hidden="1" customHeight="1" x14ac:dyDescent="0.35">
      <c r="A426" s="4"/>
      <c r="B426" s="12"/>
      <c r="C426" s="12"/>
      <c r="D426" s="12"/>
      <c r="E426" s="12"/>
      <c r="F426" s="13"/>
      <c r="G426" s="117" t="s">
        <v>499</v>
      </c>
      <c r="H426" s="201"/>
      <c r="I426" s="144" t="s">
        <v>500</v>
      </c>
      <c r="J426" s="145"/>
      <c r="K426" s="49">
        <f>K427</f>
        <v>0</v>
      </c>
      <c r="L426" s="49">
        <f>L427</f>
        <v>0</v>
      </c>
      <c r="M426" s="241">
        <f>M427</f>
        <v>0</v>
      </c>
      <c r="N426" s="49"/>
      <c r="O426" s="221"/>
      <c r="P426" s="227"/>
      <c r="Q426" s="227"/>
    </row>
    <row r="427" spans="1:17" ht="35.15" hidden="1" customHeight="1" x14ac:dyDescent="0.35">
      <c r="A427" s="4"/>
      <c r="B427" s="12"/>
      <c r="C427" s="12"/>
      <c r="D427" s="12"/>
      <c r="E427" s="12"/>
      <c r="F427" s="13"/>
      <c r="G427" s="117" t="s">
        <v>2</v>
      </c>
      <c r="H427" s="201"/>
      <c r="I427" s="144"/>
      <c r="J427" s="145">
        <v>200</v>
      </c>
      <c r="K427" s="49"/>
      <c r="L427" s="49"/>
      <c r="M427" s="241">
        <f>K427+L427</f>
        <v>0</v>
      </c>
      <c r="N427" s="49"/>
      <c r="O427" s="221"/>
      <c r="P427" s="227"/>
      <c r="Q427" s="227"/>
    </row>
    <row r="428" spans="1:17" ht="30" x14ac:dyDescent="0.35">
      <c r="A428" s="4"/>
      <c r="B428" s="338" t="s">
        <v>12</v>
      </c>
      <c r="C428" s="338"/>
      <c r="D428" s="338"/>
      <c r="E428" s="338"/>
      <c r="F428" s="339"/>
      <c r="G428" s="114" t="s">
        <v>621</v>
      </c>
      <c r="H428" s="114"/>
      <c r="I428" s="60" t="s">
        <v>224</v>
      </c>
      <c r="J428" s="118"/>
      <c r="K428" s="119">
        <f>K429</f>
        <v>28500</v>
      </c>
      <c r="L428" s="119"/>
      <c r="M428" s="239">
        <f t="shared" ref="M428:O431" si="31">M429</f>
        <v>28500</v>
      </c>
      <c r="N428" s="119">
        <f t="shared" si="31"/>
        <v>0</v>
      </c>
      <c r="O428" s="221">
        <f t="shared" si="31"/>
        <v>30000</v>
      </c>
      <c r="P428" s="227"/>
      <c r="Q428" s="227"/>
    </row>
    <row r="429" spans="1:17" ht="31" x14ac:dyDescent="0.35">
      <c r="A429" s="4"/>
      <c r="B429" s="338">
        <v>200</v>
      </c>
      <c r="C429" s="338"/>
      <c r="D429" s="338"/>
      <c r="E429" s="338"/>
      <c r="F429" s="339"/>
      <c r="G429" s="117" t="s">
        <v>673</v>
      </c>
      <c r="H429" s="117"/>
      <c r="I429" s="47" t="s">
        <v>225</v>
      </c>
      <c r="J429" s="118"/>
      <c r="K429" s="119">
        <f>K430</f>
        <v>28500</v>
      </c>
      <c r="L429" s="119"/>
      <c r="M429" s="239">
        <f t="shared" si="31"/>
        <v>28500</v>
      </c>
      <c r="N429" s="119">
        <f t="shared" si="31"/>
        <v>0</v>
      </c>
      <c r="O429" s="221">
        <f t="shared" si="31"/>
        <v>30000</v>
      </c>
      <c r="P429" s="227"/>
      <c r="Q429" s="227"/>
    </row>
    <row r="430" spans="1:17" ht="31" x14ac:dyDescent="0.35">
      <c r="A430" s="4"/>
      <c r="B430" s="331" t="s">
        <v>11</v>
      </c>
      <c r="C430" s="331"/>
      <c r="D430" s="331"/>
      <c r="E430" s="331"/>
      <c r="F430" s="332"/>
      <c r="G430" s="134" t="s">
        <v>227</v>
      </c>
      <c r="H430" s="134"/>
      <c r="I430" s="64" t="s">
        <v>226</v>
      </c>
      <c r="J430" s="132"/>
      <c r="K430" s="133">
        <f>K431</f>
        <v>28500</v>
      </c>
      <c r="L430" s="133"/>
      <c r="M430" s="243">
        <f t="shared" si="31"/>
        <v>28500</v>
      </c>
      <c r="N430" s="119">
        <f t="shared" si="31"/>
        <v>0</v>
      </c>
      <c r="O430" s="221">
        <f t="shared" si="31"/>
        <v>30000</v>
      </c>
      <c r="P430" s="227"/>
      <c r="Q430" s="227"/>
    </row>
    <row r="431" spans="1:17" ht="46.5" x14ac:dyDescent="0.35">
      <c r="A431" s="4"/>
      <c r="B431" s="17"/>
      <c r="C431" s="17"/>
      <c r="D431" s="17"/>
      <c r="E431" s="17"/>
      <c r="F431" s="18"/>
      <c r="G431" s="131" t="s">
        <v>674</v>
      </c>
      <c r="H431" s="131"/>
      <c r="I431" s="47" t="s">
        <v>228</v>
      </c>
      <c r="J431" s="132"/>
      <c r="K431" s="133">
        <f>K432</f>
        <v>28500</v>
      </c>
      <c r="L431" s="133"/>
      <c r="M431" s="243">
        <f t="shared" si="31"/>
        <v>28500</v>
      </c>
      <c r="N431" s="119">
        <f t="shared" si="31"/>
        <v>0</v>
      </c>
      <c r="O431" s="221">
        <f t="shared" si="31"/>
        <v>30000</v>
      </c>
      <c r="P431" s="227"/>
      <c r="Q431" s="227"/>
    </row>
    <row r="432" spans="1:17" ht="31" x14ac:dyDescent="0.35">
      <c r="A432" s="4"/>
      <c r="B432" s="17"/>
      <c r="C432" s="17"/>
      <c r="D432" s="17"/>
      <c r="E432" s="17"/>
      <c r="F432" s="18"/>
      <c r="G432" s="117" t="s">
        <v>2</v>
      </c>
      <c r="H432" s="117"/>
      <c r="I432" s="118"/>
      <c r="J432" s="118">
        <v>200</v>
      </c>
      <c r="K432" s="119">
        <v>28500</v>
      </c>
      <c r="L432" s="119"/>
      <c r="M432" s="239">
        <v>28500</v>
      </c>
      <c r="N432" s="119"/>
      <c r="O432" s="221">
        <v>30000</v>
      </c>
      <c r="P432" s="227"/>
      <c r="Q432" s="227"/>
    </row>
    <row r="433" spans="1:17" ht="60" x14ac:dyDescent="0.35">
      <c r="A433" s="4"/>
      <c r="B433" s="17"/>
      <c r="C433" s="17"/>
      <c r="D433" s="17"/>
      <c r="E433" s="17"/>
      <c r="F433" s="18"/>
      <c r="G433" s="59" t="s">
        <v>541</v>
      </c>
      <c r="H433" s="59"/>
      <c r="I433" s="60" t="s">
        <v>230</v>
      </c>
      <c r="J433" s="61" t="s">
        <v>0</v>
      </c>
      <c r="K433" s="62">
        <f>K434+K439+K443+K447</f>
        <v>114000</v>
      </c>
      <c r="L433" s="62"/>
      <c r="M433" s="240">
        <f>M434+M439</f>
        <v>56000</v>
      </c>
      <c r="N433" s="127">
        <f>N434+N439+N443+N447</f>
        <v>0</v>
      </c>
      <c r="O433" s="221">
        <f>O434+O439+O443+O447</f>
        <v>88000</v>
      </c>
      <c r="P433" s="227"/>
      <c r="Q433" s="227"/>
    </row>
    <row r="434" spans="1:17" ht="45" x14ac:dyDescent="0.35">
      <c r="A434" s="4"/>
      <c r="B434" s="17"/>
      <c r="C434" s="17"/>
      <c r="D434" s="17"/>
      <c r="E434" s="17"/>
      <c r="F434" s="18"/>
      <c r="G434" s="121" t="s">
        <v>687</v>
      </c>
      <c r="H434" s="121"/>
      <c r="I434" s="47" t="s">
        <v>231</v>
      </c>
      <c r="J434" s="48" t="s">
        <v>0</v>
      </c>
      <c r="K434" s="49">
        <f>K435</f>
        <v>75000</v>
      </c>
      <c r="L434" s="49"/>
      <c r="M434" s="241">
        <f t="shared" ref="M434:O435" si="32">M435</f>
        <v>46000</v>
      </c>
      <c r="N434" s="49">
        <f t="shared" si="32"/>
        <v>0</v>
      </c>
      <c r="O434" s="221">
        <f t="shared" si="32"/>
        <v>10000</v>
      </c>
      <c r="P434" s="227"/>
      <c r="Q434" s="227"/>
    </row>
    <row r="435" spans="1:17" ht="62" x14ac:dyDescent="0.35">
      <c r="A435" s="4"/>
      <c r="B435" s="17"/>
      <c r="C435" s="17"/>
      <c r="D435" s="17"/>
      <c r="E435" s="17"/>
      <c r="F435" s="18"/>
      <c r="G435" s="63" t="s">
        <v>688</v>
      </c>
      <c r="H435" s="63"/>
      <c r="I435" s="64" t="s">
        <v>232</v>
      </c>
      <c r="J435" s="48"/>
      <c r="K435" s="49">
        <f>K436</f>
        <v>75000</v>
      </c>
      <c r="L435" s="49"/>
      <c r="M435" s="241">
        <f t="shared" si="32"/>
        <v>46000</v>
      </c>
      <c r="N435" s="49">
        <f t="shared" si="32"/>
        <v>0</v>
      </c>
      <c r="O435" s="221">
        <f t="shared" si="32"/>
        <v>10000</v>
      </c>
      <c r="P435" s="227"/>
      <c r="Q435" s="227"/>
    </row>
    <row r="436" spans="1:17" ht="31" x14ac:dyDescent="0.35">
      <c r="A436" s="4"/>
      <c r="B436" s="17"/>
      <c r="C436" s="17"/>
      <c r="D436" s="17"/>
      <c r="E436" s="17"/>
      <c r="F436" s="18"/>
      <c r="G436" s="51" t="s">
        <v>358</v>
      </c>
      <c r="H436" s="51"/>
      <c r="I436" s="47" t="s">
        <v>234</v>
      </c>
      <c r="J436" s="48"/>
      <c r="K436" s="49">
        <f>K437+K438</f>
        <v>75000</v>
      </c>
      <c r="L436" s="49"/>
      <c r="M436" s="241">
        <f>M437+M438</f>
        <v>46000</v>
      </c>
      <c r="N436" s="49">
        <f>N437+N438</f>
        <v>0</v>
      </c>
      <c r="O436" s="221">
        <f>O437+O438</f>
        <v>10000</v>
      </c>
      <c r="P436" s="227"/>
      <c r="Q436" s="227"/>
    </row>
    <row r="437" spans="1:17" ht="31" x14ac:dyDescent="0.35">
      <c r="A437" s="4"/>
      <c r="B437" s="17"/>
      <c r="C437" s="17"/>
      <c r="D437" s="17"/>
      <c r="E437" s="17"/>
      <c r="F437" s="18"/>
      <c r="G437" s="51" t="s">
        <v>2</v>
      </c>
      <c r="H437" s="51"/>
      <c r="I437" s="79"/>
      <c r="J437" s="48">
        <v>200</v>
      </c>
      <c r="K437" s="49">
        <v>75000</v>
      </c>
      <c r="L437" s="49"/>
      <c r="M437" s="241">
        <v>46000</v>
      </c>
      <c r="N437" s="49"/>
      <c r="O437" s="221">
        <v>10000</v>
      </c>
      <c r="P437" s="227"/>
      <c r="Q437" s="227"/>
    </row>
    <row r="438" spans="1:17" ht="31" hidden="1" x14ac:dyDescent="0.35">
      <c r="A438" s="4"/>
      <c r="B438" s="19"/>
      <c r="C438" s="19"/>
      <c r="D438" s="19"/>
      <c r="E438" s="19"/>
      <c r="F438" s="20"/>
      <c r="G438" s="51" t="s">
        <v>4</v>
      </c>
      <c r="H438" s="51"/>
      <c r="I438" s="79"/>
      <c r="J438" s="48">
        <v>600</v>
      </c>
      <c r="K438" s="49">
        <v>0</v>
      </c>
      <c r="L438" s="49"/>
      <c r="M438" s="241">
        <v>0</v>
      </c>
      <c r="N438" s="49"/>
      <c r="O438" s="221"/>
      <c r="P438" s="227"/>
      <c r="Q438" s="227"/>
    </row>
    <row r="439" spans="1:17" ht="46.5" x14ac:dyDescent="0.35">
      <c r="A439" s="4"/>
      <c r="B439" s="19"/>
      <c r="C439" s="19"/>
      <c r="D439" s="19"/>
      <c r="E439" s="19"/>
      <c r="F439" s="20"/>
      <c r="G439" s="51" t="s">
        <v>660</v>
      </c>
      <c r="H439" s="51"/>
      <c r="I439" s="47" t="s">
        <v>357</v>
      </c>
      <c r="J439" s="48"/>
      <c r="K439" s="49">
        <f>K440</f>
        <v>10000</v>
      </c>
      <c r="L439" s="49"/>
      <c r="M439" s="241">
        <f t="shared" ref="M439:O441" si="33">M440</f>
        <v>10000</v>
      </c>
      <c r="N439" s="49">
        <f t="shared" si="33"/>
        <v>0</v>
      </c>
      <c r="O439" s="221">
        <f t="shared" si="33"/>
        <v>49000</v>
      </c>
      <c r="P439" s="227"/>
      <c r="Q439" s="227"/>
    </row>
    <row r="440" spans="1:17" ht="46.5" x14ac:dyDescent="0.35">
      <c r="A440" s="4"/>
      <c r="B440" s="19"/>
      <c r="C440" s="19"/>
      <c r="D440" s="19"/>
      <c r="E440" s="19"/>
      <c r="F440" s="20"/>
      <c r="G440" s="63" t="s">
        <v>233</v>
      </c>
      <c r="H440" s="51"/>
      <c r="I440" s="64" t="s">
        <v>359</v>
      </c>
      <c r="J440" s="48"/>
      <c r="K440" s="49">
        <f>K441</f>
        <v>10000</v>
      </c>
      <c r="L440" s="49"/>
      <c r="M440" s="241">
        <f t="shared" si="33"/>
        <v>10000</v>
      </c>
      <c r="N440" s="49">
        <f t="shared" si="33"/>
        <v>0</v>
      </c>
      <c r="O440" s="221">
        <f t="shared" si="33"/>
        <v>49000</v>
      </c>
      <c r="P440" s="227"/>
      <c r="Q440" s="227"/>
    </row>
    <row r="441" spans="1:17" ht="62" x14ac:dyDescent="0.35">
      <c r="A441" s="4"/>
      <c r="B441" s="19"/>
      <c r="C441" s="19"/>
      <c r="D441" s="19"/>
      <c r="E441" s="19"/>
      <c r="F441" s="20"/>
      <c r="G441" s="51" t="s">
        <v>661</v>
      </c>
      <c r="H441" s="51"/>
      <c r="I441" s="47" t="s">
        <v>360</v>
      </c>
      <c r="J441" s="48"/>
      <c r="K441" s="49">
        <f>K442</f>
        <v>10000</v>
      </c>
      <c r="L441" s="49"/>
      <c r="M441" s="241">
        <f t="shared" si="33"/>
        <v>10000</v>
      </c>
      <c r="N441" s="49">
        <f t="shared" si="33"/>
        <v>0</v>
      </c>
      <c r="O441" s="221">
        <f t="shared" si="33"/>
        <v>49000</v>
      </c>
      <c r="P441" s="227"/>
      <c r="Q441" s="227"/>
    </row>
    <row r="442" spans="1:17" ht="31" x14ac:dyDescent="0.35">
      <c r="A442" s="4"/>
      <c r="B442" s="19"/>
      <c r="C442" s="19"/>
      <c r="D442" s="19"/>
      <c r="E442" s="19"/>
      <c r="F442" s="20"/>
      <c r="G442" s="51" t="s">
        <v>2</v>
      </c>
      <c r="H442" s="51"/>
      <c r="I442" s="79"/>
      <c r="J442" s="48">
        <v>200</v>
      </c>
      <c r="K442" s="49">
        <v>10000</v>
      </c>
      <c r="L442" s="49"/>
      <c r="M442" s="241">
        <v>10000</v>
      </c>
      <c r="N442" s="49"/>
      <c r="O442" s="221">
        <v>49000</v>
      </c>
      <c r="P442" s="227"/>
      <c r="Q442" s="227"/>
    </row>
    <row r="443" spans="1:17" ht="45" x14ac:dyDescent="0.35">
      <c r="A443" s="4"/>
      <c r="B443" s="19"/>
      <c r="C443" s="19"/>
      <c r="D443" s="19"/>
      <c r="E443" s="19"/>
      <c r="F443" s="20"/>
      <c r="G443" s="121" t="s">
        <v>558</v>
      </c>
      <c r="H443" s="51"/>
      <c r="I443" s="60" t="s">
        <v>235</v>
      </c>
      <c r="J443" s="48"/>
      <c r="K443" s="49">
        <f>K444</f>
        <v>19000</v>
      </c>
      <c r="L443" s="49"/>
      <c r="M443" s="241"/>
      <c r="N443" s="49">
        <f t="shared" ref="N443:O445" si="34">N444</f>
        <v>0</v>
      </c>
      <c r="O443" s="221">
        <f t="shared" si="34"/>
        <v>19000</v>
      </c>
      <c r="P443" s="227"/>
      <c r="Q443" s="227"/>
    </row>
    <row r="444" spans="1:17" ht="31" x14ac:dyDescent="0.35">
      <c r="A444" s="4"/>
      <c r="B444" s="19"/>
      <c r="C444" s="19"/>
      <c r="D444" s="19"/>
      <c r="E444" s="19"/>
      <c r="F444" s="20"/>
      <c r="G444" s="63" t="s">
        <v>693</v>
      </c>
      <c r="H444" s="51"/>
      <c r="I444" s="64" t="s">
        <v>689</v>
      </c>
      <c r="J444" s="48"/>
      <c r="K444" s="49">
        <f>K445</f>
        <v>19000</v>
      </c>
      <c r="L444" s="49"/>
      <c r="M444" s="241"/>
      <c r="N444" s="49">
        <f t="shared" si="34"/>
        <v>0</v>
      </c>
      <c r="O444" s="221">
        <f t="shared" si="34"/>
        <v>19000</v>
      </c>
      <c r="P444" s="227"/>
      <c r="Q444" s="227"/>
    </row>
    <row r="445" spans="1:17" ht="31" x14ac:dyDescent="0.35">
      <c r="A445" s="4"/>
      <c r="B445" s="19"/>
      <c r="C445" s="19"/>
      <c r="D445" s="19"/>
      <c r="E445" s="19"/>
      <c r="F445" s="20"/>
      <c r="G445" s="51" t="s">
        <v>568</v>
      </c>
      <c r="H445" s="51"/>
      <c r="I445" s="47" t="s">
        <v>690</v>
      </c>
      <c r="J445" s="48"/>
      <c r="K445" s="49">
        <f>K446</f>
        <v>19000</v>
      </c>
      <c r="L445" s="49"/>
      <c r="M445" s="241"/>
      <c r="N445" s="49">
        <f t="shared" si="34"/>
        <v>0</v>
      </c>
      <c r="O445" s="221">
        <f t="shared" si="34"/>
        <v>19000</v>
      </c>
      <c r="P445" s="227"/>
      <c r="Q445" s="227"/>
    </row>
    <row r="446" spans="1:17" ht="31" x14ac:dyDescent="0.35">
      <c r="A446" s="4"/>
      <c r="B446" s="19"/>
      <c r="C446" s="19"/>
      <c r="D446" s="19"/>
      <c r="E446" s="19"/>
      <c r="F446" s="20"/>
      <c r="G446" s="51" t="s">
        <v>2</v>
      </c>
      <c r="H446" s="51"/>
      <c r="I446" s="79"/>
      <c r="J446" s="48">
        <v>200</v>
      </c>
      <c r="K446" s="49">
        <v>19000</v>
      </c>
      <c r="L446" s="49"/>
      <c r="M446" s="241"/>
      <c r="N446" s="49"/>
      <c r="O446" s="221">
        <v>19000</v>
      </c>
      <c r="P446" s="227"/>
      <c r="Q446" s="227"/>
    </row>
    <row r="447" spans="1:17" ht="45" x14ac:dyDescent="0.35">
      <c r="A447" s="4"/>
      <c r="B447" s="19"/>
      <c r="C447" s="19"/>
      <c r="D447" s="19"/>
      <c r="E447" s="19"/>
      <c r="F447" s="20"/>
      <c r="G447" s="121" t="s">
        <v>559</v>
      </c>
      <c r="H447" s="51"/>
      <c r="I447" s="60" t="s">
        <v>556</v>
      </c>
      <c r="J447" s="48"/>
      <c r="K447" s="49">
        <f>K448</f>
        <v>10000</v>
      </c>
      <c r="L447" s="49"/>
      <c r="M447" s="241"/>
      <c r="N447" s="49">
        <f t="shared" ref="N447:O449" si="35">N448</f>
        <v>0</v>
      </c>
      <c r="O447" s="221">
        <f t="shared" si="35"/>
        <v>10000</v>
      </c>
      <c r="P447" s="227"/>
      <c r="Q447" s="227"/>
    </row>
    <row r="448" spans="1:17" ht="46.5" x14ac:dyDescent="0.35">
      <c r="A448" s="4"/>
      <c r="B448" s="19"/>
      <c r="C448" s="19"/>
      <c r="D448" s="19"/>
      <c r="E448" s="19"/>
      <c r="F448" s="20"/>
      <c r="G448" s="63" t="s">
        <v>692</v>
      </c>
      <c r="H448" s="51"/>
      <c r="I448" s="64" t="s">
        <v>557</v>
      </c>
      <c r="J448" s="48"/>
      <c r="K448" s="49">
        <f>K449</f>
        <v>10000</v>
      </c>
      <c r="L448" s="49"/>
      <c r="M448" s="241"/>
      <c r="N448" s="49">
        <f t="shared" si="35"/>
        <v>0</v>
      </c>
      <c r="O448" s="221">
        <f t="shared" si="35"/>
        <v>10000</v>
      </c>
      <c r="P448" s="227"/>
      <c r="Q448" s="227"/>
    </row>
    <row r="449" spans="1:17" ht="31" x14ac:dyDescent="0.35">
      <c r="A449" s="4"/>
      <c r="B449" s="19"/>
      <c r="C449" s="19"/>
      <c r="D449" s="19"/>
      <c r="E449" s="19"/>
      <c r="F449" s="20"/>
      <c r="G449" s="51" t="s">
        <v>569</v>
      </c>
      <c r="H449" s="51"/>
      <c r="I449" s="47" t="s">
        <v>691</v>
      </c>
      <c r="J449" s="48"/>
      <c r="K449" s="49">
        <f>K450</f>
        <v>10000</v>
      </c>
      <c r="L449" s="49"/>
      <c r="M449" s="241"/>
      <c r="N449" s="49">
        <f t="shared" si="35"/>
        <v>0</v>
      </c>
      <c r="O449" s="221">
        <f t="shared" si="35"/>
        <v>10000</v>
      </c>
      <c r="P449" s="227"/>
      <c r="Q449" s="227"/>
    </row>
    <row r="450" spans="1:17" ht="31" x14ac:dyDescent="0.35">
      <c r="A450" s="4"/>
      <c r="B450" s="19"/>
      <c r="C450" s="19"/>
      <c r="D450" s="19"/>
      <c r="E450" s="19"/>
      <c r="F450" s="20"/>
      <c r="G450" s="51" t="s">
        <v>2</v>
      </c>
      <c r="H450" s="51"/>
      <c r="I450" s="79"/>
      <c r="J450" s="48">
        <v>200</v>
      </c>
      <c r="K450" s="49">
        <v>10000</v>
      </c>
      <c r="L450" s="49"/>
      <c r="M450" s="241"/>
      <c r="N450" s="49"/>
      <c r="O450" s="221">
        <v>10000</v>
      </c>
      <c r="P450" s="227"/>
      <c r="Q450" s="227"/>
    </row>
    <row r="451" spans="1:17" ht="75" x14ac:dyDescent="0.35">
      <c r="A451" s="4"/>
      <c r="B451" s="19"/>
      <c r="C451" s="19"/>
      <c r="D451" s="19"/>
      <c r="E451" s="19"/>
      <c r="F451" s="20"/>
      <c r="G451" s="121" t="s">
        <v>694</v>
      </c>
      <c r="H451" s="121"/>
      <c r="I451" s="60" t="s">
        <v>239</v>
      </c>
      <c r="J451" s="122" t="s">
        <v>0</v>
      </c>
      <c r="K451" s="127">
        <f>K452</f>
        <v>752154</v>
      </c>
      <c r="L451" s="127"/>
      <c r="M451" s="242">
        <f>M452</f>
        <v>150000</v>
      </c>
      <c r="N451" s="127">
        <f>N452</f>
        <v>0</v>
      </c>
      <c r="O451" s="221">
        <f>O452</f>
        <v>280980</v>
      </c>
      <c r="P451" s="227"/>
      <c r="Q451" s="227"/>
    </row>
    <row r="452" spans="1:17" ht="77.5" x14ac:dyDescent="0.35">
      <c r="A452" s="4"/>
      <c r="B452" s="19"/>
      <c r="C452" s="19"/>
      <c r="D452" s="19"/>
      <c r="E452" s="19"/>
      <c r="F452" s="20"/>
      <c r="G452" s="51" t="s">
        <v>695</v>
      </c>
      <c r="H452" s="51"/>
      <c r="I452" s="47" t="s">
        <v>240</v>
      </c>
      <c r="J452" s="48" t="s">
        <v>0</v>
      </c>
      <c r="K452" s="49">
        <f>K453+K456</f>
        <v>752154</v>
      </c>
      <c r="L452" s="49"/>
      <c r="M452" s="241">
        <f>M453+M456</f>
        <v>150000</v>
      </c>
      <c r="N452" s="49">
        <f>N453+N456</f>
        <v>0</v>
      </c>
      <c r="O452" s="221">
        <f>O453+O456</f>
        <v>280980</v>
      </c>
      <c r="P452" s="227"/>
      <c r="Q452" s="227"/>
    </row>
    <row r="453" spans="1:17" ht="42" x14ac:dyDescent="0.35">
      <c r="A453" s="4"/>
      <c r="B453" s="19"/>
      <c r="C453" s="19"/>
      <c r="D453" s="19"/>
      <c r="E453" s="19"/>
      <c r="F453" s="20"/>
      <c r="G453" s="215" t="s">
        <v>529</v>
      </c>
      <c r="H453" s="63"/>
      <c r="I453" s="64" t="s">
        <v>531</v>
      </c>
      <c r="J453" s="48"/>
      <c r="K453" s="49">
        <f>K454</f>
        <v>752154</v>
      </c>
      <c r="L453" s="49"/>
      <c r="M453" s="241">
        <f t="shared" ref="M453:O454" si="36">M454</f>
        <v>110000</v>
      </c>
      <c r="N453" s="49">
        <f t="shared" si="36"/>
        <v>0</v>
      </c>
      <c r="O453" s="221">
        <f t="shared" si="36"/>
        <v>280980</v>
      </c>
      <c r="P453" s="227"/>
      <c r="Q453" s="227"/>
    </row>
    <row r="454" spans="1:17" ht="46.5" x14ac:dyDescent="0.35">
      <c r="A454" s="4"/>
      <c r="B454" s="19"/>
      <c r="C454" s="19"/>
      <c r="D454" s="19"/>
      <c r="E454" s="19"/>
      <c r="F454" s="20"/>
      <c r="G454" s="14" t="s">
        <v>530</v>
      </c>
      <c r="H454" s="51"/>
      <c r="I454" s="47" t="s">
        <v>532</v>
      </c>
      <c r="J454" s="48"/>
      <c r="K454" s="49">
        <f>K455</f>
        <v>752154</v>
      </c>
      <c r="L454" s="49"/>
      <c r="M454" s="241">
        <f t="shared" si="36"/>
        <v>110000</v>
      </c>
      <c r="N454" s="49">
        <f t="shared" si="36"/>
        <v>0</v>
      </c>
      <c r="O454" s="221">
        <f t="shared" si="36"/>
        <v>280980</v>
      </c>
      <c r="P454" s="227"/>
      <c r="Q454" s="227"/>
    </row>
    <row r="455" spans="1:17" ht="31" x14ac:dyDescent="0.35">
      <c r="A455" s="4"/>
      <c r="B455" s="19"/>
      <c r="C455" s="19"/>
      <c r="D455" s="19"/>
      <c r="E455" s="19"/>
      <c r="F455" s="20"/>
      <c r="G455" s="51" t="s">
        <v>2</v>
      </c>
      <c r="H455" s="51"/>
      <c r="I455" s="47" t="s">
        <v>0</v>
      </c>
      <c r="J455" s="48">
        <v>200</v>
      </c>
      <c r="K455" s="49">
        <v>752154</v>
      </c>
      <c r="L455" s="49"/>
      <c r="M455" s="241">
        <v>110000</v>
      </c>
      <c r="N455" s="49"/>
      <c r="O455" s="274">
        <v>280980</v>
      </c>
      <c r="P455" s="227"/>
      <c r="Q455" s="227"/>
    </row>
    <row r="456" spans="1:17" ht="15.65" hidden="1" x14ac:dyDescent="0.35">
      <c r="A456" s="4"/>
      <c r="B456" s="19"/>
      <c r="C456" s="19"/>
      <c r="D456" s="19"/>
      <c r="E456" s="19"/>
      <c r="F456" s="20"/>
      <c r="G456" s="171" t="s">
        <v>453</v>
      </c>
      <c r="H456" s="51"/>
      <c r="I456" s="64" t="s">
        <v>451</v>
      </c>
      <c r="J456" s="48"/>
      <c r="K456" s="49">
        <f>K457</f>
        <v>0</v>
      </c>
      <c r="L456" s="49"/>
      <c r="M456" s="241">
        <f>M457</f>
        <v>40000</v>
      </c>
      <c r="N456" s="49"/>
      <c r="O456" s="221"/>
      <c r="P456" s="227"/>
      <c r="Q456" s="227"/>
    </row>
    <row r="457" spans="1:17" ht="31" hidden="1" x14ac:dyDescent="0.35">
      <c r="A457" s="4"/>
      <c r="B457" s="19"/>
      <c r="C457" s="19"/>
      <c r="D457" s="19"/>
      <c r="E457" s="19"/>
      <c r="F457" s="20"/>
      <c r="G457" s="51" t="s">
        <v>454</v>
      </c>
      <c r="H457" s="51"/>
      <c r="I457" s="47" t="s">
        <v>452</v>
      </c>
      <c r="J457" s="48"/>
      <c r="K457" s="49">
        <f>K458</f>
        <v>0</v>
      </c>
      <c r="L457" s="49"/>
      <c r="M457" s="241">
        <f>M458</f>
        <v>40000</v>
      </c>
      <c r="N457" s="49"/>
      <c r="O457" s="221"/>
      <c r="P457" s="227"/>
      <c r="Q457" s="227"/>
    </row>
    <row r="458" spans="1:17" ht="31" hidden="1" x14ac:dyDescent="0.35">
      <c r="A458" s="4"/>
      <c r="B458" s="19"/>
      <c r="C458" s="19"/>
      <c r="D458" s="19"/>
      <c r="E458" s="19"/>
      <c r="F458" s="20"/>
      <c r="G458" s="51" t="s">
        <v>2</v>
      </c>
      <c r="H458" s="51"/>
      <c r="I458" s="47"/>
      <c r="J458" s="48">
        <v>200</v>
      </c>
      <c r="K458" s="49"/>
      <c r="L458" s="49"/>
      <c r="M458" s="241">
        <v>40000</v>
      </c>
      <c r="N458" s="49"/>
      <c r="O458" s="221"/>
      <c r="P458" s="227"/>
      <c r="Q458" s="227"/>
    </row>
    <row r="459" spans="1:17" ht="45.65" hidden="1" customHeight="1" x14ac:dyDescent="0.35">
      <c r="A459" s="4"/>
      <c r="B459" s="265"/>
      <c r="C459" s="265"/>
      <c r="D459" s="265"/>
      <c r="E459" s="265"/>
      <c r="F459" s="266"/>
      <c r="G459" s="121" t="s">
        <v>625</v>
      </c>
      <c r="H459" s="121"/>
      <c r="I459" s="60" t="s">
        <v>241</v>
      </c>
      <c r="J459" s="122"/>
      <c r="K459" s="127"/>
      <c r="L459" s="127"/>
      <c r="M459" s="242"/>
      <c r="N459" s="127"/>
      <c r="O459" s="254">
        <f t="shared" ref="O459:O462" si="37">O460</f>
        <v>0</v>
      </c>
      <c r="P459" s="268"/>
      <c r="Q459" s="268"/>
    </row>
    <row r="460" spans="1:17" ht="45" hidden="1" x14ac:dyDescent="0.35">
      <c r="A460" s="4"/>
      <c r="B460" s="265"/>
      <c r="C460" s="265"/>
      <c r="D460" s="265"/>
      <c r="E460" s="265"/>
      <c r="F460" s="266"/>
      <c r="G460" s="121" t="s">
        <v>626</v>
      </c>
      <c r="H460" s="51"/>
      <c r="I460" s="125" t="s">
        <v>253</v>
      </c>
      <c r="J460" s="122"/>
      <c r="K460" s="49"/>
      <c r="L460" s="49"/>
      <c r="M460" s="241"/>
      <c r="N460" s="49"/>
      <c r="O460" s="272">
        <f t="shared" si="37"/>
        <v>0</v>
      </c>
      <c r="P460" s="227"/>
      <c r="Q460" s="227"/>
    </row>
    <row r="461" spans="1:17" ht="37.5" hidden="1" customHeight="1" x14ac:dyDescent="0.35">
      <c r="A461" s="4"/>
      <c r="B461" s="265"/>
      <c r="C461" s="265"/>
      <c r="D461" s="265"/>
      <c r="E461" s="265"/>
      <c r="F461" s="266"/>
      <c r="G461" s="63" t="s">
        <v>589</v>
      </c>
      <c r="H461" s="51"/>
      <c r="I461" s="123" t="s">
        <v>591</v>
      </c>
      <c r="J461" s="124"/>
      <c r="K461" s="49"/>
      <c r="L461" s="49"/>
      <c r="M461" s="241"/>
      <c r="N461" s="49"/>
      <c r="O461" s="273">
        <f t="shared" si="37"/>
        <v>0</v>
      </c>
      <c r="P461" s="227"/>
      <c r="Q461" s="227"/>
    </row>
    <row r="462" spans="1:17" ht="31" hidden="1" x14ac:dyDescent="0.35">
      <c r="A462" s="4"/>
      <c r="B462" s="265"/>
      <c r="C462" s="265"/>
      <c r="D462" s="265"/>
      <c r="E462" s="265"/>
      <c r="F462" s="266"/>
      <c r="G462" s="51" t="s">
        <v>590</v>
      </c>
      <c r="H462" s="51"/>
      <c r="I462" s="52" t="s">
        <v>592</v>
      </c>
      <c r="J462" s="48"/>
      <c r="K462" s="49"/>
      <c r="L462" s="49"/>
      <c r="M462" s="241"/>
      <c r="N462" s="49"/>
      <c r="O462" s="274">
        <f t="shared" si="37"/>
        <v>0</v>
      </c>
      <c r="P462" s="227"/>
      <c r="Q462" s="227"/>
    </row>
    <row r="463" spans="1:17" ht="31" hidden="1" x14ac:dyDescent="0.35">
      <c r="A463" s="4"/>
      <c r="B463" s="265"/>
      <c r="C463" s="265"/>
      <c r="D463" s="265"/>
      <c r="E463" s="265"/>
      <c r="F463" s="266"/>
      <c r="G463" s="51" t="s">
        <v>10</v>
      </c>
      <c r="H463" s="51"/>
      <c r="I463" s="47"/>
      <c r="J463" s="198">
        <v>400</v>
      </c>
      <c r="K463" s="49"/>
      <c r="L463" s="49"/>
      <c r="M463" s="241"/>
      <c r="N463" s="49"/>
      <c r="O463" s="274">
        <v>0</v>
      </c>
      <c r="P463" s="227"/>
      <c r="Q463" s="227"/>
    </row>
    <row r="464" spans="1:17" ht="45" x14ac:dyDescent="0.35">
      <c r="A464" s="4"/>
      <c r="B464" s="300"/>
      <c r="C464" s="300"/>
      <c r="D464" s="300"/>
      <c r="E464" s="300"/>
      <c r="F464" s="301"/>
      <c r="G464" s="121" t="s">
        <v>625</v>
      </c>
      <c r="H464" s="51"/>
      <c r="I464" s="60" t="s">
        <v>241</v>
      </c>
      <c r="J464" s="198"/>
      <c r="K464" s="49"/>
      <c r="L464" s="49"/>
      <c r="M464" s="241"/>
      <c r="N464" s="49"/>
      <c r="O464" s="272">
        <f>O465</f>
        <v>2323942</v>
      </c>
      <c r="P464" s="227"/>
      <c r="Q464" s="227"/>
    </row>
    <row r="465" spans="1:17" ht="45" x14ac:dyDescent="0.35">
      <c r="A465" s="4"/>
      <c r="B465" s="300"/>
      <c r="C465" s="300"/>
      <c r="D465" s="300"/>
      <c r="E465" s="300"/>
      <c r="F465" s="301"/>
      <c r="G465" s="121" t="s">
        <v>626</v>
      </c>
      <c r="H465" s="51"/>
      <c r="I465" s="60" t="s">
        <v>253</v>
      </c>
      <c r="J465" s="198"/>
      <c r="K465" s="49"/>
      <c r="L465" s="49"/>
      <c r="M465" s="241"/>
      <c r="N465" s="49"/>
      <c r="O465" s="274">
        <f>O466</f>
        <v>2323942</v>
      </c>
      <c r="P465" s="227"/>
      <c r="Q465" s="227"/>
    </row>
    <row r="466" spans="1:17" ht="31" x14ac:dyDescent="0.35">
      <c r="A466" s="4"/>
      <c r="B466" s="300"/>
      <c r="C466" s="300"/>
      <c r="D466" s="300"/>
      <c r="E466" s="300"/>
      <c r="F466" s="301"/>
      <c r="G466" s="63" t="s">
        <v>589</v>
      </c>
      <c r="H466" s="51"/>
      <c r="I466" s="64" t="s">
        <v>254</v>
      </c>
      <c r="J466" s="198"/>
      <c r="K466" s="49"/>
      <c r="L466" s="49"/>
      <c r="M466" s="241"/>
      <c r="N466" s="49"/>
      <c r="O466" s="274">
        <f>O467</f>
        <v>2323942</v>
      </c>
      <c r="P466" s="227"/>
      <c r="Q466" s="227"/>
    </row>
    <row r="467" spans="1:17" ht="31" x14ac:dyDescent="0.35">
      <c r="A467" s="4"/>
      <c r="B467" s="300"/>
      <c r="C467" s="300"/>
      <c r="D467" s="300"/>
      <c r="E467" s="300"/>
      <c r="F467" s="301"/>
      <c r="G467" s="51" t="s">
        <v>590</v>
      </c>
      <c r="H467" s="51"/>
      <c r="I467" s="52" t="s">
        <v>592</v>
      </c>
      <c r="J467" s="198"/>
      <c r="K467" s="49"/>
      <c r="L467" s="49"/>
      <c r="M467" s="241"/>
      <c r="N467" s="49"/>
      <c r="O467" s="274">
        <f>O468</f>
        <v>2323942</v>
      </c>
      <c r="P467" s="227"/>
      <c r="Q467" s="227"/>
    </row>
    <row r="468" spans="1:17" ht="31" x14ac:dyDescent="0.35">
      <c r="A468" s="4"/>
      <c r="B468" s="300"/>
      <c r="C468" s="300"/>
      <c r="D468" s="300"/>
      <c r="E468" s="300"/>
      <c r="F468" s="301"/>
      <c r="G468" s="51" t="s">
        <v>10</v>
      </c>
      <c r="H468" s="51"/>
      <c r="I468" s="47"/>
      <c r="J468" s="198">
        <v>400</v>
      </c>
      <c r="K468" s="49"/>
      <c r="L468" s="49"/>
      <c r="M468" s="241"/>
      <c r="N468" s="49"/>
      <c r="O468" s="274">
        <v>2323942</v>
      </c>
      <c r="P468" s="227"/>
      <c r="Q468" s="227"/>
    </row>
    <row r="469" spans="1:17" ht="45" x14ac:dyDescent="0.35">
      <c r="A469" s="4"/>
      <c r="B469" s="19"/>
      <c r="C469" s="19"/>
      <c r="D469" s="19"/>
      <c r="E469" s="19"/>
      <c r="F469" s="20"/>
      <c r="G469" s="121" t="s">
        <v>627</v>
      </c>
      <c r="H469" s="121"/>
      <c r="I469" s="60" t="s">
        <v>261</v>
      </c>
      <c r="J469" s="122" t="s">
        <v>0</v>
      </c>
      <c r="K469" s="127">
        <f>K475+K479</f>
        <v>21628423</v>
      </c>
      <c r="L469" s="127">
        <f>L470+L479</f>
        <v>0</v>
      </c>
      <c r="M469" s="242">
        <f>M470+M479</f>
        <v>11628423</v>
      </c>
      <c r="N469" s="127">
        <f t="shared" ref="N469:O469" si="38">N475+N479</f>
        <v>94450</v>
      </c>
      <c r="O469" s="254">
        <f t="shared" si="38"/>
        <v>12045532</v>
      </c>
      <c r="P469" s="227"/>
      <c r="Q469" s="227"/>
    </row>
    <row r="470" spans="1:17" ht="46.5" hidden="1" x14ac:dyDescent="0.35">
      <c r="A470" s="4"/>
      <c r="B470" s="19"/>
      <c r="C470" s="19"/>
      <c r="D470" s="19"/>
      <c r="E470" s="19"/>
      <c r="F470" s="20"/>
      <c r="G470" s="51" t="s">
        <v>542</v>
      </c>
      <c r="H470" s="121"/>
      <c r="I470" s="47" t="s">
        <v>262</v>
      </c>
      <c r="J470" s="48" t="s">
        <v>0</v>
      </c>
      <c r="K470" s="49">
        <f t="shared" ref="K470:M471" si="39">K471</f>
        <v>0</v>
      </c>
      <c r="L470" s="49">
        <f t="shared" si="39"/>
        <v>0</v>
      </c>
      <c r="M470" s="241">
        <f t="shared" si="39"/>
        <v>0</v>
      </c>
      <c r="N470" s="49"/>
      <c r="O470" s="221"/>
      <c r="P470" s="227"/>
      <c r="Q470" s="227"/>
    </row>
    <row r="471" spans="1:17" ht="52.5" hidden="1" customHeight="1" x14ac:dyDescent="0.35">
      <c r="A471" s="4"/>
      <c r="B471" s="19"/>
      <c r="C471" s="19"/>
      <c r="D471" s="19"/>
      <c r="E471" s="19"/>
      <c r="F471" s="20"/>
      <c r="G471" s="63" t="s">
        <v>321</v>
      </c>
      <c r="H471" s="63"/>
      <c r="I471" s="64" t="s">
        <v>263</v>
      </c>
      <c r="J471" s="48"/>
      <c r="K471" s="49">
        <f t="shared" si="39"/>
        <v>0</v>
      </c>
      <c r="L471" s="49">
        <f t="shared" si="39"/>
        <v>0</v>
      </c>
      <c r="M471" s="241">
        <f t="shared" si="39"/>
        <v>0</v>
      </c>
      <c r="N471" s="49"/>
      <c r="O471" s="221"/>
      <c r="P471" s="227"/>
      <c r="Q471" s="227"/>
    </row>
    <row r="472" spans="1:17" ht="49.15" hidden="1" customHeight="1" x14ac:dyDescent="0.35">
      <c r="A472" s="4"/>
      <c r="B472" s="19"/>
      <c r="C472" s="19"/>
      <c r="D472" s="19"/>
      <c r="E472" s="19"/>
      <c r="F472" s="20"/>
      <c r="G472" s="51" t="s">
        <v>543</v>
      </c>
      <c r="H472" s="51"/>
      <c r="I472" s="47" t="s">
        <v>264</v>
      </c>
      <c r="J472" s="48"/>
      <c r="K472" s="49">
        <f>K473+K474</f>
        <v>0</v>
      </c>
      <c r="L472" s="49">
        <f>L473+L474</f>
        <v>0</v>
      </c>
      <c r="M472" s="241">
        <f>M473+M474</f>
        <v>0</v>
      </c>
      <c r="N472" s="49"/>
      <c r="O472" s="221"/>
      <c r="P472" s="227"/>
      <c r="Q472" s="227"/>
    </row>
    <row r="473" spans="1:17" ht="42" hidden="1" customHeight="1" x14ac:dyDescent="0.35">
      <c r="A473" s="4"/>
      <c r="B473" s="19"/>
      <c r="C473" s="19"/>
      <c r="D473" s="19"/>
      <c r="E473" s="19"/>
      <c r="F473" s="20"/>
      <c r="G473" s="51" t="s">
        <v>4</v>
      </c>
      <c r="H473" s="51"/>
      <c r="I473" s="52"/>
      <c r="J473" s="48">
        <v>400</v>
      </c>
      <c r="K473" s="49"/>
      <c r="L473" s="49"/>
      <c r="M473" s="241"/>
      <c r="N473" s="49"/>
      <c r="O473" s="221"/>
      <c r="P473" s="227"/>
      <c r="Q473" s="227"/>
    </row>
    <row r="474" spans="1:17" ht="34.9" hidden="1" customHeight="1" x14ac:dyDescent="0.35">
      <c r="A474" s="4"/>
      <c r="B474" s="19"/>
      <c r="C474" s="19"/>
      <c r="D474" s="19"/>
      <c r="E474" s="19"/>
      <c r="F474" s="20"/>
      <c r="G474" s="51" t="s">
        <v>10</v>
      </c>
      <c r="H474" s="51"/>
      <c r="I474" s="52"/>
      <c r="J474" s="48">
        <v>400</v>
      </c>
      <c r="K474" s="49"/>
      <c r="L474" s="49"/>
      <c r="M474" s="241">
        <f>K474+L474</f>
        <v>0</v>
      </c>
      <c r="N474" s="49"/>
      <c r="O474" s="221"/>
      <c r="P474" s="227"/>
      <c r="Q474" s="227"/>
    </row>
    <row r="475" spans="1:17" ht="50.25" hidden="1" customHeight="1" x14ac:dyDescent="0.35">
      <c r="A475" s="4"/>
      <c r="B475" s="259"/>
      <c r="C475" s="259"/>
      <c r="D475" s="259"/>
      <c r="E475" s="259"/>
      <c r="F475" s="260"/>
      <c r="G475" s="121" t="s">
        <v>628</v>
      </c>
      <c r="H475" s="201"/>
      <c r="I475" s="60" t="s">
        <v>262</v>
      </c>
      <c r="J475" s="48"/>
      <c r="K475" s="127">
        <f>K476</f>
        <v>10000000</v>
      </c>
      <c r="L475" s="127"/>
      <c r="M475" s="242"/>
      <c r="N475" s="127">
        <f t="shared" ref="N475:O475" si="40">N476</f>
        <v>0</v>
      </c>
      <c r="O475" s="254">
        <f t="shared" si="40"/>
        <v>0</v>
      </c>
      <c r="P475" s="227"/>
      <c r="Q475" s="227"/>
    </row>
    <row r="476" spans="1:17" ht="34.9" hidden="1" customHeight="1" x14ac:dyDescent="0.35">
      <c r="A476" s="4"/>
      <c r="B476" s="259"/>
      <c r="C476" s="259"/>
      <c r="D476" s="259"/>
      <c r="E476" s="259"/>
      <c r="F476" s="260"/>
      <c r="G476" s="63" t="s">
        <v>321</v>
      </c>
      <c r="H476" s="201"/>
      <c r="I476" s="64" t="s">
        <v>263</v>
      </c>
      <c r="J476" s="48"/>
      <c r="K476" s="176">
        <f>K477</f>
        <v>10000000</v>
      </c>
      <c r="L476" s="176"/>
      <c r="M476" s="245"/>
      <c r="N476" s="176">
        <f t="shared" ref="N476:O476" si="41">N477</f>
        <v>0</v>
      </c>
      <c r="O476" s="219">
        <f t="shared" si="41"/>
        <v>0</v>
      </c>
      <c r="P476" s="227"/>
      <c r="Q476" s="227"/>
    </row>
    <row r="477" spans="1:17" ht="112.5" hidden="1" customHeight="1" x14ac:dyDescent="0.35">
      <c r="A477" s="4"/>
      <c r="B477" s="259"/>
      <c r="C477" s="259"/>
      <c r="D477" s="259"/>
      <c r="E477" s="259"/>
      <c r="F477" s="260"/>
      <c r="G477" s="143" t="s">
        <v>584</v>
      </c>
      <c r="H477" s="201"/>
      <c r="I477" s="47" t="s">
        <v>585</v>
      </c>
      <c r="J477" s="48"/>
      <c r="K477" s="49">
        <f>K478</f>
        <v>10000000</v>
      </c>
      <c r="L477" s="49"/>
      <c r="M477" s="241"/>
      <c r="N477" s="49">
        <f t="shared" ref="N477:O477" si="42">N478</f>
        <v>0</v>
      </c>
      <c r="O477" s="221">
        <f t="shared" si="42"/>
        <v>0</v>
      </c>
      <c r="P477" s="227"/>
      <c r="Q477" s="227"/>
    </row>
    <row r="478" spans="1:17" ht="26.5" hidden="1" customHeight="1" x14ac:dyDescent="0.35">
      <c r="A478" s="4"/>
      <c r="B478" s="259"/>
      <c r="C478" s="259"/>
      <c r="D478" s="259"/>
      <c r="E478" s="259"/>
      <c r="F478" s="260"/>
      <c r="G478" s="143" t="s">
        <v>6</v>
      </c>
      <c r="H478" s="201"/>
      <c r="I478" s="47"/>
      <c r="J478" s="48">
        <v>500</v>
      </c>
      <c r="K478" s="49">
        <v>10000000</v>
      </c>
      <c r="L478" s="49"/>
      <c r="M478" s="241"/>
      <c r="N478" s="49">
        <v>0</v>
      </c>
      <c r="O478" s="221"/>
      <c r="P478" s="227"/>
      <c r="Q478" s="227"/>
    </row>
    <row r="479" spans="1:17" ht="48.75" customHeight="1" x14ac:dyDescent="0.35">
      <c r="A479" s="4"/>
      <c r="B479" s="19"/>
      <c r="C479" s="19"/>
      <c r="D479" s="19"/>
      <c r="E479" s="19"/>
      <c r="F479" s="20"/>
      <c r="G479" s="121" t="s">
        <v>629</v>
      </c>
      <c r="H479" s="121"/>
      <c r="I479" s="60" t="s">
        <v>262</v>
      </c>
      <c r="J479" s="122"/>
      <c r="K479" s="127">
        <f t="shared" ref="K479:O481" si="43">K480</f>
        <v>11628423</v>
      </c>
      <c r="L479" s="127">
        <f t="shared" si="43"/>
        <v>0</v>
      </c>
      <c r="M479" s="242">
        <f t="shared" si="43"/>
        <v>11628423</v>
      </c>
      <c r="N479" s="127">
        <f t="shared" si="43"/>
        <v>94450</v>
      </c>
      <c r="O479" s="254">
        <f t="shared" si="43"/>
        <v>12045532</v>
      </c>
      <c r="P479" s="227"/>
      <c r="Q479" s="227"/>
    </row>
    <row r="480" spans="1:17" ht="46.5" x14ac:dyDescent="0.35">
      <c r="A480" s="4"/>
      <c r="B480" s="19"/>
      <c r="C480" s="19"/>
      <c r="D480" s="19"/>
      <c r="E480" s="19"/>
      <c r="F480" s="20"/>
      <c r="G480" s="63" t="s">
        <v>382</v>
      </c>
      <c r="H480" s="63"/>
      <c r="I480" s="64" t="s">
        <v>263</v>
      </c>
      <c r="J480" s="48"/>
      <c r="K480" s="49">
        <f t="shared" si="43"/>
        <v>11628423</v>
      </c>
      <c r="L480" s="49">
        <f t="shared" si="43"/>
        <v>0</v>
      </c>
      <c r="M480" s="241">
        <f t="shared" si="43"/>
        <v>11628423</v>
      </c>
      <c r="N480" s="49">
        <f t="shared" si="43"/>
        <v>94450</v>
      </c>
      <c r="O480" s="221">
        <f t="shared" si="43"/>
        <v>12045532</v>
      </c>
      <c r="P480" s="227"/>
      <c r="Q480" s="227"/>
    </row>
    <row r="481" spans="1:17" ht="62" x14ac:dyDescent="0.35">
      <c r="A481" s="4"/>
      <c r="B481" s="19"/>
      <c r="C481" s="19"/>
      <c r="D481" s="19"/>
      <c r="E481" s="19"/>
      <c r="F481" s="20"/>
      <c r="G481" s="51" t="s">
        <v>630</v>
      </c>
      <c r="H481" s="51"/>
      <c r="I481" s="47" t="s">
        <v>696</v>
      </c>
      <c r="J481" s="48"/>
      <c r="K481" s="49">
        <f t="shared" si="43"/>
        <v>11628423</v>
      </c>
      <c r="L481" s="49">
        <f t="shared" si="43"/>
        <v>0</v>
      </c>
      <c r="M481" s="241">
        <f t="shared" si="43"/>
        <v>11628423</v>
      </c>
      <c r="N481" s="49">
        <f t="shared" si="43"/>
        <v>94450</v>
      </c>
      <c r="O481" s="221">
        <f t="shared" si="43"/>
        <v>12045532</v>
      </c>
      <c r="P481" s="227"/>
      <c r="Q481" s="227"/>
    </row>
    <row r="482" spans="1:17" ht="31" x14ac:dyDescent="0.35">
      <c r="A482" s="4"/>
      <c r="B482" s="19"/>
      <c r="C482" s="19"/>
      <c r="D482" s="19"/>
      <c r="E482" s="19"/>
      <c r="F482" s="20"/>
      <c r="G482" s="51" t="s">
        <v>4</v>
      </c>
      <c r="H482" s="51"/>
      <c r="I482" s="52"/>
      <c r="J482" s="48">
        <v>600</v>
      </c>
      <c r="K482" s="49">
        <v>11628423</v>
      </c>
      <c r="L482" s="49"/>
      <c r="M482" s="241">
        <f>K482+L482</f>
        <v>11628423</v>
      </c>
      <c r="N482" s="49">
        <v>94450</v>
      </c>
      <c r="O482" s="221">
        <v>12045532</v>
      </c>
      <c r="P482" s="227"/>
      <c r="Q482" s="227"/>
    </row>
    <row r="483" spans="1:17" ht="66" hidden="1" customHeight="1" x14ac:dyDescent="0.35">
      <c r="A483" s="4"/>
      <c r="B483" s="19"/>
      <c r="C483" s="19"/>
      <c r="D483" s="19"/>
      <c r="E483" s="19"/>
      <c r="F483" s="20"/>
      <c r="G483" s="205" t="s">
        <v>441</v>
      </c>
      <c r="H483" s="121"/>
      <c r="I483" s="60" t="s">
        <v>265</v>
      </c>
      <c r="J483" s="122" t="s">
        <v>0</v>
      </c>
      <c r="K483" s="127">
        <f>K484</f>
        <v>0</v>
      </c>
      <c r="L483" s="127">
        <v>0</v>
      </c>
      <c r="M483" s="242">
        <f>M484</f>
        <v>0</v>
      </c>
      <c r="N483" s="127"/>
      <c r="O483" s="221"/>
      <c r="P483" s="227"/>
      <c r="Q483" s="227"/>
    </row>
    <row r="484" spans="1:17" ht="62.15" hidden="1" x14ac:dyDescent="0.35">
      <c r="A484" s="4"/>
      <c r="B484" s="19"/>
      <c r="C484" s="19"/>
      <c r="D484" s="19"/>
      <c r="E484" s="19"/>
      <c r="F484" s="20"/>
      <c r="G484" s="168" t="s">
        <v>442</v>
      </c>
      <c r="H484" s="51"/>
      <c r="I484" s="47" t="s">
        <v>266</v>
      </c>
      <c r="J484" s="48" t="s">
        <v>0</v>
      </c>
      <c r="K484" s="49">
        <f>SUM(K485+K490)</f>
        <v>0</v>
      </c>
      <c r="L484" s="49">
        <f>SUM(L485+L490)</f>
        <v>0</v>
      </c>
      <c r="M484" s="241">
        <f>SUM(M485+M490)</f>
        <v>0</v>
      </c>
      <c r="N484" s="49"/>
      <c r="O484" s="221"/>
      <c r="P484" s="227"/>
      <c r="Q484" s="227"/>
    </row>
    <row r="485" spans="1:17" ht="31" hidden="1" x14ac:dyDescent="0.35">
      <c r="A485" s="4"/>
      <c r="B485" s="333" t="s">
        <v>9</v>
      </c>
      <c r="C485" s="333"/>
      <c r="D485" s="333"/>
      <c r="E485" s="333"/>
      <c r="F485" s="334"/>
      <c r="G485" s="169" t="s">
        <v>443</v>
      </c>
      <c r="H485" s="63"/>
      <c r="I485" s="64" t="s">
        <v>267</v>
      </c>
      <c r="J485" s="48"/>
      <c r="K485" s="49">
        <f>K486+K488</f>
        <v>0</v>
      </c>
      <c r="L485" s="49">
        <f>L486+L488</f>
        <v>0</v>
      </c>
      <c r="M485" s="241">
        <f>M486+M488</f>
        <v>0</v>
      </c>
      <c r="N485" s="49"/>
      <c r="O485" s="221"/>
      <c r="P485" s="227"/>
      <c r="Q485" s="227"/>
    </row>
    <row r="486" spans="1:17" ht="46.5" hidden="1" x14ac:dyDescent="0.35">
      <c r="A486" s="4"/>
      <c r="B486" s="338" t="s">
        <v>7</v>
      </c>
      <c r="C486" s="338"/>
      <c r="D486" s="338"/>
      <c r="E486" s="338"/>
      <c r="F486" s="339"/>
      <c r="G486" s="51" t="s">
        <v>464</v>
      </c>
      <c r="I486" s="47" t="s">
        <v>465</v>
      </c>
      <c r="J486" s="48"/>
      <c r="K486" s="49">
        <f>K487</f>
        <v>0</v>
      </c>
      <c r="L486" s="49">
        <f>L487</f>
        <v>0</v>
      </c>
      <c r="M486" s="241">
        <f>M487</f>
        <v>0</v>
      </c>
      <c r="N486" s="49"/>
      <c r="O486" s="221"/>
      <c r="P486" s="227"/>
      <c r="Q486" s="227"/>
    </row>
    <row r="487" spans="1:17" ht="31.5" hidden="1" customHeight="1" x14ac:dyDescent="0.35">
      <c r="A487" s="4"/>
      <c r="B487" s="17"/>
      <c r="C487" s="17"/>
      <c r="D487" s="17"/>
      <c r="E487" s="17"/>
      <c r="F487" s="18"/>
      <c r="G487" s="51" t="s">
        <v>10</v>
      </c>
      <c r="H487" s="51"/>
      <c r="I487" s="47"/>
      <c r="J487" s="48">
        <v>400</v>
      </c>
      <c r="K487" s="49">
        <v>0</v>
      </c>
      <c r="L487" s="49">
        <v>0</v>
      </c>
      <c r="M487" s="241">
        <f>K487+L487</f>
        <v>0</v>
      </c>
      <c r="N487" s="49"/>
      <c r="O487" s="221"/>
      <c r="P487" s="227"/>
      <c r="Q487" s="227"/>
    </row>
    <row r="488" spans="1:17" ht="31" hidden="1" x14ac:dyDescent="0.35">
      <c r="A488" s="4"/>
      <c r="B488" s="17"/>
      <c r="C488" s="17"/>
      <c r="D488" s="17"/>
      <c r="E488" s="17"/>
      <c r="F488" s="18"/>
      <c r="G488" s="51" t="s">
        <v>403</v>
      </c>
      <c r="H488" s="51"/>
      <c r="I488" s="47" t="s">
        <v>404</v>
      </c>
      <c r="J488" s="48"/>
      <c r="K488" s="49">
        <f>SUM(K489)</f>
        <v>0</v>
      </c>
      <c r="L488" s="49"/>
      <c r="M488" s="241">
        <f>SUM(M489)</f>
        <v>0</v>
      </c>
      <c r="N488" s="49"/>
      <c r="O488" s="221"/>
      <c r="P488" s="227"/>
      <c r="Q488" s="227"/>
    </row>
    <row r="489" spans="1:17" ht="31" hidden="1" x14ac:dyDescent="0.35">
      <c r="A489" s="4"/>
      <c r="B489" s="17"/>
      <c r="C489" s="17"/>
      <c r="D489" s="17"/>
      <c r="E489" s="17"/>
      <c r="F489" s="18"/>
      <c r="G489" s="51" t="s">
        <v>10</v>
      </c>
      <c r="H489" s="51"/>
      <c r="I489" s="47"/>
      <c r="J489" s="48">
        <v>400</v>
      </c>
      <c r="K489" s="49"/>
      <c r="L489" s="49"/>
      <c r="M489" s="241"/>
      <c r="N489" s="49"/>
      <c r="O489" s="221"/>
      <c r="P489" s="227"/>
      <c r="Q489" s="227"/>
    </row>
    <row r="490" spans="1:17" s="100" customFormat="1" ht="31" hidden="1" x14ac:dyDescent="0.35">
      <c r="A490" s="97"/>
      <c r="B490" s="98"/>
      <c r="C490" s="98"/>
      <c r="D490" s="98"/>
      <c r="E490" s="98"/>
      <c r="F490" s="99"/>
      <c r="G490" s="63" t="s">
        <v>411</v>
      </c>
      <c r="H490" s="51"/>
      <c r="I490" s="47" t="s">
        <v>413</v>
      </c>
      <c r="J490" s="48"/>
      <c r="K490" s="49">
        <f>SUM(K491+K493)</f>
        <v>0</v>
      </c>
      <c r="L490" s="49"/>
      <c r="M490" s="241">
        <f>SUM(M491+M493)</f>
        <v>0</v>
      </c>
      <c r="N490" s="49"/>
      <c r="O490" s="221"/>
      <c r="P490" s="227"/>
      <c r="Q490" s="227"/>
    </row>
    <row r="491" spans="1:17" s="100" customFormat="1" ht="46.5" hidden="1" x14ac:dyDescent="0.35">
      <c r="A491" s="97"/>
      <c r="B491" s="98"/>
      <c r="C491" s="98"/>
      <c r="D491" s="98"/>
      <c r="E491" s="98"/>
      <c r="F491" s="99"/>
      <c r="G491" s="51" t="s">
        <v>412</v>
      </c>
      <c r="H491" s="51"/>
      <c r="I491" s="47" t="s">
        <v>414</v>
      </c>
      <c r="J491" s="48"/>
      <c r="K491" s="49">
        <f>SUM(K492)</f>
        <v>0</v>
      </c>
      <c r="L491" s="49"/>
      <c r="M491" s="241">
        <f>SUM(M492)</f>
        <v>0</v>
      </c>
      <c r="N491" s="49"/>
      <c r="O491" s="221"/>
      <c r="P491" s="227"/>
      <c r="Q491" s="227"/>
    </row>
    <row r="492" spans="1:17" s="100" customFormat="1" ht="31" hidden="1" x14ac:dyDescent="0.35">
      <c r="A492" s="97"/>
      <c r="B492" s="98"/>
      <c r="C492" s="98"/>
      <c r="D492" s="98"/>
      <c r="E492" s="98"/>
      <c r="F492" s="99"/>
      <c r="G492" s="51" t="s">
        <v>10</v>
      </c>
      <c r="H492" s="51"/>
      <c r="I492" s="47"/>
      <c r="J492" s="48">
        <v>400</v>
      </c>
      <c r="K492" s="49">
        <v>0</v>
      </c>
      <c r="L492" s="49"/>
      <c r="M492" s="241">
        <v>0</v>
      </c>
      <c r="N492" s="49"/>
      <c r="O492" s="221"/>
      <c r="P492" s="227"/>
      <c r="Q492" s="227"/>
    </row>
    <row r="493" spans="1:17" s="100" customFormat="1" ht="31" hidden="1" x14ac:dyDescent="0.35">
      <c r="A493" s="97"/>
      <c r="B493" s="98"/>
      <c r="C493" s="98"/>
      <c r="D493" s="98"/>
      <c r="E493" s="98"/>
      <c r="F493" s="99"/>
      <c r="G493" s="51" t="s">
        <v>402</v>
      </c>
      <c r="H493" s="51"/>
      <c r="I493" s="47" t="s">
        <v>415</v>
      </c>
      <c r="J493" s="48"/>
      <c r="K493" s="49">
        <f>SUM(K494)</f>
        <v>0</v>
      </c>
      <c r="L493" s="49"/>
      <c r="M493" s="241">
        <f>SUM(M494)</f>
        <v>0</v>
      </c>
      <c r="N493" s="49"/>
      <c r="O493" s="221"/>
      <c r="P493" s="227"/>
      <c r="Q493" s="227"/>
    </row>
    <row r="494" spans="1:17" s="100" customFormat="1" ht="31" hidden="1" x14ac:dyDescent="0.35">
      <c r="A494" s="97"/>
      <c r="B494" s="98"/>
      <c r="C494" s="98"/>
      <c r="D494" s="98"/>
      <c r="E494" s="98"/>
      <c r="F494" s="99"/>
      <c r="G494" s="51" t="s">
        <v>10</v>
      </c>
      <c r="H494" s="51"/>
      <c r="I494" s="47"/>
      <c r="J494" s="48">
        <v>400</v>
      </c>
      <c r="K494" s="49">
        <v>0</v>
      </c>
      <c r="L494" s="49"/>
      <c r="M494" s="241">
        <v>0</v>
      </c>
      <c r="N494" s="49"/>
      <c r="O494" s="221"/>
      <c r="P494" s="227"/>
      <c r="Q494" s="227"/>
    </row>
    <row r="495" spans="1:17" ht="45" x14ac:dyDescent="0.35">
      <c r="A495" s="4"/>
      <c r="B495" s="17"/>
      <c r="C495" s="17"/>
      <c r="D495" s="17"/>
      <c r="E495" s="17"/>
      <c r="F495" s="18"/>
      <c r="G495" s="121" t="s">
        <v>631</v>
      </c>
      <c r="H495" s="121"/>
      <c r="I495" s="60" t="s">
        <v>268</v>
      </c>
      <c r="J495" s="122" t="s">
        <v>183</v>
      </c>
      <c r="K495" s="127">
        <f>K496</f>
        <v>50000</v>
      </c>
      <c r="L495" s="127"/>
      <c r="M495" s="242">
        <f>M496</f>
        <v>50000</v>
      </c>
      <c r="N495" s="127">
        <f>N496</f>
        <v>0</v>
      </c>
      <c r="O495" s="221">
        <f>O496</f>
        <v>50000</v>
      </c>
      <c r="P495" s="227"/>
      <c r="Q495" s="227"/>
    </row>
    <row r="496" spans="1:17" ht="66.650000000000006" customHeight="1" x14ac:dyDescent="0.35">
      <c r="A496" s="4"/>
      <c r="B496" s="17"/>
      <c r="C496" s="17"/>
      <c r="D496" s="17"/>
      <c r="E496" s="17"/>
      <c r="F496" s="18"/>
      <c r="G496" s="51" t="s">
        <v>697</v>
      </c>
      <c r="H496" s="51"/>
      <c r="I496" s="47" t="s">
        <v>269</v>
      </c>
      <c r="J496" s="48" t="s">
        <v>0</v>
      </c>
      <c r="K496" s="49">
        <f>K497+K501</f>
        <v>50000</v>
      </c>
      <c r="L496" s="49"/>
      <c r="M496" s="241">
        <f>M497+M501</f>
        <v>50000</v>
      </c>
      <c r="N496" s="49">
        <f>N497+N501</f>
        <v>0</v>
      </c>
      <c r="O496" s="221">
        <f>O497+O501</f>
        <v>50000</v>
      </c>
      <c r="P496" s="227"/>
      <c r="Q496" s="227"/>
    </row>
    <row r="497" spans="1:17" ht="93" x14ac:dyDescent="0.35">
      <c r="A497" s="4"/>
      <c r="B497" s="17"/>
      <c r="C497" s="17"/>
      <c r="D497" s="17"/>
      <c r="E497" s="17"/>
      <c r="F497" s="18"/>
      <c r="G497" s="63" t="s">
        <v>698</v>
      </c>
      <c r="H497" s="63"/>
      <c r="I497" s="64" t="s">
        <v>270</v>
      </c>
      <c r="J497" s="48"/>
      <c r="K497" s="49">
        <f>K498</f>
        <v>50000</v>
      </c>
      <c r="L497" s="49"/>
      <c r="M497" s="241">
        <f>M498</f>
        <v>50000</v>
      </c>
      <c r="N497" s="49">
        <f>N498</f>
        <v>0</v>
      </c>
      <c r="O497" s="221">
        <f>O498</f>
        <v>50000</v>
      </c>
      <c r="P497" s="227"/>
      <c r="Q497" s="227"/>
    </row>
    <row r="498" spans="1:17" ht="93" x14ac:dyDescent="0.35">
      <c r="A498" s="4"/>
      <c r="B498" s="17"/>
      <c r="C498" s="17"/>
      <c r="D498" s="17"/>
      <c r="E498" s="17"/>
      <c r="F498" s="18"/>
      <c r="G498" s="51" t="s">
        <v>699</v>
      </c>
      <c r="H498" s="51"/>
      <c r="I498" s="47" t="s">
        <v>271</v>
      </c>
      <c r="J498" s="48"/>
      <c r="K498" s="49">
        <f>K499+K500</f>
        <v>50000</v>
      </c>
      <c r="L498" s="49"/>
      <c r="M498" s="241">
        <f>M499+M500</f>
        <v>50000</v>
      </c>
      <c r="N498" s="49">
        <f>N499+N500</f>
        <v>0</v>
      </c>
      <c r="O498" s="221">
        <f>O499+O500</f>
        <v>50000</v>
      </c>
      <c r="P498" s="227"/>
      <c r="Q498" s="227"/>
    </row>
    <row r="499" spans="1:17" ht="40.5" customHeight="1" x14ac:dyDescent="0.35">
      <c r="A499" s="4"/>
      <c r="B499" s="17"/>
      <c r="C499" s="17"/>
      <c r="D499" s="17"/>
      <c r="E499" s="17"/>
      <c r="F499" s="18"/>
      <c r="G499" s="51" t="s">
        <v>2</v>
      </c>
      <c r="H499" s="51"/>
      <c r="I499" s="144"/>
      <c r="J499" s="48">
        <v>200</v>
      </c>
      <c r="K499" s="49">
        <v>50000</v>
      </c>
      <c r="L499" s="146"/>
      <c r="M499" s="246">
        <v>50000</v>
      </c>
      <c r="N499" s="49"/>
      <c r="O499" s="221">
        <v>50000</v>
      </c>
      <c r="P499" s="227"/>
      <c r="Q499" s="227"/>
    </row>
    <row r="500" spans="1:17" s="104" customFormat="1" ht="24.75" hidden="1" customHeight="1" x14ac:dyDescent="0.35">
      <c r="A500" s="101"/>
      <c r="B500" s="102"/>
      <c r="C500" s="102"/>
      <c r="D500" s="102"/>
      <c r="E500" s="102"/>
      <c r="F500" s="103"/>
      <c r="G500" s="143" t="s">
        <v>1</v>
      </c>
      <c r="H500" s="143"/>
      <c r="I500" s="144"/>
      <c r="J500" s="145">
        <v>800</v>
      </c>
      <c r="K500" s="146"/>
      <c r="L500" s="146"/>
      <c r="M500" s="246"/>
      <c r="N500" s="49"/>
      <c r="O500" s="221"/>
      <c r="P500" s="227"/>
      <c r="Q500" s="227"/>
    </row>
    <row r="501" spans="1:17" ht="37.5" hidden="1" customHeight="1" x14ac:dyDescent="0.35">
      <c r="A501" s="4"/>
      <c r="B501" s="17"/>
      <c r="C501" s="17"/>
      <c r="D501" s="17"/>
      <c r="E501" s="17"/>
      <c r="F501" s="18"/>
      <c r="G501" s="147" t="s">
        <v>361</v>
      </c>
      <c r="H501" s="143"/>
      <c r="I501" s="64" t="s">
        <v>363</v>
      </c>
      <c r="J501" s="145"/>
      <c r="K501" s="146">
        <f>K502</f>
        <v>0</v>
      </c>
      <c r="L501" s="146"/>
      <c r="M501" s="246">
        <f>M502</f>
        <v>0</v>
      </c>
      <c r="N501" s="49"/>
      <c r="O501" s="221"/>
      <c r="P501" s="227"/>
      <c r="Q501" s="227"/>
    </row>
    <row r="502" spans="1:17" ht="39.75" hidden="1" customHeight="1" x14ac:dyDescent="0.35">
      <c r="A502" s="4"/>
      <c r="B502" s="17"/>
      <c r="C502" s="17"/>
      <c r="D502" s="17"/>
      <c r="E502" s="17"/>
      <c r="F502" s="18"/>
      <c r="G502" s="143" t="s">
        <v>362</v>
      </c>
      <c r="H502" s="143"/>
      <c r="I502" s="47" t="s">
        <v>364</v>
      </c>
      <c r="J502" s="145"/>
      <c r="K502" s="146">
        <f>K503</f>
        <v>0</v>
      </c>
      <c r="L502" s="146"/>
      <c r="M502" s="246">
        <f>M503</f>
        <v>0</v>
      </c>
      <c r="N502" s="49"/>
      <c r="O502" s="221"/>
      <c r="P502" s="227"/>
      <c r="Q502" s="227"/>
    </row>
    <row r="503" spans="1:17" ht="33.75" hidden="1" customHeight="1" x14ac:dyDescent="0.35">
      <c r="A503" s="4"/>
      <c r="B503" s="17"/>
      <c r="C503" s="17"/>
      <c r="D503" s="17"/>
      <c r="E503" s="17"/>
      <c r="F503" s="18"/>
      <c r="G503" s="143" t="s">
        <v>2</v>
      </c>
      <c r="H503" s="143"/>
      <c r="I503" s="144"/>
      <c r="J503" s="145">
        <v>200</v>
      </c>
      <c r="K503" s="146">
        <v>0</v>
      </c>
      <c r="L503" s="146"/>
      <c r="M503" s="246">
        <v>0</v>
      </c>
      <c r="N503" s="49"/>
      <c r="O503" s="221"/>
      <c r="P503" s="227"/>
      <c r="Q503" s="227"/>
    </row>
    <row r="504" spans="1:17" ht="36.75" hidden="1" customHeight="1" x14ac:dyDescent="0.35">
      <c r="A504" s="4"/>
      <c r="B504" s="17"/>
      <c r="C504" s="17"/>
      <c r="D504" s="17"/>
      <c r="E504" s="17"/>
      <c r="F504" s="18"/>
      <c r="G504" s="114" t="s">
        <v>522</v>
      </c>
      <c r="H504" s="114"/>
      <c r="I504" s="60" t="s">
        <v>331</v>
      </c>
      <c r="J504" s="115"/>
      <c r="K504" s="116">
        <f t="shared" ref="K504:M505" si="44">K505</f>
        <v>0</v>
      </c>
      <c r="L504" s="116">
        <f t="shared" si="44"/>
        <v>0</v>
      </c>
      <c r="M504" s="238">
        <f t="shared" si="44"/>
        <v>24000</v>
      </c>
      <c r="N504" s="116"/>
      <c r="O504" s="221"/>
      <c r="P504" s="227"/>
      <c r="Q504" s="227"/>
    </row>
    <row r="505" spans="1:17" ht="46.5" hidden="1" x14ac:dyDescent="0.35">
      <c r="A505" s="4"/>
      <c r="B505" s="17"/>
      <c r="C505" s="17"/>
      <c r="D505" s="17"/>
      <c r="E505" s="17"/>
      <c r="F505" s="18"/>
      <c r="G505" s="117" t="s">
        <v>523</v>
      </c>
      <c r="H505" s="117"/>
      <c r="I505" s="47" t="s">
        <v>332</v>
      </c>
      <c r="J505" s="118"/>
      <c r="K505" s="119">
        <f t="shared" si="44"/>
        <v>0</v>
      </c>
      <c r="L505" s="119">
        <f t="shared" si="44"/>
        <v>0</v>
      </c>
      <c r="M505" s="239">
        <f t="shared" si="44"/>
        <v>24000</v>
      </c>
      <c r="N505" s="119"/>
      <c r="O505" s="221"/>
      <c r="P505" s="227"/>
      <c r="Q505" s="227"/>
    </row>
    <row r="506" spans="1:17" ht="53.25" hidden="1" customHeight="1" x14ac:dyDescent="0.35">
      <c r="A506" s="39"/>
      <c r="B506" s="17"/>
      <c r="C506" s="17"/>
      <c r="D506" s="17"/>
      <c r="E506" s="17"/>
      <c r="F506" s="18"/>
      <c r="G506" s="120" t="s">
        <v>455</v>
      </c>
      <c r="H506" s="120"/>
      <c r="I506" s="64" t="s">
        <v>333</v>
      </c>
      <c r="J506" s="118"/>
      <c r="K506" s="119">
        <f>K507+K509</f>
        <v>0</v>
      </c>
      <c r="L506" s="119">
        <f>L507+L509</f>
        <v>0</v>
      </c>
      <c r="M506" s="239">
        <f>M507+M509</f>
        <v>24000</v>
      </c>
      <c r="N506" s="119"/>
      <c r="O506" s="221"/>
      <c r="P506" s="227"/>
      <c r="Q506" s="227"/>
    </row>
    <row r="507" spans="1:17" ht="53.25" hidden="1" customHeight="1" x14ac:dyDescent="0.35">
      <c r="A507" s="39"/>
      <c r="B507" s="17"/>
      <c r="C507" s="17"/>
      <c r="D507" s="17"/>
      <c r="E507" s="17"/>
      <c r="F507" s="18"/>
      <c r="G507" s="117" t="s">
        <v>524</v>
      </c>
      <c r="H507" s="117"/>
      <c r="I507" s="47" t="s">
        <v>334</v>
      </c>
      <c r="J507" s="118"/>
      <c r="K507" s="119">
        <f>K508</f>
        <v>0</v>
      </c>
      <c r="L507" s="119"/>
      <c r="M507" s="239">
        <f>M508</f>
        <v>24000</v>
      </c>
      <c r="N507" s="119"/>
      <c r="O507" s="221"/>
      <c r="P507" s="227"/>
      <c r="Q507" s="227"/>
    </row>
    <row r="508" spans="1:17" ht="24.75" hidden="1" customHeight="1" x14ac:dyDescent="0.35">
      <c r="A508" s="39"/>
      <c r="B508" s="17"/>
      <c r="C508" s="17"/>
      <c r="D508" s="17"/>
      <c r="E508" s="17"/>
      <c r="F508" s="18"/>
      <c r="G508" s="117" t="s">
        <v>1</v>
      </c>
      <c r="H508" s="117"/>
      <c r="I508" s="118"/>
      <c r="J508" s="118">
        <v>800</v>
      </c>
      <c r="K508" s="119"/>
      <c r="L508" s="119"/>
      <c r="M508" s="239">
        <v>24000</v>
      </c>
      <c r="N508" s="119"/>
      <c r="O508" s="221"/>
      <c r="P508" s="227"/>
      <c r="Q508" s="227"/>
    </row>
    <row r="509" spans="1:17" ht="64.150000000000006" hidden="1" customHeight="1" x14ac:dyDescent="0.35">
      <c r="A509" s="39"/>
      <c r="B509" s="17"/>
      <c r="C509" s="17"/>
      <c r="D509" s="17"/>
      <c r="E509" s="17"/>
      <c r="F509" s="18"/>
      <c r="G509" s="197" t="s">
        <v>487</v>
      </c>
      <c r="H509" s="197"/>
      <c r="I509" s="47" t="s">
        <v>488</v>
      </c>
      <c r="J509" s="198"/>
      <c r="K509" s="199">
        <f>K510</f>
        <v>0</v>
      </c>
      <c r="L509" s="199">
        <f>L510</f>
        <v>0</v>
      </c>
      <c r="M509" s="247">
        <f>M510</f>
        <v>0</v>
      </c>
      <c r="N509" s="119"/>
      <c r="O509" s="221"/>
      <c r="P509" s="227"/>
      <c r="Q509" s="227"/>
    </row>
    <row r="510" spans="1:17" ht="24.75" hidden="1" customHeight="1" x14ac:dyDescent="0.35">
      <c r="A510" s="39"/>
      <c r="B510" s="17"/>
      <c r="C510" s="17"/>
      <c r="D510" s="17"/>
      <c r="E510" s="17"/>
      <c r="F510" s="18"/>
      <c r="G510" s="197" t="s">
        <v>1</v>
      </c>
      <c r="H510" s="197"/>
      <c r="I510" s="118"/>
      <c r="J510" s="198">
        <v>800</v>
      </c>
      <c r="K510" s="199"/>
      <c r="L510" s="199"/>
      <c r="M510" s="247">
        <f>K510+L510</f>
        <v>0</v>
      </c>
      <c r="N510" s="119"/>
      <c r="O510" s="221"/>
      <c r="P510" s="227"/>
      <c r="Q510" s="227"/>
    </row>
    <row r="511" spans="1:17" ht="30" hidden="1" x14ac:dyDescent="0.35">
      <c r="A511" s="39"/>
      <c r="B511" s="263"/>
      <c r="C511" s="263"/>
      <c r="D511" s="263"/>
      <c r="E511" s="263"/>
      <c r="F511" s="264"/>
      <c r="G511" s="114" t="s">
        <v>522</v>
      </c>
      <c r="H511" s="197"/>
      <c r="I511" s="60" t="s">
        <v>331</v>
      </c>
      <c r="J511" s="115"/>
      <c r="K511" s="199"/>
      <c r="L511" s="199"/>
      <c r="M511" s="247"/>
      <c r="N511" s="119"/>
      <c r="O511" s="254">
        <f t="shared" ref="O511:O512" si="45">O512</f>
        <v>0</v>
      </c>
      <c r="P511" s="268"/>
      <c r="Q511" s="268"/>
    </row>
    <row r="512" spans="1:17" ht="46.5" hidden="1" x14ac:dyDescent="0.35">
      <c r="A512" s="39"/>
      <c r="B512" s="263"/>
      <c r="C512" s="263"/>
      <c r="D512" s="263"/>
      <c r="E512" s="263"/>
      <c r="F512" s="264"/>
      <c r="G512" s="117" t="s">
        <v>523</v>
      </c>
      <c r="H512" s="197"/>
      <c r="I512" s="47" t="s">
        <v>332</v>
      </c>
      <c r="J512" s="118"/>
      <c r="K512" s="199"/>
      <c r="L512" s="199"/>
      <c r="M512" s="247"/>
      <c r="N512" s="119"/>
      <c r="O512" s="221">
        <f t="shared" si="45"/>
        <v>0</v>
      </c>
      <c r="P512" s="227"/>
      <c r="Q512" s="227"/>
    </row>
    <row r="513" spans="1:17" ht="46.5" hidden="1" x14ac:dyDescent="0.35">
      <c r="A513" s="39"/>
      <c r="B513" s="263"/>
      <c r="C513" s="263"/>
      <c r="D513" s="263"/>
      <c r="E513" s="263"/>
      <c r="F513" s="264"/>
      <c r="G513" s="120" t="s">
        <v>455</v>
      </c>
      <c r="H513" s="197"/>
      <c r="I513" s="64" t="s">
        <v>333</v>
      </c>
      <c r="J513" s="118"/>
      <c r="K513" s="199"/>
      <c r="L513" s="199"/>
      <c r="M513" s="247"/>
      <c r="N513" s="119"/>
      <c r="O513" s="221">
        <f>O514+O516</f>
        <v>0</v>
      </c>
      <c r="P513" s="227"/>
      <c r="Q513" s="227"/>
    </row>
    <row r="514" spans="1:17" ht="62.15" hidden="1" x14ac:dyDescent="0.35">
      <c r="A514" s="39"/>
      <c r="B514" s="263"/>
      <c r="C514" s="263"/>
      <c r="D514" s="263"/>
      <c r="E514" s="263"/>
      <c r="F514" s="264"/>
      <c r="G514" s="117" t="s">
        <v>593</v>
      </c>
      <c r="H514" s="197"/>
      <c r="I514" s="47" t="s">
        <v>594</v>
      </c>
      <c r="J514" s="118"/>
      <c r="K514" s="199"/>
      <c r="L514" s="199"/>
      <c r="M514" s="247"/>
      <c r="N514" s="119"/>
      <c r="O514" s="221">
        <f>O515</f>
        <v>0</v>
      </c>
      <c r="P514" s="227"/>
      <c r="Q514" s="227"/>
    </row>
    <row r="515" spans="1:17" ht="15.65" hidden="1" x14ac:dyDescent="0.35">
      <c r="A515" s="39"/>
      <c r="B515" s="263"/>
      <c r="C515" s="263"/>
      <c r="D515" s="263"/>
      <c r="E515" s="263"/>
      <c r="F515" s="264"/>
      <c r="G515" s="117" t="s">
        <v>1</v>
      </c>
      <c r="H515" s="197"/>
      <c r="I515" s="118"/>
      <c r="J515" s="118">
        <v>800</v>
      </c>
      <c r="K515" s="199"/>
      <c r="L515" s="199"/>
      <c r="M515" s="247"/>
      <c r="N515" s="119"/>
      <c r="O515" s="221"/>
      <c r="P515" s="227"/>
      <c r="Q515" s="227"/>
    </row>
    <row r="516" spans="1:17" ht="62.15" hidden="1" x14ac:dyDescent="0.35">
      <c r="A516" s="39"/>
      <c r="B516" s="263"/>
      <c r="C516" s="263"/>
      <c r="D516" s="263"/>
      <c r="E516" s="263"/>
      <c r="F516" s="264"/>
      <c r="G516" s="139" t="s">
        <v>487</v>
      </c>
      <c r="H516" s="197"/>
      <c r="I516" s="47" t="s">
        <v>488</v>
      </c>
      <c r="J516" s="198"/>
      <c r="K516" s="199"/>
      <c r="L516" s="199"/>
      <c r="M516" s="247"/>
      <c r="N516" s="119"/>
      <c r="O516" s="221">
        <f>O517</f>
        <v>0</v>
      </c>
      <c r="P516" s="227"/>
      <c r="Q516" s="227"/>
    </row>
    <row r="517" spans="1:17" ht="15.65" hidden="1" x14ac:dyDescent="0.35">
      <c r="A517" s="39"/>
      <c r="B517" s="263"/>
      <c r="C517" s="263"/>
      <c r="D517" s="263"/>
      <c r="E517" s="263"/>
      <c r="F517" s="264"/>
      <c r="G517" s="117" t="s">
        <v>1</v>
      </c>
      <c r="H517" s="197"/>
      <c r="I517" s="118"/>
      <c r="J517" s="198">
        <v>800</v>
      </c>
      <c r="K517" s="199"/>
      <c r="L517" s="199"/>
      <c r="M517" s="247"/>
      <c r="N517" s="119"/>
      <c r="O517" s="221"/>
      <c r="P517" s="227"/>
      <c r="Q517" s="227"/>
    </row>
    <row r="518" spans="1:17" ht="30" x14ac:dyDescent="0.35">
      <c r="A518" s="39"/>
      <c r="B518" s="313"/>
      <c r="C518" s="313"/>
      <c r="D518" s="313"/>
      <c r="E518" s="313"/>
      <c r="F518" s="314"/>
      <c r="G518" s="320" t="s">
        <v>721</v>
      </c>
      <c r="H518" s="197"/>
      <c r="I518" s="317" t="s">
        <v>331</v>
      </c>
      <c r="J518" s="198"/>
      <c r="K518" s="199"/>
      <c r="L518" s="199"/>
      <c r="M518" s="247"/>
      <c r="N518" s="119"/>
      <c r="O518" s="221">
        <f>O519</f>
        <v>132791</v>
      </c>
      <c r="P518" s="227"/>
      <c r="Q518" s="227"/>
    </row>
    <row r="519" spans="1:17" ht="46.5" x14ac:dyDescent="0.35">
      <c r="A519" s="39"/>
      <c r="B519" s="313"/>
      <c r="C519" s="313"/>
      <c r="D519" s="313"/>
      <c r="E519" s="313"/>
      <c r="F519" s="314"/>
      <c r="G519" s="318" t="s">
        <v>720</v>
      </c>
      <c r="H519" s="197"/>
      <c r="I519" s="317" t="s">
        <v>332</v>
      </c>
      <c r="J519" s="198"/>
      <c r="K519" s="199"/>
      <c r="L519" s="199"/>
      <c r="M519" s="247"/>
      <c r="N519" s="119"/>
      <c r="O519" s="221">
        <f>O520</f>
        <v>132791</v>
      </c>
      <c r="P519" s="227"/>
      <c r="Q519" s="227"/>
    </row>
    <row r="520" spans="1:17" ht="46.5" x14ac:dyDescent="0.35">
      <c r="A520" s="39"/>
      <c r="B520" s="313"/>
      <c r="C520" s="313"/>
      <c r="D520" s="313"/>
      <c r="E520" s="313"/>
      <c r="F520" s="314"/>
      <c r="G520" s="319" t="s">
        <v>455</v>
      </c>
      <c r="H520" s="197"/>
      <c r="I520" s="217" t="s">
        <v>333</v>
      </c>
      <c r="J520" s="198"/>
      <c r="K520" s="199"/>
      <c r="L520" s="199"/>
      <c r="M520" s="247"/>
      <c r="N520" s="119"/>
      <c r="O520" s="221">
        <f>O521+O523</f>
        <v>132791</v>
      </c>
      <c r="P520" s="227"/>
      <c r="Q520" s="227"/>
    </row>
    <row r="521" spans="1:17" ht="62" x14ac:dyDescent="0.35">
      <c r="A521" s="39"/>
      <c r="B521" s="313"/>
      <c r="C521" s="313"/>
      <c r="D521" s="313"/>
      <c r="E521" s="313"/>
      <c r="F521" s="314"/>
      <c r="G521" s="318" t="s">
        <v>719</v>
      </c>
      <c r="H521" s="197"/>
      <c r="I521" s="3" t="s">
        <v>594</v>
      </c>
      <c r="J521" s="198"/>
      <c r="K521" s="199"/>
      <c r="L521" s="199"/>
      <c r="M521" s="247"/>
      <c r="N521" s="119"/>
      <c r="O521" s="221">
        <f>O522</f>
        <v>6640</v>
      </c>
      <c r="P521" s="227"/>
      <c r="Q521" s="227"/>
    </row>
    <row r="522" spans="1:17" x14ac:dyDescent="0.35">
      <c r="A522" s="39"/>
      <c r="B522" s="313"/>
      <c r="C522" s="313"/>
      <c r="D522" s="313"/>
      <c r="E522" s="313"/>
      <c r="F522" s="314"/>
      <c r="G522" s="14" t="s">
        <v>1</v>
      </c>
      <c r="H522" s="197"/>
      <c r="I522" s="118"/>
      <c r="J522" s="198">
        <v>800</v>
      </c>
      <c r="K522" s="199"/>
      <c r="L522" s="199"/>
      <c r="M522" s="247"/>
      <c r="N522" s="119"/>
      <c r="O522" s="221">
        <v>6640</v>
      </c>
      <c r="P522" s="227"/>
      <c r="Q522" s="227"/>
    </row>
    <row r="523" spans="1:17" ht="62" x14ac:dyDescent="0.35">
      <c r="A523" s="39"/>
      <c r="B523" s="313"/>
      <c r="C523" s="313"/>
      <c r="D523" s="313"/>
      <c r="E523" s="313"/>
      <c r="F523" s="314"/>
      <c r="G523" s="318" t="s">
        <v>487</v>
      </c>
      <c r="H523" s="197"/>
      <c r="I523" s="3" t="s">
        <v>488</v>
      </c>
      <c r="J523" s="198"/>
      <c r="K523" s="199"/>
      <c r="L523" s="199"/>
      <c r="M523" s="247"/>
      <c r="N523" s="119"/>
      <c r="O523" s="221">
        <f>O524</f>
        <v>126151</v>
      </c>
      <c r="P523" s="227"/>
      <c r="Q523" s="227"/>
    </row>
    <row r="524" spans="1:17" x14ac:dyDescent="0.35">
      <c r="A524" s="39"/>
      <c r="B524" s="313"/>
      <c r="C524" s="313"/>
      <c r="D524" s="313"/>
      <c r="E524" s="313"/>
      <c r="F524" s="314"/>
      <c r="G524" s="14" t="s">
        <v>1</v>
      </c>
      <c r="H524" s="197"/>
      <c r="I524" s="118"/>
      <c r="J524" s="198">
        <v>800</v>
      </c>
      <c r="K524" s="199"/>
      <c r="L524" s="199"/>
      <c r="M524" s="247"/>
      <c r="N524" s="119"/>
      <c r="O524" s="221">
        <v>126151</v>
      </c>
      <c r="P524" s="227"/>
      <c r="Q524" s="227"/>
    </row>
    <row r="525" spans="1:17" ht="67.5" customHeight="1" x14ac:dyDescent="0.35">
      <c r="A525" s="39"/>
      <c r="B525" s="17"/>
      <c r="C525" s="17"/>
      <c r="D525" s="17"/>
      <c r="E525" s="17"/>
      <c r="F525" s="18"/>
      <c r="G525" s="209" t="s">
        <v>632</v>
      </c>
      <c r="H525" s="197"/>
      <c r="I525" s="60" t="s">
        <v>508</v>
      </c>
      <c r="J525" s="198"/>
      <c r="K525" s="210">
        <f>K526</f>
        <v>13139527</v>
      </c>
      <c r="L525" s="199"/>
      <c r="M525" s="247"/>
      <c r="N525" s="119">
        <f>N526</f>
        <v>0</v>
      </c>
      <c r="O525" s="254">
        <f>O526</f>
        <v>50739840</v>
      </c>
      <c r="P525" s="268"/>
      <c r="Q525" s="268"/>
    </row>
    <row r="526" spans="1:17" ht="62" x14ac:dyDescent="0.35">
      <c r="A526" s="39"/>
      <c r="B526" s="17"/>
      <c r="C526" s="17"/>
      <c r="D526" s="17"/>
      <c r="E526" s="17"/>
      <c r="F526" s="18"/>
      <c r="G526" s="197" t="s">
        <v>700</v>
      </c>
      <c r="H526" s="197"/>
      <c r="I526" s="47" t="s">
        <v>509</v>
      </c>
      <c r="J526" s="198"/>
      <c r="K526" s="199">
        <f>K527+K533</f>
        <v>13139527</v>
      </c>
      <c r="L526" s="199"/>
      <c r="M526" s="247"/>
      <c r="N526" s="119">
        <f>N527+N533</f>
        <v>0</v>
      </c>
      <c r="O526" s="221">
        <f>O527+O540+O545</f>
        <v>50739840</v>
      </c>
      <c r="P526" s="227"/>
      <c r="Q526" s="227"/>
    </row>
    <row r="527" spans="1:17" ht="46.5" x14ac:dyDescent="0.35">
      <c r="A527" s="39"/>
      <c r="B527" s="17"/>
      <c r="C527" s="17"/>
      <c r="D527" s="17"/>
      <c r="E527" s="17"/>
      <c r="F527" s="18"/>
      <c r="G527" s="208" t="s">
        <v>519</v>
      </c>
      <c r="H527" s="197"/>
      <c r="I527" s="64" t="s">
        <v>510</v>
      </c>
      <c r="J527" s="198"/>
      <c r="K527" s="199">
        <f>K531+K528</f>
        <v>9530527</v>
      </c>
      <c r="L527" s="199"/>
      <c r="M527" s="247"/>
      <c r="N527" s="119">
        <f>N531+N528</f>
        <v>0</v>
      </c>
      <c r="O527" s="221">
        <f>O531+O528</f>
        <v>32353240</v>
      </c>
      <c r="P527" s="227"/>
      <c r="Q527" s="227"/>
    </row>
    <row r="528" spans="1:17" ht="31" x14ac:dyDescent="0.35">
      <c r="A528" s="39"/>
      <c r="B528" s="17"/>
      <c r="C528" s="17"/>
      <c r="D528" s="17"/>
      <c r="E528" s="17"/>
      <c r="F528" s="18"/>
      <c r="G528" s="51" t="s">
        <v>516</v>
      </c>
      <c r="H528" s="197"/>
      <c r="I528" s="47" t="s">
        <v>517</v>
      </c>
      <c r="J528" s="198"/>
      <c r="K528" s="199">
        <f>K529+K530</f>
        <v>2376527</v>
      </c>
      <c r="L528" s="199"/>
      <c r="M528" s="247"/>
      <c r="N528" s="119">
        <f>N529+N530</f>
        <v>0</v>
      </c>
      <c r="O528" s="221">
        <f>O529+O530</f>
        <v>1912340</v>
      </c>
      <c r="P528" s="227"/>
      <c r="Q528" s="227"/>
    </row>
    <row r="529" spans="1:17" ht="31" x14ac:dyDescent="0.35">
      <c r="A529" s="39"/>
      <c r="B529" s="17"/>
      <c r="C529" s="17"/>
      <c r="D529" s="17"/>
      <c r="E529" s="17"/>
      <c r="F529" s="18"/>
      <c r="G529" s="51" t="s">
        <v>10</v>
      </c>
      <c r="H529" s="197"/>
      <c r="I529" s="64"/>
      <c r="J529" s="198">
        <v>400</v>
      </c>
      <c r="K529" s="199">
        <v>376527</v>
      </c>
      <c r="L529" s="199"/>
      <c r="M529" s="247"/>
      <c r="N529" s="119"/>
      <c r="O529" s="285">
        <v>1912340</v>
      </c>
      <c r="P529" s="227"/>
      <c r="Q529" s="227"/>
    </row>
    <row r="530" spans="1:17" ht="15.65" hidden="1" x14ac:dyDescent="0.35">
      <c r="A530" s="39"/>
      <c r="B530" s="228"/>
      <c r="C530" s="228"/>
      <c r="D530" s="228"/>
      <c r="E530" s="228"/>
      <c r="F530" s="229"/>
      <c r="G530" s="51" t="s">
        <v>1</v>
      </c>
      <c r="H530" s="197"/>
      <c r="I530" s="64"/>
      <c r="J530" s="198">
        <v>800</v>
      </c>
      <c r="K530" s="199">
        <v>2000000</v>
      </c>
      <c r="L530" s="199"/>
      <c r="M530" s="247"/>
      <c r="N530" s="119"/>
      <c r="O530" s="221">
        <v>0</v>
      </c>
      <c r="P530" s="227"/>
      <c r="Q530" s="227"/>
    </row>
    <row r="531" spans="1:17" ht="31" x14ac:dyDescent="0.35">
      <c r="A531" s="39"/>
      <c r="B531" s="17"/>
      <c r="C531" s="17"/>
      <c r="D531" s="17"/>
      <c r="E531" s="17"/>
      <c r="F531" s="18"/>
      <c r="G531" s="197" t="s">
        <v>518</v>
      </c>
      <c r="H531" s="197"/>
      <c r="I531" s="47" t="s">
        <v>511</v>
      </c>
      <c r="J531" s="198"/>
      <c r="K531" s="199">
        <f>K532</f>
        <v>7154000</v>
      </c>
      <c r="L531" s="199"/>
      <c r="M531" s="247"/>
      <c r="N531" s="119">
        <f>N532</f>
        <v>0</v>
      </c>
      <c r="O531" s="221">
        <f>O532</f>
        <v>30440900</v>
      </c>
      <c r="P531" s="227"/>
      <c r="Q531" s="227"/>
    </row>
    <row r="532" spans="1:17" ht="31" x14ac:dyDescent="0.35">
      <c r="A532" s="39"/>
      <c r="B532" s="17"/>
      <c r="C532" s="17"/>
      <c r="D532" s="17"/>
      <c r="E532" s="17"/>
      <c r="F532" s="18"/>
      <c r="G532" s="51" t="s">
        <v>10</v>
      </c>
      <c r="H532" s="197"/>
      <c r="I532" s="118"/>
      <c r="J532" s="198">
        <v>400</v>
      </c>
      <c r="K532" s="199">
        <v>7154000</v>
      </c>
      <c r="L532" s="199"/>
      <c r="M532" s="247"/>
      <c r="N532" s="119"/>
      <c r="O532" s="221">
        <v>30440900</v>
      </c>
      <c r="P532" s="227"/>
      <c r="Q532" s="227"/>
    </row>
    <row r="533" spans="1:17" ht="31" hidden="1" x14ac:dyDescent="0.35">
      <c r="A533" s="39"/>
      <c r="B533" s="228"/>
      <c r="C533" s="228"/>
      <c r="D533" s="228"/>
      <c r="E533" s="228"/>
      <c r="F533" s="229"/>
      <c r="G533" s="279" t="s">
        <v>411</v>
      </c>
      <c r="H533" s="117"/>
      <c r="I533" s="64" t="s">
        <v>562</v>
      </c>
      <c r="J533" s="198"/>
      <c r="K533" s="199">
        <f>K536+K538</f>
        <v>3609000</v>
      </c>
      <c r="L533" s="199"/>
      <c r="M533" s="247"/>
      <c r="N533" s="119">
        <f>N536+N538</f>
        <v>0</v>
      </c>
      <c r="O533" s="221">
        <f>O536+O538+O534</f>
        <v>0</v>
      </c>
      <c r="P533" s="227"/>
      <c r="Q533" s="227"/>
    </row>
    <row r="534" spans="1:17" ht="31" hidden="1" x14ac:dyDescent="0.35">
      <c r="A534" s="39"/>
      <c r="B534" s="277"/>
      <c r="C534" s="277"/>
      <c r="D534" s="277"/>
      <c r="E534" s="277"/>
      <c r="F534" s="278"/>
      <c r="G534" s="280" t="s">
        <v>604</v>
      </c>
      <c r="H534" s="197"/>
      <c r="I534" s="47" t="s">
        <v>603</v>
      </c>
      <c r="J534" s="198"/>
      <c r="K534" s="199"/>
      <c r="L534" s="199"/>
      <c r="M534" s="247"/>
      <c r="N534" s="119"/>
      <c r="O534" s="221">
        <f>O535</f>
        <v>0</v>
      </c>
      <c r="P534" s="227"/>
      <c r="Q534" s="227"/>
    </row>
    <row r="535" spans="1:17" ht="31" hidden="1" x14ac:dyDescent="0.35">
      <c r="A535" s="39"/>
      <c r="B535" s="277"/>
      <c r="C535" s="277"/>
      <c r="D535" s="277"/>
      <c r="E535" s="277"/>
      <c r="F535" s="278"/>
      <c r="G535" s="51" t="s">
        <v>10</v>
      </c>
      <c r="H535" s="197"/>
      <c r="I535" s="64"/>
      <c r="J535" s="198">
        <v>400</v>
      </c>
      <c r="K535" s="199"/>
      <c r="L535" s="199"/>
      <c r="M535" s="247"/>
      <c r="N535" s="119"/>
      <c r="O535" s="221"/>
      <c r="P535" s="227"/>
      <c r="Q535" s="227"/>
    </row>
    <row r="536" spans="1:17" ht="31" hidden="1" x14ac:dyDescent="0.35">
      <c r="A536" s="39"/>
      <c r="B536" s="228"/>
      <c r="C536" s="228"/>
      <c r="D536" s="228"/>
      <c r="E536" s="228"/>
      <c r="F536" s="229"/>
      <c r="G536" s="51" t="s">
        <v>566</v>
      </c>
      <c r="H536" s="197"/>
      <c r="I536" s="47" t="s">
        <v>563</v>
      </c>
      <c r="J536" s="198"/>
      <c r="K536" s="199">
        <f>K537</f>
        <v>181000</v>
      </c>
      <c r="L536" s="199"/>
      <c r="M536" s="247"/>
      <c r="N536" s="119">
        <f>N537</f>
        <v>0</v>
      </c>
      <c r="O536" s="221">
        <f>O537</f>
        <v>0</v>
      </c>
      <c r="P536" s="227"/>
      <c r="Q536" s="227"/>
    </row>
    <row r="537" spans="1:17" ht="31" hidden="1" x14ac:dyDescent="0.35">
      <c r="A537" s="39"/>
      <c r="B537" s="228"/>
      <c r="C537" s="228"/>
      <c r="D537" s="228"/>
      <c r="E537" s="228"/>
      <c r="F537" s="229"/>
      <c r="G537" s="51" t="s">
        <v>10</v>
      </c>
      <c r="H537" s="197"/>
      <c r="I537" s="118"/>
      <c r="J537" s="198">
        <v>400</v>
      </c>
      <c r="K537" s="199">
        <v>181000</v>
      </c>
      <c r="L537" s="199"/>
      <c r="M537" s="247"/>
      <c r="N537" s="119"/>
      <c r="O537" s="221"/>
      <c r="P537" s="227"/>
      <c r="Q537" s="227"/>
    </row>
    <row r="538" spans="1:17" ht="31" hidden="1" x14ac:dyDescent="0.35">
      <c r="A538" s="39"/>
      <c r="B538" s="228"/>
      <c r="C538" s="228"/>
      <c r="D538" s="228"/>
      <c r="E538" s="228"/>
      <c r="F538" s="229"/>
      <c r="G538" s="139" t="s">
        <v>565</v>
      </c>
      <c r="H538" s="197"/>
      <c r="I538" s="47" t="s">
        <v>564</v>
      </c>
      <c r="J538" s="198"/>
      <c r="K538" s="199">
        <f>K539</f>
        <v>3428000</v>
      </c>
      <c r="L538" s="199"/>
      <c r="M538" s="247"/>
      <c r="N538" s="119">
        <f>N539</f>
        <v>0</v>
      </c>
      <c r="O538" s="221">
        <f>O539</f>
        <v>0</v>
      </c>
      <c r="P538" s="227"/>
      <c r="Q538" s="227"/>
    </row>
    <row r="539" spans="1:17" ht="31" hidden="1" x14ac:dyDescent="0.35">
      <c r="A539" s="39"/>
      <c r="B539" s="228"/>
      <c r="C539" s="228"/>
      <c r="D539" s="228"/>
      <c r="E539" s="228"/>
      <c r="F539" s="229"/>
      <c r="G539" s="51" t="s">
        <v>10</v>
      </c>
      <c r="H539" s="197"/>
      <c r="I539" s="118"/>
      <c r="J539" s="198">
        <v>400</v>
      </c>
      <c r="K539" s="199">
        <v>3428000</v>
      </c>
      <c r="L539" s="199"/>
      <c r="M539" s="247"/>
      <c r="N539" s="119"/>
      <c r="O539" s="221"/>
      <c r="P539" s="227"/>
      <c r="Q539" s="227"/>
    </row>
    <row r="540" spans="1:17" ht="31" x14ac:dyDescent="0.35">
      <c r="A540" s="39"/>
      <c r="B540" s="295"/>
      <c r="C540" s="295"/>
      <c r="D540" s="295"/>
      <c r="E540" s="295"/>
      <c r="F540" s="296"/>
      <c r="G540" s="303" t="s">
        <v>411</v>
      </c>
      <c r="H540" s="197"/>
      <c r="I540" s="64" t="s">
        <v>562</v>
      </c>
      <c r="J540" s="198"/>
      <c r="K540" s="199"/>
      <c r="L540" s="199"/>
      <c r="M540" s="247"/>
      <c r="N540" s="119"/>
      <c r="O540" s="221">
        <f>O541+O543</f>
        <v>16731800</v>
      </c>
      <c r="P540" s="227"/>
      <c r="Q540" s="227"/>
    </row>
    <row r="541" spans="1:17" ht="31" x14ac:dyDescent="0.35">
      <c r="A541" s="39"/>
      <c r="B541" s="295"/>
      <c r="C541" s="295"/>
      <c r="D541" s="295"/>
      <c r="E541" s="295"/>
      <c r="F541" s="296"/>
      <c r="G541" s="51" t="s">
        <v>566</v>
      </c>
      <c r="H541" s="197"/>
      <c r="I541" s="47" t="s">
        <v>563</v>
      </c>
      <c r="J541" s="198"/>
      <c r="K541" s="199"/>
      <c r="L541" s="199"/>
      <c r="M541" s="247"/>
      <c r="N541" s="119"/>
      <c r="O541" s="221">
        <f>O542</f>
        <v>836800</v>
      </c>
      <c r="P541" s="227"/>
      <c r="Q541" s="227"/>
    </row>
    <row r="542" spans="1:17" ht="31" x14ac:dyDescent="0.35">
      <c r="A542" s="39"/>
      <c r="B542" s="295"/>
      <c r="C542" s="295"/>
      <c r="D542" s="295"/>
      <c r="E542" s="295"/>
      <c r="F542" s="296"/>
      <c r="G542" s="51" t="s">
        <v>10</v>
      </c>
      <c r="H542" s="197"/>
      <c r="I542" s="118"/>
      <c r="J542" s="198">
        <v>400</v>
      </c>
      <c r="K542" s="199"/>
      <c r="L542" s="199"/>
      <c r="M542" s="247"/>
      <c r="N542" s="119"/>
      <c r="O542" s="274">
        <v>836800</v>
      </c>
      <c r="P542" s="227"/>
      <c r="Q542" s="227"/>
    </row>
    <row r="543" spans="1:17" ht="31" x14ac:dyDescent="0.35">
      <c r="A543" s="39"/>
      <c r="B543" s="295"/>
      <c r="C543" s="295"/>
      <c r="D543" s="295"/>
      <c r="E543" s="295"/>
      <c r="F543" s="296"/>
      <c r="G543" s="139" t="s">
        <v>565</v>
      </c>
      <c r="H543" s="197"/>
      <c r="I543" s="47" t="s">
        <v>564</v>
      </c>
      <c r="J543" s="198"/>
      <c r="K543" s="199"/>
      <c r="L543" s="199"/>
      <c r="M543" s="247"/>
      <c r="N543" s="119"/>
      <c r="O543" s="221">
        <f>O544</f>
        <v>15895000</v>
      </c>
      <c r="P543" s="227"/>
      <c r="Q543" s="227"/>
    </row>
    <row r="544" spans="1:17" ht="31" x14ac:dyDescent="0.35">
      <c r="A544" s="39"/>
      <c r="B544" s="295"/>
      <c r="C544" s="295"/>
      <c r="D544" s="295"/>
      <c r="E544" s="295"/>
      <c r="F544" s="296"/>
      <c r="G544" s="51" t="s">
        <v>10</v>
      </c>
      <c r="H544" s="197"/>
      <c r="I544" s="118"/>
      <c r="J544" s="198">
        <v>400</v>
      </c>
      <c r="K544" s="199"/>
      <c r="L544" s="199"/>
      <c r="M544" s="247"/>
      <c r="N544" s="119"/>
      <c r="O544" s="274">
        <v>15895000</v>
      </c>
      <c r="P544" s="227"/>
      <c r="Q544" s="227"/>
    </row>
    <row r="545" spans="1:17" ht="31" x14ac:dyDescent="0.35">
      <c r="A545" s="39"/>
      <c r="B545" s="306"/>
      <c r="C545" s="306"/>
      <c r="D545" s="306"/>
      <c r="E545" s="306"/>
      <c r="F545" s="307"/>
      <c r="G545" s="312" t="s">
        <v>715</v>
      </c>
      <c r="H545" s="197"/>
      <c r="I545" s="64" t="s">
        <v>714</v>
      </c>
      <c r="J545" s="198"/>
      <c r="K545" s="199"/>
      <c r="L545" s="199"/>
      <c r="M545" s="247"/>
      <c r="N545" s="119"/>
      <c r="O545" s="274">
        <f>O546</f>
        <v>1654800</v>
      </c>
      <c r="P545" s="227"/>
      <c r="Q545" s="227"/>
    </row>
    <row r="546" spans="1:17" ht="31" x14ac:dyDescent="0.35">
      <c r="A546" s="39"/>
      <c r="B546" s="306"/>
      <c r="C546" s="306"/>
      <c r="D546" s="306"/>
      <c r="E546" s="306"/>
      <c r="F546" s="307"/>
      <c r="G546" s="311" t="s">
        <v>716</v>
      </c>
      <c r="H546" s="197"/>
      <c r="I546" s="3" t="s">
        <v>711</v>
      </c>
      <c r="J546" s="198"/>
      <c r="K546" s="199"/>
      <c r="L546" s="199"/>
      <c r="M546" s="247"/>
      <c r="N546" s="119"/>
      <c r="O546" s="274">
        <f>O547</f>
        <v>1654800</v>
      </c>
      <c r="P546" s="227"/>
      <c r="Q546" s="227"/>
    </row>
    <row r="547" spans="1:17" ht="31" x14ac:dyDescent="0.35">
      <c r="A547" s="39"/>
      <c r="B547" s="306"/>
      <c r="C547" s="306"/>
      <c r="D547" s="306"/>
      <c r="E547" s="306"/>
      <c r="F547" s="307"/>
      <c r="G547" s="51" t="s">
        <v>2</v>
      </c>
      <c r="H547" s="197"/>
      <c r="I547" s="118"/>
      <c r="J547" s="198">
        <v>200</v>
      </c>
      <c r="K547" s="199"/>
      <c r="L547" s="199"/>
      <c r="M547" s="247"/>
      <c r="N547" s="119"/>
      <c r="O547" s="274">
        <f>1798000-143200</f>
        <v>1654800</v>
      </c>
      <c r="P547" s="227"/>
      <c r="Q547" s="227"/>
    </row>
    <row r="548" spans="1:17" ht="45.5" x14ac:dyDescent="0.35">
      <c r="A548" s="39"/>
      <c r="B548" s="17"/>
      <c r="C548" s="17"/>
      <c r="D548" s="17"/>
      <c r="E548" s="17"/>
      <c r="F548" s="18"/>
      <c r="G548" s="59" t="s">
        <v>633</v>
      </c>
      <c r="H548" s="59"/>
      <c r="I548" s="60" t="s">
        <v>276</v>
      </c>
      <c r="J548" s="61" t="s">
        <v>0</v>
      </c>
      <c r="K548" s="62">
        <f t="shared" ref="K548:O548" si="46">K549+K557</f>
        <v>9479483</v>
      </c>
      <c r="L548" s="62">
        <f t="shared" si="46"/>
        <v>309969</v>
      </c>
      <c r="M548" s="240">
        <f t="shared" si="46"/>
        <v>9739452</v>
      </c>
      <c r="N548" s="127">
        <f t="shared" si="46"/>
        <v>0</v>
      </c>
      <c r="O548" s="254">
        <f t="shared" si="46"/>
        <v>12892748</v>
      </c>
      <c r="P548" s="268"/>
      <c r="Q548" s="268"/>
    </row>
    <row r="549" spans="1:17" ht="31" x14ac:dyDescent="0.35">
      <c r="A549" s="39"/>
      <c r="B549" s="17"/>
      <c r="C549" s="17"/>
      <c r="D549" s="17"/>
      <c r="E549" s="17"/>
      <c r="F549" s="18"/>
      <c r="G549" s="51" t="s">
        <v>634</v>
      </c>
      <c r="H549" s="121"/>
      <c r="I549" s="47" t="s">
        <v>277</v>
      </c>
      <c r="J549" s="48" t="s">
        <v>0</v>
      </c>
      <c r="K549" s="49">
        <f>K550</f>
        <v>200000</v>
      </c>
      <c r="L549" s="49"/>
      <c r="M549" s="241">
        <f>M550</f>
        <v>150000</v>
      </c>
      <c r="N549" s="49">
        <f>N550</f>
        <v>0</v>
      </c>
      <c r="O549" s="221">
        <f>O550</f>
        <v>300000</v>
      </c>
      <c r="P549" s="227"/>
      <c r="Q549" s="227"/>
    </row>
    <row r="550" spans="1:17" ht="46.5" x14ac:dyDescent="0.35">
      <c r="A550" s="39"/>
      <c r="B550" s="17"/>
      <c r="C550" s="17"/>
      <c r="D550" s="17"/>
      <c r="E550" s="17"/>
      <c r="F550" s="18"/>
      <c r="G550" s="63" t="s">
        <v>279</v>
      </c>
      <c r="H550" s="63"/>
      <c r="I550" s="64" t="s">
        <v>278</v>
      </c>
      <c r="J550" s="48"/>
      <c r="K550" s="49">
        <f>K551+K553</f>
        <v>200000</v>
      </c>
      <c r="L550" s="49"/>
      <c r="M550" s="241">
        <f>M551+M553</f>
        <v>150000</v>
      </c>
      <c r="N550" s="49">
        <f>N551+N553</f>
        <v>0</v>
      </c>
      <c r="O550" s="221">
        <f>O551+O555</f>
        <v>300000</v>
      </c>
      <c r="P550" s="227"/>
      <c r="Q550" s="227"/>
    </row>
    <row r="551" spans="1:17" ht="46.5" x14ac:dyDescent="0.35">
      <c r="A551" s="39"/>
      <c r="B551" s="17"/>
      <c r="C551" s="17"/>
      <c r="D551" s="17"/>
      <c r="E551" s="17"/>
      <c r="F551" s="18"/>
      <c r="G551" s="51" t="s">
        <v>635</v>
      </c>
      <c r="H551" s="51"/>
      <c r="I551" s="47" t="s">
        <v>280</v>
      </c>
      <c r="J551" s="48" t="s">
        <v>0</v>
      </c>
      <c r="K551" s="49">
        <f>K552</f>
        <v>200000</v>
      </c>
      <c r="L551" s="49"/>
      <c r="M551" s="241">
        <f>M552</f>
        <v>150000</v>
      </c>
      <c r="N551" s="49">
        <f>N552</f>
        <v>0</v>
      </c>
      <c r="O551" s="221">
        <f>O552</f>
        <v>300000</v>
      </c>
      <c r="P551" s="227"/>
      <c r="Q551" s="227"/>
    </row>
    <row r="552" spans="1:17" ht="31" x14ac:dyDescent="0.25">
      <c r="G552" s="51" t="s">
        <v>2</v>
      </c>
      <c r="H552" s="51"/>
      <c r="I552" s="47" t="s">
        <v>0</v>
      </c>
      <c r="J552" s="48">
        <v>200</v>
      </c>
      <c r="K552" s="49">
        <v>200000</v>
      </c>
      <c r="L552" s="49"/>
      <c r="M552" s="241">
        <v>150000</v>
      </c>
      <c r="N552" s="49"/>
      <c r="O552" s="274">
        <v>300000</v>
      </c>
      <c r="P552" s="227"/>
      <c r="Q552" s="227"/>
    </row>
    <row r="553" spans="1:17" ht="46.5" hidden="1" x14ac:dyDescent="0.25">
      <c r="G553" s="51" t="s">
        <v>380</v>
      </c>
      <c r="H553" s="51"/>
      <c r="I553" s="47" t="s">
        <v>379</v>
      </c>
      <c r="J553" s="48"/>
      <c r="K553" s="49">
        <f>K554</f>
        <v>0</v>
      </c>
      <c r="L553" s="49"/>
      <c r="M553" s="241">
        <f>M554</f>
        <v>0</v>
      </c>
      <c r="N553" s="49"/>
      <c r="O553" s="258"/>
      <c r="P553" s="227"/>
      <c r="Q553" s="227"/>
    </row>
    <row r="554" spans="1:17" ht="31" hidden="1" x14ac:dyDescent="0.25">
      <c r="G554" s="51" t="s">
        <v>4</v>
      </c>
      <c r="H554" s="51"/>
      <c r="I554" s="47"/>
      <c r="J554" s="48">
        <v>200</v>
      </c>
      <c r="K554" s="49">
        <v>0</v>
      </c>
      <c r="L554" s="49"/>
      <c r="M554" s="241">
        <v>0</v>
      </c>
      <c r="N554" s="49"/>
      <c r="O554" s="258"/>
      <c r="P554" s="227"/>
      <c r="Q554" s="227"/>
    </row>
    <row r="555" spans="1:17" ht="15.65" hidden="1" x14ac:dyDescent="0.25">
      <c r="G555" s="283"/>
      <c r="H555" s="51"/>
      <c r="I555" s="47" t="s">
        <v>605</v>
      </c>
      <c r="J555" s="48"/>
      <c r="K555" s="49"/>
      <c r="L555" s="49"/>
      <c r="M555" s="241"/>
      <c r="N555" s="49"/>
      <c r="O555" s="258">
        <f>O556</f>
        <v>0</v>
      </c>
      <c r="P555" s="227"/>
      <c r="Q555" s="227"/>
    </row>
    <row r="556" spans="1:17" ht="31" hidden="1" x14ac:dyDescent="0.25">
      <c r="G556" s="51" t="s">
        <v>2</v>
      </c>
      <c r="H556" s="51"/>
      <c r="I556" s="47"/>
      <c r="J556" s="48">
        <v>200</v>
      </c>
      <c r="K556" s="49"/>
      <c r="L556" s="49"/>
      <c r="M556" s="241"/>
      <c r="N556" s="49"/>
      <c r="O556" s="258"/>
      <c r="P556" s="227"/>
      <c r="Q556" s="227"/>
    </row>
    <row r="557" spans="1:17" ht="46.5" x14ac:dyDescent="0.25">
      <c r="G557" s="51" t="s">
        <v>636</v>
      </c>
      <c r="H557" s="121"/>
      <c r="I557" s="47" t="s">
        <v>281</v>
      </c>
      <c r="J557" s="48" t="s">
        <v>0</v>
      </c>
      <c r="K557" s="49">
        <f t="shared" ref="K557:O558" si="47">K558</f>
        <v>9279483</v>
      </c>
      <c r="L557" s="49">
        <f t="shared" si="47"/>
        <v>309969</v>
      </c>
      <c r="M557" s="241">
        <f t="shared" si="47"/>
        <v>9589452</v>
      </c>
      <c r="N557" s="49">
        <f t="shared" si="47"/>
        <v>0</v>
      </c>
      <c r="O557" s="258">
        <f t="shared" si="47"/>
        <v>12592748</v>
      </c>
      <c r="P557" s="227"/>
      <c r="Q557" s="227"/>
    </row>
    <row r="558" spans="1:17" ht="62" x14ac:dyDescent="0.25">
      <c r="G558" s="63" t="s">
        <v>322</v>
      </c>
      <c r="H558" s="63"/>
      <c r="I558" s="64" t="s">
        <v>282</v>
      </c>
      <c r="J558" s="48"/>
      <c r="K558" s="49">
        <f t="shared" si="47"/>
        <v>9279483</v>
      </c>
      <c r="L558" s="49">
        <f t="shared" si="47"/>
        <v>309969</v>
      </c>
      <c r="M558" s="241">
        <f t="shared" si="47"/>
        <v>9589452</v>
      </c>
      <c r="N558" s="49">
        <f t="shared" si="47"/>
        <v>0</v>
      </c>
      <c r="O558" s="258">
        <f t="shared" si="47"/>
        <v>12592748</v>
      </c>
      <c r="P558" s="227"/>
      <c r="Q558" s="227"/>
    </row>
    <row r="559" spans="1:17" ht="62" x14ac:dyDescent="0.25">
      <c r="G559" s="51" t="s">
        <v>637</v>
      </c>
      <c r="H559" s="51"/>
      <c r="I559" s="47" t="s">
        <v>283</v>
      </c>
      <c r="J559" s="48" t="s">
        <v>0</v>
      </c>
      <c r="K559" s="49">
        <f>K560+K561+K562</f>
        <v>9279483</v>
      </c>
      <c r="L559" s="49">
        <f>L560+L561+L562</f>
        <v>309969</v>
      </c>
      <c r="M559" s="241">
        <f>M560+M561+M562</f>
        <v>9589452</v>
      </c>
      <c r="N559" s="49">
        <f>N560+N561+N562</f>
        <v>0</v>
      </c>
      <c r="O559" s="258">
        <f>O560+O561+O562</f>
        <v>12592748</v>
      </c>
      <c r="P559" s="227"/>
      <c r="Q559" s="227"/>
    </row>
    <row r="560" spans="1:17" ht="62" x14ac:dyDescent="0.25">
      <c r="G560" s="51" t="s">
        <v>3</v>
      </c>
      <c r="H560" s="51"/>
      <c r="I560" s="52"/>
      <c r="J560" s="48">
        <v>100</v>
      </c>
      <c r="K560" s="49">
        <v>6351047</v>
      </c>
      <c r="L560" s="49">
        <v>309969</v>
      </c>
      <c r="M560" s="241">
        <f>K560+L560</f>
        <v>6661016</v>
      </c>
      <c r="N560" s="49"/>
      <c r="O560" s="274">
        <v>8387370</v>
      </c>
      <c r="P560" s="227"/>
      <c r="Q560" s="227"/>
    </row>
    <row r="561" spans="7:17" ht="31" x14ac:dyDescent="0.25">
      <c r="G561" s="51" t="s">
        <v>2</v>
      </c>
      <c r="H561" s="51"/>
      <c r="I561" s="52"/>
      <c r="J561" s="48">
        <v>200</v>
      </c>
      <c r="K561" s="49">
        <v>2702396</v>
      </c>
      <c r="L561" s="49"/>
      <c r="M561" s="241">
        <f>K561+L561</f>
        <v>2702396</v>
      </c>
      <c r="N561" s="49"/>
      <c r="O561" s="258">
        <f>3069796+909542</f>
        <v>3979338</v>
      </c>
      <c r="P561" s="227"/>
      <c r="Q561" s="227"/>
    </row>
    <row r="562" spans="7:17" x14ac:dyDescent="0.25">
      <c r="G562" s="51" t="s">
        <v>1</v>
      </c>
      <c r="H562" s="51"/>
      <c r="I562" s="52"/>
      <c r="J562" s="48">
        <v>800</v>
      </c>
      <c r="K562" s="49">
        <v>226040</v>
      </c>
      <c r="L562" s="49"/>
      <c r="M562" s="241">
        <f>K562+L562</f>
        <v>226040</v>
      </c>
      <c r="N562" s="49"/>
      <c r="O562" s="258">
        <v>226040</v>
      </c>
      <c r="P562" s="227"/>
      <c r="Q562" s="227"/>
    </row>
    <row r="563" spans="7:17" ht="60" x14ac:dyDescent="0.3">
      <c r="G563" s="65" t="s">
        <v>638</v>
      </c>
      <c r="H563" s="65"/>
      <c r="I563" s="60" t="s">
        <v>444</v>
      </c>
      <c r="J563" s="48"/>
      <c r="K563" s="127">
        <f t="shared" ref="K563:O563" si="48">K565</f>
        <v>420000</v>
      </c>
      <c r="L563" s="127">
        <f t="shared" si="48"/>
        <v>0</v>
      </c>
      <c r="M563" s="242">
        <f t="shared" si="48"/>
        <v>420000</v>
      </c>
      <c r="N563" s="127">
        <f t="shared" si="48"/>
        <v>0</v>
      </c>
      <c r="O563" s="257">
        <f t="shared" si="48"/>
        <v>3485182</v>
      </c>
      <c r="P563" s="268"/>
      <c r="Q563" s="268"/>
    </row>
    <row r="564" spans="7:17" ht="62" x14ac:dyDescent="0.35">
      <c r="G564" s="66" t="s">
        <v>701</v>
      </c>
      <c r="H564" s="65"/>
      <c r="I564" s="47" t="s">
        <v>445</v>
      </c>
      <c r="J564" s="48"/>
      <c r="K564" s="49">
        <f t="shared" ref="K564:O564" si="49">K565</f>
        <v>420000</v>
      </c>
      <c r="L564" s="49">
        <f t="shared" si="49"/>
        <v>0</v>
      </c>
      <c r="M564" s="241">
        <f t="shared" si="49"/>
        <v>420000</v>
      </c>
      <c r="N564" s="49">
        <f t="shared" si="49"/>
        <v>0</v>
      </c>
      <c r="O564" s="258">
        <f t="shared" si="49"/>
        <v>3485182</v>
      </c>
      <c r="P564" s="227"/>
      <c r="Q564" s="227"/>
    </row>
    <row r="565" spans="7:17" ht="31" x14ac:dyDescent="0.25">
      <c r="G565" s="63" t="s">
        <v>328</v>
      </c>
      <c r="H565" s="63"/>
      <c r="I565" s="64" t="s">
        <v>446</v>
      </c>
      <c r="J565" s="48"/>
      <c r="K565" s="49">
        <f t="shared" ref="K565:O565" si="50">K566+K568</f>
        <v>420000</v>
      </c>
      <c r="L565" s="49">
        <f t="shared" si="50"/>
        <v>0</v>
      </c>
      <c r="M565" s="241">
        <f t="shared" si="50"/>
        <v>420000</v>
      </c>
      <c r="N565" s="49">
        <f t="shared" si="50"/>
        <v>0</v>
      </c>
      <c r="O565" s="258">
        <f t="shared" si="50"/>
        <v>3485182</v>
      </c>
      <c r="P565" s="227"/>
      <c r="Q565" s="227"/>
    </row>
    <row r="566" spans="7:17" ht="77.5" x14ac:dyDescent="0.35">
      <c r="G566" s="117" t="s">
        <v>410</v>
      </c>
      <c r="H566" s="66"/>
      <c r="I566" s="47" t="s">
        <v>447</v>
      </c>
      <c r="J566" s="48"/>
      <c r="K566" s="49">
        <f t="shared" ref="K566:N566" si="51">K567</f>
        <v>420000</v>
      </c>
      <c r="L566" s="49">
        <f t="shared" si="51"/>
        <v>0</v>
      </c>
      <c r="M566" s="241">
        <f t="shared" si="51"/>
        <v>420000</v>
      </c>
      <c r="N566" s="49">
        <f t="shared" si="51"/>
        <v>0</v>
      </c>
      <c r="O566" s="258">
        <f>O567+O571</f>
        <v>3485182</v>
      </c>
      <c r="P566" s="227"/>
      <c r="Q566" s="227"/>
    </row>
    <row r="567" spans="7:17" ht="31" x14ac:dyDescent="0.25">
      <c r="G567" s="51" t="s">
        <v>2</v>
      </c>
      <c r="H567" s="51"/>
      <c r="I567" s="52"/>
      <c r="J567" s="48">
        <v>200</v>
      </c>
      <c r="K567" s="49">
        <v>420000</v>
      </c>
      <c r="L567" s="49">
        <v>0</v>
      </c>
      <c r="M567" s="241">
        <f>K567+L567</f>
        <v>420000</v>
      </c>
      <c r="N567" s="49"/>
      <c r="O567" s="274">
        <f>582182+33000</f>
        <v>615182</v>
      </c>
      <c r="P567" s="227"/>
      <c r="Q567" s="227"/>
    </row>
    <row r="568" spans="7:17" ht="62.15" hidden="1" x14ac:dyDescent="0.25">
      <c r="G568" s="51" t="s">
        <v>338</v>
      </c>
      <c r="H568" s="51"/>
      <c r="I568" s="47" t="s">
        <v>329</v>
      </c>
      <c r="J568" s="48"/>
      <c r="K568" s="49">
        <f>K569</f>
        <v>0</v>
      </c>
      <c r="L568" s="49"/>
      <c r="M568" s="241">
        <f>M569</f>
        <v>0</v>
      </c>
      <c r="N568" s="49"/>
      <c r="O568" s="258"/>
      <c r="P568" s="227"/>
      <c r="Q568" s="227"/>
    </row>
    <row r="569" spans="7:17" ht="31.4" hidden="1" customHeight="1" x14ac:dyDescent="0.25">
      <c r="G569" s="51" t="s">
        <v>2</v>
      </c>
      <c r="H569" s="51"/>
      <c r="I569" s="47"/>
      <c r="J569" s="48">
        <v>200</v>
      </c>
      <c r="K569" s="49">
        <v>0</v>
      </c>
      <c r="L569" s="49"/>
      <c r="M569" s="241">
        <v>0</v>
      </c>
      <c r="N569" s="49"/>
      <c r="O569" s="258"/>
      <c r="P569" s="227"/>
      <c r="Q569" s="227"/>
    </row>
    <row r="570" spans="7:17" ht="20.25" hidden="1" customHeight="1" x14ac:dyDescent="0.25">
      <c r="G570" s="51" t="s">
        <v>6</v>
      </c>
      <c r="H570" s="51"/>
      <c r="I570" s="47"/>
      <c r="J570" s="48">
        <v>500</v>
      </c>
      <c r="K570" s="49"/>
      <c r="L570" s="49"/>
      <c r="M570" s="241"/>
      <c r="N570" s="49"/>
      <c r="O570" s="258"/>
      <c r="P570" s="227"/>
      <c r="Q570" s="227"/>
    </row>
    <row r="571" spans="7:17" ht="20.25" customHeight="1" x14ac:dyDescent="0.25">
      <c r="G571" s="51" t="s">
        <v>6</v>
      </c>
      <c r="H571" s="51"/>
      <c r="I571" s="47"/>
      <c r="J571" s="48">
        <v>500</v>
      </c>
      <c r="K571" s="49"/>
      <c r="L571" s="49"/>
      <c r="M571" s="241"/>
      <c r="N571" s="49"/>
      <c r="O571" s="258">
        <v>2870000</v>
      </c>
      <c r="P571" s="227"/>
      <c r="Q571" s="227"/>
    </row>
    <row r="572" spans="7:17" ht="45" x14ac:dyDescent="0.25">
      <c r="G572" s="121" t="s">
        <v>639</v>
      </c>
      <c r="H572" s="121"/>
      <c r="I572" s="60" t="s">
        <v>272</v>
      </c>
      <c r="J572" s="122" t="s">
        <v>0</v>
      </c>
      <c r="K572" s="127">
        <f>K573</f>
        <v>1795200</v>
      </c>
      <c r="L572" s="127"/>
      <c r="M572" s="242">
        <f t="shared" ref="M572:O575" si="52">M573</f>
        <v>1669167</v>
      </c>
      <c r="N572" s="127">
        <f t="shared" si="52"/>
        <v>0</v>
      </c>
      <c r="O572" s="258">
        <f t="shared" si="52"/>
        <v>1852422</v>
      </c>
      <c r="P572" s="227"/>
      <c r="Q572" s="227"/>
    </row>
    <row r="573" spans="7:17" x14ac:dyDescent="0.25">
      <c r="G573" s="302" t="s">
        <v>702</v>
      </c>
      <c r="H573" s="51"/>
      <c r="I573" s="47" t="s">
        <v>273</v>
      </c>
      <c r="J573" s="48" t="s">
        <v>0</v>
      </c>
      <c r="K573" s="49">
        <f>K574</f>
        <v>1795200</v>
      </c>
      <c r="L573" s="49"/>
      <c r="M573" s="241">
        <f t="shared" si="52"/>
        <v>1669167</v>
      </c>
      <c r="N573" s="49">
        <f t="shared" si="52"/>
        <v>0</v>
      </c>
      <c r="O573" s="258">
        <f t="shared" si="52"/>
        <v>1852422</v>
      </c>
      <c r="P573" s="227"/>
      <c r="Q573" s="227"/>
    </row>
    <row r="574" spans="7:17" ht="62" x14ac:dyDescent="0.25">
      <c r="G574" s="63" t="s">
        <v>390</v>
      </c>
      <c r="H574" s="63"/>
      <c r="I574" s="64" t="s">
        <v>274</v>
      </c>
      <c r="J574" s="48"/>
      <c r="K574" s="49">
        <f>K575</f>
        <v>1795200</v>
      </c>
      <c r="L574" s="49"/>
      <c r="M574" s="241">
        <f t="shared" si="52"/>
        <v>1669167</v>
      </c>
      <c r="N574" s="49">
        <f t="shared" si="52"/>
        <v>0</v>
      </c>
      <c r="O574" s="258">
        <f t="shared" si="52"/>
        <v>1852422</v>
      </c>
      <c r="P574" s="227"/>
      <c r="Q574" s="227"/>
    </row>
    <row r="575" spans="7:17" ht="31" x14ac:dyDescent="0.25">
      <c r="G575" s="51" t="s">
        <v>703</v>
      </c>
      <c r="H575" s="51"/>
      <c r="I575" s="47" t="s">
        <v>275</v>
      </c>
      <c r="J575" s="48" t="s">
        <v>0</v>
      </c>
      <c r="K575" s="49">
        <f>K576</f>
        <v>1795200</v>
      </c>
      <c r="L575" s="49"/>
      <c r="M575" s="241">
        <f t="shared" si="52"/>
        <v>1669167</v>
      </c>
      <c r="N575" s="49">
        <f t="shared" si="52"/>
        <v>0</v>
      </c>
      <c r="O575" s="258">
        <f t="shared" si="52"/>
        <v>1852422</v>
      </c>
      <c r="P575" s="227"/>
      <c r="Q575" s="227"/>
    </row>
    <row r="576" spans="7:17" ht="31" x14ac:dyDescent="0.25">
      <c r="G576" s="51" t="s">
        <v>4</v>
      </c>
      <c r="H576" s="51"/>
      <c r="I576" s="47" t="s">
        <v>0</v>
      </c>
      <c r="J576" s="48">
        <v>600</v>
      </c>
      <c r="K576" s="49">
        <v>1795200</v>
      </c>
      <c r="L576" s="49"/>
      <c r="M576" s="241">
        <v>1669167</v>
      </c>
      <c r="N576" s="49"/>
      <c r="O576" s="258">
        <v>1852422</v>
      </c>
      <c r="P576" s="227"/>
      <c r="Q576" s="227"/>
    </row>
    <row r="577" spans="7:17" ht="45" x14ac:dyDescent="0.3">
      <c r="G577" s="158" t="s">
        <v>614</v>
      </c>
      <c r="H577" s="65"/>
      <c r="I577" s="60" t="s">
        <v>284</v>
      </c>
      <c r="J577" s="122" t="s">
        <v>0</v>
      </c>
      <c r="K577" s="127">
        <f>K578+K590</f>
        <v>36708514</v>
      </c>
      <c r="L577" s="127">
        <f>L578+L590</f>
        <v>0</v>
      </c>
      <c r="M577" s="242">
        <f>M578+M590</f>
        <v>36406114</v>
      </c>
      <c r="N577" s="127">
        <f>N578+N590</f>
        <v>0</v>
      </c>
      <c r="O577" s="258">
        <f>O578+O590</f>
        <v>35655702</v>
      </c>
      <c r="P577" s="227"/>
      <c r="Q577" s="227"/>
    </row>
    <row r="578" spans="7:17" ht="46.5" x14ac:dyDescent="0.35">
      <c r="G578" s="66" t="s">
        <v>615</v>
      </c>
      <c r="H578" s="65"/>
      <c r="I578" s="47" t="s">
        <v>285</v>
      </c>
      <c r="J578" s="48" t="s">
        <v>0</v>
      </c>
      <c r="K578" s="49">
        <f>K579</f>
        <v>28734114</v>
      </c>
      <c r="L578" s="49">
        <f>L579</f>
        <v>0</v>
      </c>
      <c r="M578" s="241">
        <f>M579</f>
        <v>28734114</v>
      </c>
      <c r="N578" s="49">
        <f>N579</f>
        <v>0</v>
      </c>
      <c r="O578" s="258">
        <f>O579</f>
        <v>27404422</v>
      </c>
      <c r="P578" s="227"/>
      <c r="Q578" s="227"/>
    </row>
    <row r="579" spans="7:17" ht="31" x14ac:dyDescent="0.25">
      <c r="G579" s="120" t="s">
        <v>323</v>
      </c>
      <c r="H579" s="120"/>
      <c r="I579" s="64" t="s">
        <v>286</v>
      </c>
      <c r="J579" s="48"/>
      <c r="K579" s="49">
        <f>K580+K584+K586</f>
        <v>28734114</v>
      </c>
      <c r="L579" s="49">
        <f>L580+L584+L586</f>
        <v>0</v>
      </c>
      <c r="M579" s="241">
        <f>M580+M584+M586</f>
        <v>28734114</v>
      </c>
      <c r="N579" s="49">
        <f>N580+N584+N586</f>
        <v>0</v>
      </c>
      <c r="O579" s="258">
        <f>O580+O582+O584+O586</f>
        <v>27404422</v>
      </c>
      <c r="P579" s="227"/>
      <c r="Q579" s="227"/>
    </row>
    <row r="580" spans="7:17" ht="62" x14ac:dyDescent="0.35">
      <c r="G580" s="66" t="s">
        <v>640</v>
      </c>
      <c r="H580" s="66"/>
      <c r="I580" s="47" t="s">
        <v>287</v>
      </c>
      <c r="J580" s="48" t="s">
        <v>0</v>
      </c>
      <c r="K580" s="49">
        <f>K581</f>
        <v>19085723</v>
      </c>
      <c r="L580" s="49">
        <f>L581</f>
        <v>0</v>
      </c>
      <c r="M580" s="241">
        <f>M581</f>
        <v>19085723</v>
      </c>
      <c r="N580" s="49">
        <f>N581</f>
        <v>0</v>
      </c>
      <c r="O580" s="258">
        <f>O581</f>
        <v>15993592</v>
      </c>
      <c r="P580" s="227"/>
      <c r="Q580" s="227"/>
    </row>
    <row r="581" spans="7:17" ht="31" x14ac:dyDescent="0.25">
      <c r="G581" s="51" t="s">
        <v>2</v>
      </c>
      <c r="H581" s="51"/>
      <c r="I581" s="47" t="s">
        <v>0</v>
      </c>
      <c r="J581" s="48">
        <v>200</v>
      </c>
      <c r="K581" s="49">
        <v>19085723</v>
      </c>
      <c r="L581" s="49">
        <v>0</v>
      </c>
      <c r="M581" s="241">
        <f>K581+L581</f>
        <v>19085723</v>
      </c>
      <c r="N581" s="49">
        <v>0</v>
      </c>
      <c r="O581" s="274">
        <v>15993592</v>
      </c>
      <c r="P581" s="227"/>
      <c r="Q581" s="227"/>
    </row>
    <row r="582" spans="7:17" ht="46.5" x14ac:dyDescent="0.25">
      <c r="G582" s="51" t="s">
        <v>708</v>
      </c>
      <c r="H582" s="51"/>
      <c r="I582" s="47" t="s">
        <v>287</v>
      </c>
      <c r="J582" s="48"/>
      <c r="K582" s="49"/>
      <c r="L582" s="49"/>
      <c r="M582" s="241"/>
      <c r="N582" s="49"/>
      <c r="O582" s="274">
        <f>O583</f>
        <v>3296761</v>
      </c>
      <c r="P582" s="227"/>
      <c r="Q582" s="227"/>
    </row>
    <row r="583" spans="7:17" x14ac:dyDescent="0.25">
      <c r="G583" s="51" t="s">
        <v>6</v>
      </c>
      <c r="H583" s="51"/>
      <c r="I583" s="47"/>
      <c r="J583" s="48">
        <v>500</v>
      </c>
      <c r="K583" s="49"/>
      <c r="L583" s="49"/>
      <c r="M583" s="241"/>
      <c r="N583" s="49"/>
      <c r="O583" s="274">
        <v>3296761</v>
      </c>
      <c r="P583" s="227"/>
      <c r="Q583" s="227"/>
    </row>
    <row r="584" spans="7:17" ht="31" x14ac:dyDescent="0.25">
      <c r="G584" s="51" t="s">
        <v>485</v>
      </c>
      <c r="H584" s="51"/>
      <c r="I584" s="47" t="s">
        <v>486</v>
      </c>
      <c r="J584" s="48"/>
      <c r="K584" s="49">
        <f>K585</f>
        <v>1534322</v>
      </c>
      <c r="L584" s="49">
        <f>L585</f>
        <v>0</v>
      </c>
      <c r="M584" s="241">
        <f>M585</f>
        <v>1534322</v>
      </c>
      <c r="N584" s="49">
        <f>N585</f>
        <v>0</v>
      </c>
      <c r="O584" s="258">
        <f>O585</f>
        <v>0</v>
      </c>
      <c r="P584" s="227"/>
      <c r="Q584" s="227"/>
    </row>
    <row r="585" spans="7:17" ht="31" x14ac:dyDescent="0.25">
      <c r="G585" s="51" t="s">
        <v>2</v>
      </c>
      <c r="H585" s="51"/>
      <c r="I585" s="47"/>
      <c r="J585" s="48">
        <v>200</v>
      </c>
      <c r="K585" s="49">
        <v>1534322</v>
      </c>
      <c r="L585" s="49">
        <v>0</v>
      </c>
      <c r="M585" s="241">
        <f>K585+L585</f>
        <v>1534322</v>
      </c>
      <c r="N585" s="49">
        <v>0</v>
      </c>
      <c r="O585" s="258"/>
      <c r="P585" s="227"/>
      <c r="Q585" s="227"/>
    </row>
    <row r="586" spans="7:17" s="96" customFormat="1" ht="37" customHeight="1" x14ac:dyDescent="0.25">
      <c r="G586" s="51" t="s">
        <v>480</v>
      </c>
      <c r="H586" s="51"/>
      <c r="I586" s="47" t="s">
        <v>288</v>
      </c>
      <c r="J586" s="48" t="s">
        <v>0</v>
      </c>
      <c r="K586" s="49">
        <f>K587</f>
        <v>8114069</v>
      </c>
      <c r="L586" s="49">
        <f>L587</f>
        <v>0</v>
      </c>
      <c r="M586" s="241">
        <f>M587</f>
        <v>8114069</v>
      </c>
      <c r="N586" s="49">
        <f>N587</f>
        <v>0</v>
      </c>
      <c r="O586" s="258">
        <f>O587</f>
        <v>8114069</v>
      </c>
      <c r="P586" s="227"/>
      <c r="Q586" s="227"/>
    </row>
    <row r="587" spans="7:17" s="96" customFormat="1" ht="31" x14ac:dyDescent="0.25">
      <c r="G587" s="51" t="s">
        <v>2</v>
      </c>
      <c r="H587" s="51"/>
      <c r="I587" s="47"/>
      <c r="J587" s="48">
        <v>200</v>
      </c>
      <c r="K587" s="49">
        <v>8114069</v>
      </c>
      <c r="L587" s="49">
        <v>0</v>
      </c>
      <c r="M587" s="241">
        <f>K587+L587</f>
        <v>8114069</v>
      </c>
      <c r="N587" s="49"/>
      <c r="O587" s="258">
        <v>8114069</v>
      </c>
      <c r="P587" s="227"/>
      <c r="Q587" s="227"/>
    </row>
    <row r="588" spans="7:17" ht="0.65" customHeight="1" x14ac:dyDescent="0.25">
      <c r="G588" s="51" t="s">
        <v>343</v>
      </c>
      <c r="H588" s="51"/>
      <c r="I588" s="47" t="s">
        <v>342</v>
      </c>
      <c r="J588" s="48"/>
      <c r="K588" s="49">
        <f>K589</f>
        <v>0</v>
      </c>
      <c r="L588" s="49"/>
      <c r="M588" s="241">
        <f>M589</f>
        <v>0</v>
      </c>
      <c r="N588" s="49"/>
      <c r="O588" s="258"/>
      <c r="P588" s="227"/>
      <c r="Q588" s="227"/>
    </row>
    <row r="589" spans="7:17" ht="28.9" hidden="1" customHeight="1" x14ac:dyDescent="0.25">
      <c r="G589" s="51" t="s">
        <v>2</v>
      </c>
      <c r="H589" s="51"/>
      <c r="I589" s="47"/>
      <c r="J589" s="48">
        <v>200</v>
      </c>
      <c r="K589" s="49"/>
      <c r="L589" s="49"/>
      <c r="M589" s="241"/>
      <c r="N589" s="49"/>
      <c r="O589" s="258"/>
      <c r="P589" s="227"/>
      <c r="Q589" s="227"/>
    </row>
    <row r="590" spans="7:17" ht="31" x14ac:dyDescent="0.3">
      <c r="G590" s="117" t="s">
        <v>643</v>
      </c>
      <c r="H590" s="65"/>
      <c r="I590" s="47" t="s">
        <v>289</v>
      </c>
      <c r="J590" s="48"/>
      <c r="K590" s="49">
        <f>K591+K595</f>
        <v>7974400</v>
      </c>
      <c r="L590" s="49">
        <f>L591+L595</f>
        <v>0</v>
      </c>
      <c r="M590" s="241">
        <f>M591+M595</f>
        <v>7672000</v>
      </c>
      <c r="N590" s="49">
        <f>N591+N595</f>
        <v>0</v>
      </c>
      <c r="O590" s="258">
        <f>O591+O595</f>
        <v>8251280</v>
      </c>
      <c r="P590" s="227"/>
      <c r="Q590" s="227"/>
    </row>
    <row r="591" spans="7:17" ht="46.5" x14ac:dyDescent="0.25">
      <c r="G591" s="120" t="s">
        <v>291</v>
      </c>
      <c r="H591" s="120"/>
      <c r="I591" s="64" t="s">
        <v>290</v>
      </c>
      <c r="J591" s="48"/>
      <c r="K591" s="49">
        <f>K592</f>
        <v>7963000</v>
      </c>
      <c r="L591" s="49"/>
      <c r="M591" s="241">
        <f t="shared" ref="M591:O591" si="53">M592</f>
        <v>7660000</v>
      </c>
      <c r="N591" s="49">
        <f t="shared" si="53"/>
        <v>0</v>
      </c>
      <c r="O591" s="258">
        <f t="shared" si="53"/>
        <v>8218000</v>
      </c>
      <c r="P591" s="227"/>
      <c r="Q591" s="227"/>
    </row>
    <row r="592" spans="7:17" ht="60" customHeight="1" x14ac:dyDescent="0.35">
      <c r="G592" s="66" t="s">
        <v>644</v>
      </c>
      <c r="H592" s="66"/>
      <c r="I592" s="47" t="s">
        <v>292</v>
      </c>
      <c r="J592" s="48"/>
      <c r="K592" s="49">
        <f>K594</f>
        <v>7963000</v>
      </c>
      <c r="L592" s="49"/>
      <c r="M592" s="241">
        <f>M594</f>
        <v>7660000</v>
      </c>
      <c r="N592" s="49">
        <f>N594</f>
        <v>0</v>
      </c>
      <c r="O592" s="258">
        <f>O593+O594</f>
        <v>8218000</v>
      </c>
      <c r="P592" s="227"/>
      <c r="Q592" s="227"/>
    </row>
    <row r="593" spans="7:17" ht="38.25" customHeight="1" x14ac:dyDescent="0.35">
      <c r="G593" s="51" t="s">
        <v>2</v>
      </c>
      <c r="H593" s="66"/>
      <c r="I593" s="47"/>
      <c r="J593" s="48">
        <v>200</v>
      </c>
      <c r="K593" s="49"/>
      <c r="L593" s="49"/>
      <c r="M593" s="241"/>
      <c r="N593" s="49"/>
      <c r="O593" s="274">
        <v>8148000</v>
      </c>
      <c r="P593" s="227"/>
      <c r="Q593" s="227"/>
    </row>
    <row r="594" spans="7:17" x14ac:dyDescent="0.25">
      <c r="G594" s="51" t="s">
        <v>1</v>
      </c>
      <c r="H594" s="51"/>
      <c r="I594" s="52"/>
      <c r="J594" s="48">
        <v>800</v>
      </c>
      <c r="K594" s="49">
        <v>7963000</v>
      </c>
      <c r="L594" s="49"/>
      <c r="M594" s="241">
        <v>7660000</v>
      </c>
      <c r="N594" s="49"/>
      <c r="O594" s="274">
        <v>70000</v>
      </c>
      <c r="P594" s="227"/>
      <c r="Q594" s="227"/>
    </row>
    <row r="595" spans="7:17" ht="31" x14ac:dyDescent="0.25">
      <c r="G595" s="63" t="s">
        <v>294</v>
      </c>
      <c r="H595" s="63"/>
      <c r="I595" s="64" t="s">
        <v>293</v>
      </c>
      <c r="J595" s="48"/>
      <c r="K595" s="49">
        <f>K596</f>
        <v>11400</v>
      </c>
      <c r="L595" s="49"/>
      <c r="M595" s="241">
        <f t="shared" ref="M595:O596" si="54">M596</f>
        <v>12000</v>
      </c>
      <c r="N595" s="49">
        <f t="shared" si="54"/>
        <v>0</v>
      </c>
      <c r="O595" s="258">
        <f t="shared" si="54"/>
        <v>33280</v>
      </c>
      <c r="P595" s="227"/>
      <c r="Q595" s="227"/>
    </row>
    <row r="596" spans="7:17" s="96" customFormat="1" ht="46.5" x14ac:dyDescent="0.25">
      <c r="G596" s="117" t="s">
        <v>96</v>
      </c>
      <c r="H596" s="117"/>
      <c r="I596" s="47" t="s">
        <v>295</v>
      </c>
      <c r="J596" s="48" t="s">
        <v>0</v>
      </c>
      <c r="K596" s="49">
        <f>K597</f>
        <v>11400</v>
      </c>
      <c r="L596" s="49"/>
      <c r="M596" s="241">
        <f t="shared" si="54"/>
        <v>12000</v>
      </c>
      <c r="N596" s="49">
        <f t="shared" si="54"/>
        <v>0</v>
      </c>
      <c r="O596" s="258">
        <f t="shared" si="54"/>
        <v>33280</v>
      </c>
      <c r="P596" s="227"/>
      <c r="Q596" s="227"/>
    </row>
    <row r="597" spans="7:17" s="96" customFormat="1" x14ac:dyDescent="0.25">
      <c r="G597" s="51" t="s">
        <v>5</v>
      </c>
      <c r="H597" s="148"/>
      <c r="I597" s="149" t="s">
        <v>0</v>
      </c>
      <c r="J597" s="150">
        <v>300</v>
      </c>
      <c r="K597" s="151">
        <v>11400</v>
      </c>
      <c r="L597" s="151"/>
      <c r="M597" s="248">
        <v>12000</v>
      </c>
      <c r="N597" s="49"/>
      <c r="O597" s="258">
        <v>33280</v>
      </c>
      <c r="P597" s="227"/>
      <c r="Q597" s="227"/>
    </row>
    <row r="598" spans="7:17" ht="45" x14ac:dyDescent="0.25">
      <c r="G598" s="121" t="s">
        <v>642</v>
      </c>
      <c r="H598" s="121"/>
      <c r="I598" s="60" t="s">
        <v>297</v>
      </c>
      <c r="J598" s="122" t="s">
        <v>0</v>
      </c>
      <c r="K598" s="127">
        <f>K599</f>
        <v>46838</v>
      </c>
      <c r="L598" s="127">
        <f>L599</f>
        <v>0</v>
      </c>
      <c r="M598" s="242">
        <f>M599</f>
        <v>69348</v>
      </c>
      <c r="N598" s="127">
        <f>N599</f>
        <v>0</v>
      </c>
      <c r="O598" s="258">
        <f>O599</f>
        <v>60680</v>
      </c>
      <c r="P598" s="227"/>
      <c r="Q598" s="227"/>
    </row>
    <row r="599" spans="7:17" ht="46.5" x14ac:dyDescent="0.25">
      <c r="G599" s="51" t="s">
        <v>704</v>
      </c>
      <c r="H599" s="51"/>
      <c r="I599" s="47" t="s">
        <v>298</v>
      </c>
      <c r="J599" s="48" t="s">
        <v>0</v>
      </c>
      <c r="K599" s="49">
        <f>SUM(K605+K610)</f>
        <v>46838</v>
      </c>
      <c r="L599" s="49">
        <f>SUM(L605+L610)</f>
        <v>0</v>
      </c>
      <c r="M599" s="241">
        <f>SUM(M605+M610)</f>
        <v>69348</v>
      </c>
      <c r="N599" s="49">
        <f>SUM(N605+N610)</f>
        <v>0</v>
      </c>
      <c r="O599" s="258">
        <f>SUM(O605+O610)</f>
        <v>60680</v>
      </c>
      <c r="P599" s="227"/>
      <c r="Q599" s="227"/>
    </row>
    <row r="600" spans="7:17" ht="15.65" hidden="1" x14ac:dyDescent="0.25">
      <c r="G600" s="63" t="s">
        <v>324</v>
      </c>
      <c r="H600" s="63"/>
      <c r="I600" s="64" t="s">
        <v>299</v>
      </c>
      <c r="J600" s="48"/>
      <c r="K600" s="49">
        <f>K601</f>
        <v>0</v>
      </c>
      <c r="L600" s="49"/>
      <c r="M600" s="241">
        <f>M601</f>
        <v>0</v>
      </c>
      <c r="N600" s="49"/>
      <c r="O600" s="258"/>
      <c r="P600" s="227"/>
      <c r="Q600" s="227"/>
    </row>
    <row r="601" spans="7:17" ht="31" hidden="1" x14ac:dyDescent="0.25">
      <c r="G601" s="51" t="s">
        <v>327</v>
      </c>
      <c r="H601" s="51"/>
      <c r="I601" s="47" t="s">
        <v>300</v>
      </c>
      <c r="J601" s="48"/>
      <c r="K601" s="49">
        <f>K602+K604+K603</f>
        <v>0</v>
      </c>
      <c r="L601" s="49"/>
      <c r="M601" s="241">
        <f>M602+M604+M603</f>
        <v>0</v>
      </c>
      <c r="N601" s="49"/>
      <c r="O601" s="258"/>
      <c r="P601" s="227"/>
      <c r="Q601" s="227"/>
    </row>
    <row r="602" spans="7:17" ht="31" hidden="1" x14ac:dyDescent="0.25">
      <c r="G602" s="51" t="s">
        <v>2</v>
      </c>
      <c r="H602" s="51"/>
      <c r="I602" s="79"/>
      <c r="J602" s="48">
        <v>200</v>
      </c>
      <c r="K602" s="49">
        <v>0</v>
      </c>
      <c r="L602" s="49"/>
      <c r="M602" s="241">
        <v>0</v>
      </c>
      <c r="N602" s="49"/>
      <c r="O602" s="258"/>
      <c r="P602" s="227"/>
      <c r="Q602" s="227"/>
    </row>
    <row r="603" spans="7:17" ht="15.65" hidden="1" x14ac:dyDescent="0.25">
      <c r="G603" s="51" t="s">
        <v>5</v>
      </c>
      <c r="H603" s="51"/>
      <c r="I603" s="79"/>
      <c r="J603" s="48">
        <v>300</v>
      </c>
      <c r="K603" s="49">
        <v>0</v>
      </c>
      <c r="L603" s="49"/>
      <c r="M603" s="241">
        <v>0</v>
      </c>
      <c r="N603" s="49"/>
      <c r="O603" s="258"/>
      <c r="P603" s="227"/>
      <c r="Q603" s="227"/>
    </row>
    <row r="604" spans="7:17" ht="15.65" hidden="1" x14ac:dyDescent="0.25">
      <c r="G604" s="51" t="s">
        <v>1</v>
      </c>
      <c r="H604" s="51"/>
      <c r="I604" s="79"/>
      <c r="J604" s="48">
        <v>800</v>
      </c>
      <c r="K604" s="49"/>
      <c r="L604" s="49"/>
      <c r="M604" s="241"/>
      <c r="N604" s="49"/>
      <c r="O604" s="258"/>
      <c r="P604" s="227"/>
      <c r="Q604" s="227"/>
    </row>
    <row r="605" spans="7:17" ht="31" x14ac:dyDescent="0.25">
      <c r="G605" s="63" t="s">
        <v>705</v>
      </c>
      <c r="H605" s="63"/>
      <c r="I605" s="64" t="s">
        <v>299</v>
      </c>
      <c r="J605" s="48"/>
      <c r="K605" s="49">
        <f>SUM(K608)</f>
        <v>5580</v>
      </c>
      <c r="L605" s="49">
        <f>SUM(L608)</f>
        <v>0</v>
      </c>
      <c r="M605" s="241">
        <f>SUM(M608)</f>
        <v>5580</v>
      </c>
      <c r="N605" s="49">
        <f>SUM(N608)</f>
        <v>0</v>
      </c>
      <c r="O605" s="258">
        <f>SUM(O608)</f>
        <v>5580</v>
      </c>
      <c r="P605" s="227"/>
      <c r="Q605" s="227"/>
    </row>
    <row r="606" spans="7:17" ht="31" hidden="1" x14ac:dyDescent="0.25">
      <c r="G606" s="51" t="s">
        <v>326</v>
      </c>
      <c r="H606" s="51"/>
      <c r="I606" s="47" t="s">
        <v>325</v>
      </c>
      <c r="J606" s="48"/>
      <c r="K606" s="49">
        <f>K607</f>
        <v>0</v>
      </c>
      <c r="L606" s="49"/>
      <c r="M606" s="241">
        <f>M607</f>
        <v>0</v>
      </c>
      <c r="N606" s="49"/>
      <c r="O606" s="258"/>
      <c r="P606" s="227"/>
      <c r="Q606" s="227"/>
    </row>
    <row r="607" spans="7:17" ht="40.5" hidden="1" customHeight="1" x14ac:dyDescent="0.25">
      <c r="G607" s="51" t="s">
        <v>2</v>
      </c>
      <c r="H607" s="51"/>
      <c r="I607" s="47"/>
      <c r="J607" s="48">
        <v>200</v>
      </c>
      <c r="K607" s="49"/>
      <c r="L607" s="49"/>
      <c r="M607" s="241"/>
      <c r="N607" s="49"/>
      <c r="O607" s="258"/>
      <c r="P607" s="227"/>
      <c r="Q607" s="227"/>
    </row>
    <row r="608" spans="7:17" ht="62" x14ac:dyDescent="0.25">
      <c r="G608" s="51" t="s">
        <v>337</v>
      </c>
      <c r="H608" s="51"/>
      <c r="I608" s="47" t="s">
        <v>381</v>
      </c>
      <c r="J608" s="48"/>
      <c r="K608" s="49">
        <f>K609</f>
        <v>5580</v>
      </c>
      <c r="L608" s="49"/>
      <c r="M608" s="241">
        <f>M609</f>
        <v>5580</v>
      </c>
      <c r="N608" s="49">
        <f>N609</f>
        <v>0</v>
      </c>
      <c r="O608" s="258">
        <f>O609</f>
        <v>5580</v>
      </c>
      <c r="P608" s="227"/>
      <c r="Q608" s="227"/>
    </row>
    <row r="609" spans="7:17" ht="31" x14ac:dyDescent="0.25">
      <c r="G609" s="51" t="s">
        <v>2</v>
      </c>
      <c r="H609" s="51"/>
      <c r="I609" s="47"/>
      <c r="J609" s="48">
        <v>200</v>
      </c>
      <c r="K609" s="49">
        <v>5580</v>
      </c>
      <c r="L609" s="49"/>
      <c r="M609" s="241">
        <v>5580</v>
      </c>
      <c r="N609" s="49"/>
      <c r="O609" s="258">
        <v>5580</v>
      </c>
      <c r="P609" s="227"/>
      <c r="Q609" s="227"/>
    </row>
    <row r="610" spans="7:17" x14ac:dyDescent="0.25">
      <c r="G610" s="63" t="s">
        <v>706</v>
      </c>
      <c r="H610" s="51"/>
      <c r="I610" s="64" t="s">
        <v>423</v>
      </c>
      <c r="J610" s="48"/>
      <c r="K610" s="49">
        <f>SUM(K613+K615+K617+K611+K619)</f>
        <v>41258</v>
      </c>
      <c r="L610" s="49">
        <f>SUM(L613+L615+L617+L611)</f>
        <v>0</v>
      </c>
      <c r="M610" s="241">
        <f>SUM(M613+M615+M617+M611)</f>
        <v>63768</v>
      </c>
      <c r="N610" s="49">
        <f>SUM(N613+N615+N617+N611+N619)</f>
        <v>0</v>
      </c>
      <c r="O610" s="258">
        <f>SUM(O613+O615+O617+O611+O619)</f>
        <v>55100</v>
      </c>
      <c r="P610" s="227"/>
      <c r="Q610" s="227"/>
    </row>
    <row r="611" spans="7:17" ht="31" hidden="1" x14ac:dyDescent="0.25">
      <c r="G611" s="51" t="s">
        <v>327</v>
      </c>
      <c r="H611" s="51"/>
      <c r="I611" s="47" t="s">
        <v>494</v>
      </c>
      <c r="J611" s="48"/>
      <c r="K611" s="49">
        <f>K612</f>
        <v>0</v>
      </c>
      <c r="L611" s="49">
        <f>L612</f>
        <v>0</v>
      </c>
      <c r="M611" s="241">
        <f>M612</f>
        <v>0</v>
      </c>
      <c r="N611" s="49">
        <f>N612</f>
        <v>0</v>
      </c>
      <c r="O611" s="258">
        <f>O612</f>
        <v>0</v>
      </c>
      <c r="P611" s="227"/>
      <c r="Q611" s="227"/>
    </row>
    <row r="612" spans="7:17" ht="15.65" hidden="1" x14ac:dyDescent="0.25">
      <c r="G612" s="51" t="s">
        <v>1</v>
      </c>
      <c r="H612" s="51"/>
      <c r="I612" s="47"/>
      <c r="J612" s="48">
        <v>800</v>
      </c>
      <c r="K612" s="49"/>
      <c r="L612" s="49">
        <v>0</v>
      </c>
      <c r="M612" s="241">
        <f>K612+L612</f>
        <v>0</v>
      </c>
      <c r="N612" s="49"/>
      <c r="O612" s="258">
        <f>N612+K612</f>
        <v>0</v>
      </c>
      <c r="P612" s="227"/>
      <c r="Q612" s="227"/>
    </row>
    <row r="613" spans="7:17" ht="46.5" hidden="1" x14ac:dyDescent="0.25">
      <c r="G613" s="51" t="s">
        <v>330</v>
      </c>
      <c r="H613" s="51"/>
      <c r="I613" s="47" t="s">
        <v>424</v>
      </c>
      <c r="J613" s="48"/>
      <c r="K613" s="49">
        <f>K614</f>
        <v>0</v>
      </c>
      <c r="L613" s="49"/>
      <c r="M613" s="241">
        <f>M614</f>
        <v>50000</v>
      </c>
      <c r="N613" s="49">
        <f>N614</f>
        <v>0</v>
      </c>
      <c r="O613" s="258">
        <f>O614</f>
        <v>0</v>
      </c>
      <c r="P613" s="227"/>
      <c r="Q613" s="227"/>
    </row>
    <row r="614" spans="7:17" ht="15.65" hidden="1" x14ac:dyDescent="0.25">
      <c r="G614" s="51" t="s">
        <v>5</v>
      </c>
      <c r="H614" s="51"/>
      <c r="I614" s="47"/>
      <c r="J614" s="48">
        <v>300</v>
      </c>
      <c r="K614" s="49"/>
      <c r="L614" s="49"/>
      <c r="M614" s="241">
        <v>50000</v>
      </c>
      <c r="N614" s="49"/>
      <c r="O614" s="258">
        <f>N614+K614</f>
        <v>0</v>
      </c>
      <c r="P614" s="227"/>
      <c r="Q614" s="227"/>
    </row>
    <row r="615" spans="7:17" s="96" customFormat="1" x14ac:dyDescent="0.25">
      <c r="G615" s="51" t="s">
        <v>426</v>
      </c>
      <c r="H615" s="51"/>
      <c r="I615" s="47" t="s">
        <v>425</v>
      </c>
      <c r="J615" s="48"/>
      <c r="K615" s="49">
        <f>K616</f>
        <v>41258</v>
      </c>
      <c r="L615" s="49"/>
      <c r="M615" s="241">
        <f>M616</f>
        <v>13768</v>
      </c>
      <c r="N615" s="49">
        <f>N616</f>
        <v>0</v>
      </c>
      <c r="O615" s="258">
        <f>O616</f>
        <v>55100</v>
      </c>
      <c r="P615" s="227"/>
      <c r="Q615" s="227"/>
    </row>
    <row r="616" spans="7:17" s="96" customFormat="1" ht="31" x14ac:dyDescent="0.25">
      <c r="G616" s="51" t="s">
        <v>2</v>
      </c>
      <c r="H616" s="51"/>
      <c r="I616" s="47"/>
      <c r="J616" s="48">
        <v>200</v>
      </c>
      <c r="K616" s="49">
        <v>41258</v>
      </c>
      <c r="L616" s="49"/>
      <c r="M616" s="241">
        <v>13768</v>
      </c>
      <c r="N616" s="49"/>
      <c r="O616" s="258">
        <v>55100</v>
      </c>
      <c r="P616" s="227"/>
      <c r="Q616" s="227"/>
    </row>
    <row r="617" spans="7:17" s="96" customFormat="1" ht="46.5" hidden="1" x14ac:dyDescent="0.25">
      <c r="G617" s="51" t="s">
        <v>459</v>
      </c>
      <c r="H617" s="51"/>
      <c r="I617" s="47" t="s">
        <v>460</v>
      </c>
      <c r="J617" s="48"/>
      <c r="K617" s="49">
        <f>K618</f>
        <v>0</v>
      </c>
      <c r="L617" s="49">
        <f>L618</f>
        <v>0</v>
      </c>
      <c r="M617" s="241">
        <f>M618</f>
        <v>0</v>
      </c>
      <c r="N617" s="49"/>
      <c r="O617" s="258"/>
      <c r="P617" s="227"/>
      <c r="Q617" s="227"/>
    </row>
    <row r="618" spans="7:17" s="96" customFormat="1" ht="37.9" hidden="1" customHeight="1" x14ac:dyDescent="0.25">
      <c r="G618" s="51" t="s">
        <v>10</v>
      </c>
      <c r="H618" s="51"/>
      <c r="I618" s="47"/>
      <c r="J618" s="48">
        <v>400</v>
      </c>
      <c r="K618" s="49">
        <v>0</v>
      </c>
      <c r="L618" s="49">
        <v>0</v>
      </c>
      <c r="M618" s="241">
        <f>K618+L618</f>
        <v>0</v>
      </c>
      <c r="N618" s="49"/>
      <c r="O618" s="258"/>
      <c r="P618" s="227"/>
      <c r="Q618" s="227"/>
    </row>
    <row r="619" spans="7:17" s="96" customFormat="1" ht="31" hidden="1" x14ac:dyDescent="0.25">
      <c r="G619" s="211" t="s">
        <v>521</v>
      </c>
      <c r="H619" s="51"/>
      <c r="I619" s="47" t="s">
        <v>520</v>
      </c>
      <c r="J619" s="48"/>
      <c r="K619" s="49">
        <f>K620</f>
        <v>0</v>
      </c>
      <c r="L619" s="49"/>
      <c r="M619" s="241"/>
      <c r="N619" s="49">
        <f>N620</f>
        <v>0</v>
      </c>
      <c r="O619" s="258">
        <f>O620</f>
        <v>0</v>
      </c>
      <c r="P619" s="227"/>
      <c r="Q619" s="227"/>
    </row>
    <row r="620" spans="7:17" s="96" customFormat="1" ht="31" hidden="1" x14ac:dyDescent="0.25">
      <c r="G620" s="51" t="s">
        <v>2</v>
      </c>
      <c r="H620" s="51"/>
      <c r="I620" s="47"/>
      <c r="J620" s="48">
        <v>200</v>
      </c>
      <c r="K620" s="49"/>
      <c r="L620" s="49"/>
      <c r="M620" s="241"/>
      <c r="N620" s="49"/>
      <c r="O620" s="258">
        <f>N620+K620</f>
        <v>0</v>
      </c>
      <c r="P620" s="227"/>
      <c r="Q620" s="227"/>
    </row>
    <row r="621" spans="7:17" ht="45" x14ac:dyDescent="0.25">
      <c r="G621" s="114" t="s">
        <v>641</v>
      </c>
      <c r="H621" s="51"/>
      <c r="I621" s="115" t="s">
        <v>384</v>
      </c>
      <c r="J621" s="48"/>
      <c r="K621" s="127">
        <f t="shared" ref="K621:O624" si="55">K622</f>
        <v>200000</v>
      </c>
      <c r="L621" s="49">
        <f t="shared" si="55"/>
        <v>0</v>
      </c>
      <c r="M621" s="241">
        <f t="shared" si="55"/>
        <v>200000</v>
      </c>
      <c r="N621" s="49">
        <f t="shared" si="55"/>
        <v>0</v>
      </c>
      <c r="O621" s="258">
        <f t="shared" si="55"/>
        <v>250000</v>
      </c>
      <c r="P621" s="227"/>
      <c r="Q621" s="227"/>
    </row>
    <row r="622" spans="7:17" ht="62" x14ac:dyDescent="0.25">
      <c r="G622" s="51" t="s">
        <v>707</v>
      </c>
      <c r="H622" s="51"/>
      <c r="I622" s="118" t="s">
        <v>385</v>
      </c>
      <c r="J622" s="48"/>
      <c r="K622" s="49">
        <f t="shared" si="55"/>
        <v>200000</v>
      </c>
      <c r="L622" s="49">
        <f t="shared" si="55"/>
        <v>0</v>
      </c>
      <c r="M622" s="241">
        <f t="shared" si="55"/>
        <v>200000</v>
      </c>
      <c r="N622" s="49">
        <f t="shared" si="55"/>
        <v>0</v>
      </c>
      <c r="O622" s="258">
        <f t="shared" si="55"/>
        <v>250000</v>
      </c>
      <c r="P622" s="227"/>
      <c r="Q622" s="227"/>
    </row>
    <row r="623" spans="7:17" ht="46.5" x14ac:dyDescent="0.25">
      <c r="G623" s="120" t="s">
        <v>391</v>
      </c>
      <c r="H623" s="51"/>
      <c r="I623" s="152" t="s">
        <v>386</v>
      </c>
      <c r="J623" s="48"/>
      <c r="K623" s="49">
        <f t="shared" si="55"/>
        <v>200000</v>
      </c>
      <c r="L623" s="49">
        <f t="shared" si="55"/>
        <v>0</v>
      </c>
      <c r="M623" s="241">
        <f t="shared" si="55"/>
        <v>200000</v>
      </c>
      <c r="N623" s="49">
        <f t="shared" si="55"/>
        <v>0</v>
      </c>
      <c r="O623" s="258">
        <f t="shared" si="55"/>
        <v>250000</v>
      </c>
      <c r="P623" s="227"/>
      <c r="Q623" s="227"/>
    </row>
    <row r="624" spans="7:17" ht="31" x14ac:dyDescent="0.25">
      <c r="G624" s="153" t="s">
        <v>387</v>
      </c>
      <c r="H624" s="51"/>
      <c r="I624" s="118" t="s">
        <v>456</v>
      </c>
      <c r="J624" s="48"/>
      <c r="K624" s="49">
        <f t="shared" si="55"/>
        <v>200000</v>
      </c>
      <c r="L624" s="49">
        <f t="shared" si="55"/>
        <v>0</v>
      </c>
      <c r="M624" s="241">
        <f t="shared" si="55"/>
        <v>200000</v>
      </c>
      <c r="N624" s="49">
        <f t="shared" si="55"/>
        <v>0</v>
      </c>
      <c r="O624" s="258">
        <f t="shared" si="55"/>
        <v>250000</v>
      </c>
      <c r="P624" s="227"/>
      <c r="Q624" s="227"/>
    </row>
    <row r="625" spans="7:17" ht="31" x14ac:dyDescent="0.25">
      <c r="G625" s="117" t="s">
        <v>2</v>
      </c>
      <c r="H625" s="51"/>
      <c r="I625" s="47"/>
      <c r="J625" s="48">
        <v>200</v>
      </c>
      <c r="K625" s="49">
        <v>200000</v>
      </c>
      <c r="L625" s="49">
        <v>0</v>
      </c>
      <c r="M625" s="241">
        <f>K625+L625</f>
        <v>200000</v>
      </c>
      <c r="N625" s="49"/>
      <c r="O625" s="258">
        <v>250000</v>
      </c>
      <c r="P625" s="227"/>
      <c r="Q625" s="227"/>
    </row>
    <row r="626" spans="7:17" x14ac:dyDescent="0.25">
      <c r="G626" s="121" t="s">
        <v>8</v>
      </c>
      <c r="H626" s="51"/>
      <c r="I626" s="60" t="s">
        <v>305</v>
      </c>
      <c r="J626" s="48"/>
      <c r="K626" s="127">
        <f>K627+K631+K634+K636+K642+K651+K654+K629</f>
        <v>21044514</v>
      </c>
      <c r="L626" s="49"/>
      <c r="M626" s="242">
        <f>M627+M631+M634+M636+M642+M651+M654</f>
        <v>20719427</v>
      </c>
      <c r="N626" s="127">
        <f>N627+N631+N634+N636+N642+N651+N654+N629</f>
        <v>0</v>
      </c>
      <c r="O626" s="257">
        <f>O627+O631+O634+O636+O642+O651+O654+O629+O647+O649+O640</f>
        <v>22530951</v>
      </c>
      <c r="P626" s="268"/>
      <c r="Q626" s="268"/>
    </row>
    <row r="627" spans="7:17" s="96" customFormat="1" ht="46.5" x14ac:dyDescent="0.25">
      <c r="G627" s="51" t="s">
        <v>336</v>
      </c>
      <c r="H627" s="51"/>
      <c r="I627" s="47" t="s">
        <v>335</v>
      </c>
      <c r="J627" s="122"/>
      <c r="K627" s="49">
        <f>K628</f>
        <v>1765</v>
      </c>
      <c r="L627" s="127"/>
      <c r="M627" s="241">
        <f>M628</f>
        <v>1645</v>
      </c>
      <c r="N627" s="49">
        <f>N628</f>
        <v>0</v>
      </c>
      <c r="O627" s="258">
        <f>O628</f>
        <v>13554</v>
      </c>
      <c r="P627" s="227"/>
      <c r="Q627" s="227"/>
    </row>
    <row r="628" spans="7:17" s="96" customFormat="1" ht="31" x14ac:dyDescent="0.25">
      <c r="G628" s="51" t="s">
        <v>2</v>
      </c>
      <c r="H628" s="51"/>
      <c r="I628" s="60"/>
      <c r="J628" s="48">
        <v>200</v>
      </c>
      <c r="K628" s="49">
        <v>1765</v>
      </c>
      <c r="L628" s="49"/>
      <c r="M628" s="241">
        <v>1645</v>
      </c>
      <c r="N628" s="49"/>
      <c r="O628" s="258">
        <v>13554</v>
      </c>
      <c r="P628" s="227"/>
      <c r="Q628" s="227"/>
    </row>
    <row r="629" spans="7:17" s="96" customFormat="1" ht="31" hidden="1" x14ac:dyDescent="0.25">
      <c r="G629" s="51" t="s">
        <v>561</v>
      </c>
      <c r="H629" s="51"/>
      <c r="I629" s="47" t="s">
        <v>560</v>
      </c>
      <c r="J629" s="48"/>
      <c r="K629" s="49">
        <f>K630</f>
        <v>413740</v>
      </c>
      <c r="L629" s="49"/>
      <c r="M629" s="241"/>
      <c r="N629" s="49">
        <f>N630</f>
        <v>0</v>
      </c>
      <c r="O629" s="258">
        <f>O630</f>
        <v>0</v>
      </c>
      <c r="P629" s="227"/>
      <c r="Q629" s="227"/>
    </row>
    <row r="630" spans="7:17" s="96" customFormat="1" ht="31" hidden="1" x14ac:dyDescent="0.25">
      <c r="G630" s="51" t="s">
        <v>2</v>
      </c>
      <c r="H630" s="51"/>
      <c r="I630" s="60"/>
      <c r="J630" s="48">
        <v>200</v>
      </c>
      <c r="K630" s="49">
        <v>413740</v>
      </c>
      <c r="L630" s="49"/>
      <c r="M630" s="241"/>
      <c r="N630" s="49">
        <v>0</v>
      </c>
      <c r="O630" s="258"/>
      <c r="P630" s="227"/>
      <c r="Q630" s="227"/>
    </row>
    <row r="631" spans="7:17" s="96" customFormat="1" ht="62" x14ac:dyDescent="0.25">
      <c r="G631" s="51" t="s">
        <v>73</v>
      </c>
      <c r="H631" s="51"/>
      <c r="I631" s="47" t="s">
        <v>306</v>
      </c>
      <c r="J631" s="48"/>
      <c r="K631" s="49">
        <f>K632+K633</f>
        <v>977978</v>
      </c>
      <c r="L631" s="49"/>
      <c r="M631" s="241">
        <f>M632+M633</f>
        <v>1543588</v>
      </c>
      <c r="N631" s="49">
        <f>N632+N633</f>
        <v>0</v>
      </c>
      <c r="O631" s="258">
        <f>O632+O633</f>
        <v>974368</v>
      </c>
      <c r="P631" s="227"/>
      <c r="Q631" s="227"/>
    </row>
    <row r="632" spans="7:17" s="96" customFormat="1" ht="62" x14ac:dyDescent="0.25">
      <c r="G632" s="51" t="s">
        <v>3</v>
      </c>
      <c r="H632" s="51"/>
      <c r="I632" s="47" t="s">
        <v>0</v>
      </c>
      <c r="J632" s="48">
        <v>100</v>
      </c>
      <c r="K632" s="49">
        <v>743452</v>
      </c>
      <c r="L632" s="49"/>
      <c r="M632" s="241">
        <v>1105241</v>
      </c>
      <c r="N632" s="49"/>
      <c r="O632" s="290">
        <v>775834</v>
      </c>
      <c r="P632" s="227"/>
      <c r="Q632" s="227"/>
    </row>
    <row r="633" spans="7:17" s="96" customFormat="1" ht="31" x14ac:dyDescent="0.25">
      <c r="G633" s="51" t="s">
        <v>2</v>
      </c>
      <c r="H633" s="51"/>
      <c r="I633" s="47" t="s">
        <v>0</v>
      </c>
      <c r="J633" s="48">
        <v>200</v>
      </c>
      <c r="K633" s="49">
        <v>234526</v>
      </c>
      <c r="L633" s="49"/>
      <c r="M633" s="241">
        <v>438347</v>
      </c>
      <c r="N633" s="49"/>
      <c r="O633" s="258">
        <v>198534</v>
      </c>
      <c r="P633" s="227"/>
      <c r="Q633" s="227"/>
    </row>
    <row r="634" spans="7:17" x14ac:dyDescent="0.25">
      <c r="G634" s="51" t="s">
        <v>69</v>
      </c>
      <c r="H634" s="51"/>
      <c r="I634" s="47" t="s">
        <v>307</v>
      </c>
      <c r="J634" s="48" t="s">
        <v>0</v>
      </c>
      <c r="K634" s="49">
        <f>K635</f>
        <v>1556800</v>
      </c>
      <c r="L634" s="49"/>
      <c r="M634" s="241">
        <f>M635</f>
        <v>1565300</v>
      </c>
      <c r="N634" s="49">
        <f>N635</f>
        <v>0</v>
      </c>
      <c r="O634" s="258">
        <f>O635</f>
        <v>1554961</v>
      </c>
      <c r="P634" s="227"/>
      <c r="Q634" s="227"/>
    </row>
    <row r="635" spans="7:17" ht="62" x14ac:dyDescent="0.25">
      <c r="G635" s="51" t="s">
        <v>3</v>
      </c>
      <c r="H635" s="51"/>
      <c r="I635" s="52"/>
      <c r="J635" s="48">
        <v>100</v>
      </c>
      <c r="K635" s="49">
        <v>1556800</v>
      </c>
      <c r="L635" s="49"/>
      <c r="M635" s="241">
        <v>1565300</v>
      </c>
      <c r="N635" s="49"/>
      <c r="O635" s="274">
        <v>1554961</v>
      </c>
      <c r="P635" s="227"/>
      <c r="Q635" s="227"/>
    </row>
    <row r="636" spans="7:17" ht="46.5" x14ac:dyDescent="0.25">
      <c r="G636" s="51" t="s">
        <v>79</v>
      </c>
      <c r="H636" s="51"/>
      <c r="I636" s="47" t="s">
        <v>310</v>
      </c>
      <c r="J636" s="48"/>
      <c r="K636" s="49">
        <f>K637+K638+K639</f>
        <v>16987500</v>
      </c>
      <c r="L636" s="49">
        <f>L637+L638+L639</f>
        <v>0</v>
      </c>
      <c r="M636" s="241">
        <f>M637+M638+M639</f>
        <v>16987500</v>
      </c>
      <c r="N636" s="49">
        <f>N637+N638+N639</f>
        <v>0</v>
      </c>
      <c r="O636" s="258">
        <f>O637+O638+O639</f>
        <v>18431930</v>
      </c>
      <c r="P636" s="227"/>
      <c r="Q636" s="227"/>
    </row>
    <row r="637" spans="7:17" ht="62" x14ac:dyDescent="0.25">
      <c r="G637" s="51" t="s">
        <v>3</v>
      </c>
      <c r="H637" s="51"/>
      <c r="I637" s="47" t="s">
        <v>0</v>
      </c>
      <c r="J637" s="48">
        <v>100</v>
      </c>
      <c r="K637" s="49">
        <v>15080500</v>
      </c>
      <c r="L637" s="49"/>
      <c r="M637" s="241">
        <f>K637+L637</f>
        <v>15080500</v>
      </c>
      <c r="N637" s="49"/>
      <c r="O637" s="274">
        <v>17120302</v>
      </c>
      <c r="P637" s="227"/>
      <c r="Q637" s="227"/>
    </row>
    <row r="638" spans="7:17" ht="31" x14ac:dyDescent="0.25">
      <c r="G638" s="51" t="s">
        <v>2</v>
      </c>
      <c r="H638" s="51"/>
      <c r="I638" s="47" t="s">
        <v>0</v>
      </c>
      <c r="J638" s="48">
        <v>200</v>
      </c>
      <c r="K638" s="49">
        <v>1807000</v>
      </c>
      <c r="L638" s="49">
        <v>0</v>
      </c>
      <c r="M638" s="241">
        <f>K638+L638</f>
        <v>1807000</v>
      </c>
      <c r="N638" s="49"/>
      <c r="O638" s="285">
        <f>1066128+120500</f>
        <v>1186628</v>
      </c>
      <c r="P638" s="227"/>
      <c r="Q638" s="227"/>
    </row>
    <row r="639" spans="7:17" x14ac:dyDescent="0.25">
      <c r="G639" s="51" t="s">
        <v>1</v>
      </c>
      <c r="H639" s="51"/>
      <c r="I639" s="47" t="s">
        <v>0</v>
      </c>
      <c r="J639" s="48">
        <v>800</v>
      </c>
      <c r="K639" s="49">
        <v>100000</v>
      </c>
      <c r="L639" s="49">
        <v>0</v>
      </c>
      <c r="M639" s="241">
        <f>K639+L639</f>
        <v>100000</v>
      </c>
      <c r="N639" s="49"/>
      <c r="O639" s="258">
        <v>125000</v>
      </c>
      <c r="P639" s="227"/>
      <c r="Q639" s="227"/>
    </row>
    <row r="640" spans="7:17" ht="31" x14ac:dyDescent="0.25">
      <c r="G640" s="14" t="s">
        <v>722</v>
      </c>
      <c r="H640" s="51"/>
      <c r="I640" s="47" t="s">
        <v>600</v>
      </c>
      <c r="J640" s="48"/>
      <c r="K640" s="49"/>
      <c r="L640" s="49"/>
      <c r="M640" s="241"/>
      <c r="N640" s="49"/>
      <c r="O640" s="258">
        <f>O641</f>
        <v>110000</v>
      </c>
      <c r="P640" s="227"/>
      <c r="Q640" s="227"/>
    </row>
    <row r="641" spans="7:17" ht="31" x14ac:dyDescent="0.25">
      <c r="G641" s="51" t="s">
        <v>2</v>
      </c>
      <c r="H641" s="51"/>
      <c r="I641" s="47"/>
      <c r="J641" s="48">
        <v>200</v>
      </c>
      <c r="K641" s="49"/>
      <c r="L641" s="49"/>
      <c r="M641" s="241"/>
      <c r="N641" s="49"/>
      <c r="O641" s="258">
        <v>110000</v>
      </c>
      <c r="P641" s="227"/>
      <c r="Q641" s="227"/>
    </row>
    <row r="642" spans="7:17" x14ac:dyDescent="0.25">
      <c r="G642" s="51" t="s">
        <v>98</v>
      </c>
      <c r="H642" s="51"/>
      <c r="I642" s="47" t="s">
        <v>316</v>
      </c>
      <c r="J642" s="48"/>
      <c r="K642" s="49">
        <f>K643+K646</f>
        <v>200000</v>
      </c>
      <c r="L642" s="49">
        <f>L643+L646</f>
        <v>0</v>
      </c>
      <c r="M642" s="241">
        <f>M643+M646</f>
        <v>200000</v>
      </c>
      <c r="N642" s="49">
        <f>N643+N646</f>
        <v>0</v>
      </c>
      <c r="O642" s="258">
        <f>O644+O645+O646</f>
        <v>500000</v>
      </c>
      <c r="P642" s="227"/>
      <c r="Q642" s="227"/>
    </row>
    <row r="643" spans="7:17" ht="15.65" hidden="1" x14ac:dyDescent="0.25">
      <c r="G643" s="51" t="s">
        <v>5</v>
      </c>
      <c r="H643" s="51"/>
      <c r="I643" s="47"/>
      <c r="J643" s="48">
        <v>300</v>
      </c>
      <c r="K643" s="49"/>
      <c r="L643" s="49"/>
      <c r="M643" s="241">
        <f>K643+L643</f>
        <v>0</v>
      </c>
      <c r="N643" s="49"/>
      <c r="O643" s="258"/>
      <c r="P643" s="227"/>
      <c r="Q643" s="227"/>
    </row>
    <row r="644" spans="7:17" ht="31" x14ac:dyDescent="0.25">
      <c r="G644" s="51" t="s">
        <v>2</v>
      </c>
      <c r="H644" s="51"/>
      <c r="I644" s="47"/>
      <c r="J644" s="48">
        <v>200</v>
      </c>
      <c r="K644" s="49"/>
      <c r="L644" s="49"/>
      <c r="M644" s="241"/>
      <c r="N644" s="49"/>
      <c r="O644" s="258">
        <v>200000</v>
      </c>
      <c r="P644" s="227"/>
      <c r="Q644" s="227"/>
    </row>
    <row r="645" spans="7:17" x14ac:dyDescent="0.25">
      <c r="G645" s="51" t="s">
        <v>5</v>
      </c>
      <c r="H645" s="51"/>
      <c r="I645" s="47"/>
      <c r="J645" s="48">
        <v>300</v>
      </c>
      <c r="K645" s="49"/>
      <c r="L645" s="49"/>
      <c r="M645" s="241"/>
      <c r="N645" s="49"/>
      <c r="O645" s="258">
        <v>100000</v>
      </c>
      <c r="P645" s="227"/>
      <c r="Q645" s="227"/>
    </row>
    <row r="646" spans="7:17" x14ac:dyDescent="0.25">
      <c r="G646" s="51" t="s">
        <v>1</v>
      </c>
      <c r="H646" s="51"/>
      <c r="I646" s="47" t="s">
        <v>0</v>
      </c>
      <c r="J646" s="48">
        <v>800</v>
      </c>
      <c r="K646" s="49">
        <v>200000</v>
      </c>
      <c r="L646" s="49"/>
      <c r="M646" s="241">
        <f>K646+L646</f>
        <v>200000</v>
      </c>
      <c r="N646" s="49"/>
      <c r="O646" s="258">
        <v>200000</v>
      </c>
      <c r="P646" s="227"/>
      <c r="Q646" s="227"/>
    </row>
    <row r="647" spans="7:17" ht="46.5" hidden="1" x14ac:dyDescent="0.25">
      <c r="G647" s="51" t="s">
        <v>599</v>
      </c>
      <c r="H647" s="51"/>
      <c r="I647" s="47" t="s">
        <v>600</v>
      </c>
      <c r="J647" s="48"/>
      <c r="K647" s="49"/>
      <c r="L647" s="49"/>
      <c r="M647" s="241"/>
      <c r="N647" s="49"/>
      <c r="O647" s="274">
        <f>O648</f>
        <v>0</v>
      </c>
      <c r="P647" s="220"/>
      <c r="Q647" s="274"/>
    </row>
    <row r="648" spans="7:17" ht="15.65" hidden="1" x14ac:dyDescent="0.25">
      <c r="G648" s="51" t="s">
        <v>1</v>
      </c>
      <c r="H648" s="51"/>
      <c r="I648" s="47" t="s">
        <v>0</v>
      </c>
      <c r="J648" s="48">
        <v>800</v>
      </c>
      <c r="K648" s="49"/>
      <c r="L648" s="49"/>
      <c r="M648" s="241"/>
      <c r="N648" s="49"/>
      <c r="O648" s="274"/>
      <c r="P648" s="220"/>
      <c r="Q648" s="274"/>
    </row>
    <row r="649" spans="7:17" ht="31" hidden="1" x14ac:dyDescent="0.25">
      <c r="G649" s="51" t="s">
        <v>602</v>
      </c>
      <c r="H649" s="51"/>
      <c r="I649" s="47" t="s">
        <v>601</v>
      </c>
      <c r="J649" s="48"/>
      <c r="K649" s="49"/>
      <c r="L649" s="49"/>
      <c r="M649" s="241"/>
      <c r="N649" s="49"/>
      <c r="O649" s="274">
        <f>O650</f>
        <v>0</v>
      </c>
      <c r="P649" s="220"/>
      <c r="Q649" s="274"/>
    </row>
    <row r="650" spans="7:17" ht="15.65" hidden="1" x14ac:dyDescent="0.25">
      <c r="G650" s="51" t="s">
        <v>5</v>
      </c>
      <c r="H650" s="51"/>
      <c r="I650" s="47"/>
      <c r="J650" s="48">
        <v>300</v>
      </c>
      <c r="K650" s="49"/>
      <c r="L650" s="49"/>
      <c r="M650" s="241"/>
      <c r="N650" s="49"/>
      <c r="O650" s="274"/>
      <c r="P650" s="220"/>
      <c r="Q650" s="274"/>
    </row>
    <row r="651" spans="7:17" s="96" customFormat="1" ht="31" x14ac:dyDescent="0.25">
      <c r="G651" s="51" t="s">
        <v>74</v>
      </c>
      <c r="H651" s="51"/>
      <c r="I651" s="47" t="s">
        <v>318</v>
      </c>
      <c r="J651" s="48" t="s">
        <v>0</v>
      </c>
      <c r="K651" s="49">
        <f>K652+K653</f>
        <v>886052</v>
      </c>
      <c r="L651" s="49"/>
      <c r="M651" s="241">
        <f>M652+M653</f>
        <v>397980</v>
      </c>
      <c r="N651" s="49">
        <f>N652+N653</f>
        <v>0</v>
      </c>
      <c r="O651" s="258">
        <f>O652+O653</f>
        <v>929895</v>
      </c>
      <c r="P651" s="227"/>
      <c r="Q651" s="227"/>
    </row>
    <row r="652" spans="7:17" s="96" customFormat="1" ht="62" x14ac:dyDescent="0.25">
      <c r="G652" s="51" t="s">
        <v>3</v>
      </c>
      <c r="H652" s="51"/>
      <c r="I652" s="47"/>
      <c r="J652" s="48">
        <v>100</v>
      </c>
      <c r="K652" s="49">
        <v>743140</v>
      </c>
      <c r="L652" s="49"/>
      <c r="M652" s="241">
        <v>387980</v>
      </c>
      <c r="N652" s="49"/>
      <c r="O652" s="274">
        <v>786984</v>
      </c>
      <c r="P652" s="227"/>
      <c r="Q652" s="227"/>
    </row>
    <row r="653" spans="7:17" s="96" customFormat="1" ht="31" x14ac:dyDescent="0.25">
      <c r="G653" s="51" t="s">
        <v>2</v>
      </c>
      <c r="H653" s="51"/>
      <c r="I653" s="47"/>
      <c r="J653" s="48">
        <v>200</v>
      </c>
      <c r="K653" s="49">
        <v>142912</v>
      </c>
      <c r="L653" s="49"/>
      <c r="M653" s="241">
        <v>10000</v>
      </c>
      <c r="N653" s="49"/>
      <c r="O653" s="274">
        <v>142911</v>
      </c>
      <c r="P653" s="227"/>
      <c r="Q653" s="227"/>
    </row>
    <row r="654" spans="7:17" s="96" customFormat="1" ht="31" x14ac:dyDescent="0.25">
      <c r="G654" s="51" t="s">
        <v>75</v>
      </c>
      <c r="H654" s="51"/>
      <c r="I654" s="47" t="s">
        <v>319</v>
      </c>
      <c r="J654" s="48" t="s">
        <v>0</v>
      </c>
      <c r="K654" s="49">
        <f>K655+K656</f>
        <v>20679</v>
      </c>
      <c r="L654" s="49"/>
      <c r="M654" s="241">
        <f>M655+M656</f>
        <v>23414</v>
      </c>
      <c r="N654" s="49">
        <f>N655+N656</f>
        <v>0</v>
      </c>
      <c r="O654" s="258">
        <f>O655+O656</f>
        <v>16243</v>
      </c>
      <c r="P654" s="227"/>
      <c r="Q654" s="227"/>
    </row>
    <row r="655" spans="7:17" s="96" customFormat="1" ht="62" x14ac:dyDescent="0.25">
      <c r="G655" s="51" t="s">
        <v>3</v>
      </c>
      <c r="H655" s="51"/>
      <c r="I655" s="47"/>
      <c r="J655" s="48">
        <v>100</v>
      </c>
      <c r="K655" s="49">
        <v>16249</v>
      </c>
      <c r="L655" s="49"/>
      <c r="M655" s="241">
        <v>18580</v>
      </c>
      <c r="N655" s="49"/>
      <c r="O655" s="274">
        <v>13731</v>
      </c>
      <c r="P655" s="227"/>
      <c r="Q655" s="227"/>
    </row>
    <row r="656" spans="7:17" s="96" customFormat="1" ht="31" x14ac:dyDescent="0.25">
      <c r="G656" s="51" t="s">
        <v>2</v>
      </c>
      <c r="H656" s="51"/>
      <c r="I656" s="47" t="s">
        <v>0</v>
      </c>
      <c r="J656" s="48">
        <v>200</v>
      </c>
      <c r="K656" s="49">
        <v>4430</v>
      </c>
      <c r="L656" s="49"/>
      <c r="M656" s="241">
        <v>4834</v>
      </c>
      <c r="N656" s="49"/>
      <c r="O656" s="274">
        <v>2512</v>
      </c>
      <c r="P656" s="227"/>
      <c r="Q656" s="227"/>
    </row>
    <row r="657" spans="7:17" ht="30" x14ac:dyDescent="0.25">
      <c r="G657" s="121" t="s">
        <v>354</v>
      </c>
      <c r="H657" s="126">
        <v>825</v>
      </c>
      <c r="I657" s="47"/>
      <c r="J657" s="48"/>
      <c r="K657" s="127">
        <f>K658</f>
        <v>25000</v>
      </c>
      <c r="L657" s="49"/>
      <c r="M657" s="242">
        <f>M658</f>
        <v>25000</v>
      </c>
      <c r="N657" s="127">
        <f>N658</f>
        <v>0</v>
      </c>
      <c r="O657" s="258">
        <f>O658</f>
        <v>25000</v>
      </c>
      <c r="P657" s="227"/>
      <c r="Q657" s="227"/>
    </row>
    <row r="658" spans="7:17" x14ac:dyDescent="0.25">
      <c r="G658" s="121" t="s">
        <v>8</v>
      </c>
      <c r="H658" s="121"/>
      <c r="I658" s="60" t="s">
        <v>305</v>
      </c>
      <c r="J658" s="122" t="s">
        <v>0</v>
      </c>
      <c r="K658" s="127">
        <f>K659+K661</f>
        <v>25000</v>
      </c>
      <c r="L658" s="127"/>
      <c r="M658" s="242">
        <f>M659+M661</f>
        <v>25000</v>
      </c>
      <c r="N658" s="127">
        <f>N659+N661</f>
        <v>0</v>
      </c>
      <c r="O658" s="258">
        <f>O659+O661</f>
        <v>25000</v>
      </c>
      <c r="P658" s="227"/>
      <c r="Q658" s="227"/>
    </row>
    <row r="659" spans="7:17" ht="31" x14ac:dyDescent="0.25">
      <c r="G659" s="51" t="s">
        <v>70</v>
      </c>
      <c r="H659" s="51"/>
      <c r="I659" s="47" t="s">
        <v>308</v>
      </c>
      <c r="J659" s="48" t="s">
        <v>0</v>
      </c>
      <c r="K659" s="49">
        <f>K660</f>
        <v>5000</v>
      </c>
      <c r="L659" s="49"/>
      <c r="M659" s="241">
        <f>M660</f>
        <v>5000</v>
      </c>
      <c r="N659" s="49">
        <f>N660</f>
        <v>0</v>
      </c>
      <c r="O659" s="258">
        <f>O660</f>
        <v>5000</v>
      </c>
      <c r="P659" s="227"/>
      <c r="Q659" s="227"/>
    </row>
    <row r="660" spans="7:17" ht="62" x14ac:dyDescent="0.25">
      <c r="G660" s="51" t="s">
        <v>3</v>
      </c>
      <c r="H660" s="51"/>
      <c r="I660" s="52"/>
      <c r="J660" s="48">
        <v>100</v>
      </c>
      <c r="K660" s="49">
        <v>5000</v>
      </c>
      <c r="L660" s="49"/>
      <c r="M660" s="241">
        <v>5000</v>
      </c>
      <c r="N660" s="49"/>
      <c r="O660" s="258">
        <v>5000</v>
      </c>
      <c r="P660" s="227"/>
      <c r="Q660" s="227"/>
    </row>
    <row r="661" spans="7:17" ht="31" x14ac:dyDescent="0.25">
      <c r="G661" s="51" t="s">
        <v>71</v>
      </c>
      <c r="H661" s="51"/>
      <c r="I661" s="47" t="s">
        <v>309</v>
      </c>
      <c r="J661" s="48"/>
      <c r="K661" s="49">
        <f>K662+K664</f>
        <v>20000</v>
      </c>
      <c r="L661" s="49"/>
      <c r="M661" s="241">
        <f>M662+M664</f>
        <v>20000</v>
      </c>
      <c r="N661" s="49">
        <f>N662+N664</f>
        <v>0</v>
      </c>
      <c r="O661" s="258">
        <f>O662+O664</f>
        <v>20000</v>
      </c>
      <c r="P661" s="227"/>
      <c r="Q661" s="227"/>
    </row>
    <row r="662" spans="7:17" ht="62" x14ac:dyDescent="0.25">
      <c r="G662" s="51" t="s">
        <v>3</v>
      </c>
      <c r="H662" s="51"/>
      <c r="I662" s="52"/>
      <c r="J662" s="48">
        <v>100</v>
      </c>
      <c r="K662" s="49">
        <v>10000</v>
      </c>
      <c r="L662" s="49"/>
      <c r="M662" s="241">
        <v>10000</v>
      </c>
      <c r="N662" s="49"/>
      <c r="O662" s="258">
        <v>10000</v>
      </c>
      <c r="P662" s="227"/>
      <c r="Q662" s="227"/>
    </row>
    <row r="663" spans="7:17" ht="31" hidden="1" x14ac:dyDescent="0.25">
      <c r="G663" s="51" t="s">
        <v>2</v>
      </c>
      <c r="H663" s="51"/>
      <c r="I663" s="52"/>
      <c r="J663" s="48">
        <v>200</v>
      </c>
      <c r="K663" s="49">
        <v>0</v>
      </c>
      <c r="L663" s="49"/>
      <c r="M663" s="241">
        <v>0</v>
      </c>
      <c r="N663" s="49"/>
      <c r="O663" s="258"/>
      <c r="P663" s="227"/>
      <c r="Q663" s="227"/>
    </row>
    <row r="664" spans="7:17" ht="31" x14ac:dyDescent="0.25">
      <c r="G664" s="51" t="s">
        <v>2</v>
      </c>
      <c r="H664" s="51"/>
      <c r="I664" s="52"/>
      <c r="J664" s="48">
        <v>200</v>
      </c>
      <c r="K664" s="49">
        <v>10000</v>
      </c>
      <c r="L664" s="49"/>
      <c r="M664" s="241">
        <v>10000</v>
      </c>
      <c r="N664" s="49"/>
      <c r="O664" s="258">
        <v>10000</v>
      </c>
      <c r="P664" s="227"/>
      <c r="Q664" s="227"/>
    </row>
    <row r="665" spans="7:17" ht="30" x14ac:dyDescent="0.25">
      <c r="G665" s="121" t="s">
        <v>355</v>
      </c>
      <c r="H665" s="126">
        <v>826</v>
      </c>
      <c r="I665" s="52"/>
      <c r="J665" s="48"/>
      <c r="K665" s="127">
        <f>K666</f>
        <v>1122710</v>
      </c>
      <c r="L665" s="49"/>
      <c r="M665" s="242">
        <f>M666</f>
        <v>1122710</v>
      </c>
      <c r="N665" s="127">
        <f>N666</f>
        <v>0</v>
      </c>
      <c r="O665" s="258">
        <f>O666</f>
        <v>852581</v>
      </c>
      <c r="P665" s="227"/>
      <c r="Q665" s="227"/>
    </row>
    <row r="666" spans="7:17" x14ac:dyDescent="0.25">
      <c r="G666" s="121" t="s">
        <v>8</v>
      </c>
      <c r="H666" s="51"/>
      <c r="I666" s="125" t="s">
        <v>305</v>
      </c>
      <c r="J666" s="48"/>
      <c r="K666" s="127">
        <f>K667+K669</f>
        <v>1122710</v>
      </c>
      <c r="L666" s="49">
        <f>L667+L669</f>
        <v>0</v>
      </c>
      <c r="M666" s="242">
        <f>M667+M669</f>
        <v>1122710</v>
      </c>
      <c r="N666" s="127">
        <f>N667+N669</f>
        <v>0</v>
      </c>
      <c r="O666" s="258">
        <f>O667+O669</f>
        <v>852581</v>
      </c>
      <c r="P666" s="227"/>
      <c r="Q666" s="227"/>
    </row>
    <row r="667" spans="7:17" ht="31" x14ac:dyDescent="0.25">
      <c r="G667" s="51" t="s">
        <v>72</v>
      </c>
      <c r="H667" s="51"/>
      <c r="I667" s="47" t="s">
        <v>311</v>
      </c>
      <c r="J667" s="48"/>
      <c r="K667" s="49">
        <f>K668</f>
        <v>719005</v>
      </c>
      <c r="L667" s="49">
        <f>L668</f>
        <v>0</v>
      </c>
      <c r="M667" s="241">
        <f>M668</f>
        <v>719005</v>
      </c>
      <c r="N667" s="49">
        <f>N668</f>
        <v>0</v>
      </c>
      <c r="O667" s="258">
        <f>O668</f>
        <v>832581</v>
      </c>
      <c r="P667" s="227"/>
      <c r="Q667" s="227"/>
    </row>
    <row r="668" spans="7:17" ht="62" x14ac:dyDescent="0.25">
      <c r="G668" s="51" t="s">
        <v>3</v>
      </c>
      <c r="H668" s="51"/>
      <c r="I668" s="47" t="s">
        <v>0</v>
      </c>
      <c r="J668" s="48">
        <v>100</v>
      </c>
      <c r="K668" s="49">
        <f>552231+166774</f>
        <v>719005</v>
      </c>
      <c r="L668" s="49"/>
      <c r="M668" s="241">
        <f>L668+K668</f>
        <v>719005</v>
      </c>
      <c r="N668" s="49"/>
      <c r="O668" s="274">
        <v>832581</v>
      </c>
      <c r="P668" s="227"/>
      <c r="Q668" s="227"/>
    </row>
    <row r="669" spans="7:17" ht="31" x14ac:dyDescent="0.25">
      <c r="G669" s="51" t="s">
        <v>83</v>
      </c>
      <c r="H669" s="51"/>
      <c r="I669" s="47" t="s">
        <v>312</v>
      </c>
      <c r="J669" s="48"/>
      <c r="K669" s="49">
        <f>K670+K671+K672</f>
        <v>403705</v>
      </c>
      <c r="L669" s="49">
        <f>L670+L671</f>
        <v>0</v>
      </c>
      <c r="M669" s="241">
        <f>M670+M671+M672</f>
        <v>403705</v>
      </c>
      <c r="N669" s="49">
        <f>N670+N671+N672</f>
        <v>0</v>
      </c>
      <c r="O669" s="258">
        <f>O670+O671+O672</f>
        <v>20000</v>
      </c>
      <c r="P669" s="227"/>
      <c r="Q669" s="227"/>
    </row>
    <row r="670" spans="7:17" ht="62.15" hidden="1" x14ac:dyDescent="0.25">
      <c r="G670" s="51" t="s">
        <v>3</v>
      </c>
      <c r="H670" s="51"/>
      <c r="I670" s="47"/>
      <c r="J670" s="48">
        <v>100</v>
      </c>
      <c r="K670" s="49">
        <f>89001+294704</f>
        <v>383705</v>
      </c>
      <c r="L670" s="49">
        <v>-9800</v>
      </c>
      <c r="M670" s="241">
        <f>L670+K670</f>
        <v>373905</v>
      </c>
      <c r="N670" s="49"/>
      <c r="O670" s="258"/>
      <c r="P670" s="227"/>
      <c r="Q670" s="227"/>
    </row>
    <row r="671" spans="7:17" ht="31" x14ac:dyDescent="0.25">
      <c r="G671" s="51" t="s">
        <v>2</v>
      </c>
      <c r="H671" s="51"/>
      <c r="I671" s="47"/>
      <c r="J671" s="48">
        <v>200</v>
      </c>
      <c r="K671" s="49">
        <v>20000</v>
      </c>
      <c r="L671" s="49">
        <v>9800</v>
      </c>
      <c r="M671" s="241">
        <f>L671+K671</f>
        <v>29800</v>
      </c>
      <c r="N671" s="49"/>
      <c r="O671" s="258">
        <v>20000</v>
      </c>
      <c r="P671" s="227"/>
      <c r="Q671" s="227"/>
    </row>
    <row r="672" spans="7:17" ht="15.65" hidden="1" x14ac:dyDescent="0.25">
      <c r="G672" s="51" t="s">
        <v>1</v>
      </c>
      <c r="H672" s="51"/>
      <c r="I672" s="47"/>
      <c r="J672" s="48">
        <v>800</v>
      </c>
      <c r="K672" s="49">
        <v>0</v>
      </c>
      <c r="L672" s="49"/>
      <c r="M672" s="241">
        <v>0</v>
      </c>
      <c r="N672" s="49"/>
      <c r="O672" s="257"/>
      <c r="P672" s="227"/>
      <c r="Q672" s="227"/>
    </row>
    <row r="673" spans="7:17" x14ac:dyDescent="0.35">
      <c r="G673" s="154" t="s">
        <v>61</v>
      </c>
      <c r="H673" s="154"/>
      <c r="I673" s="155"/>
      <c r="J673" s="155"/>
      <c r="K673" s="156">
        <f t="shared" ref="K673:O673" si="56">K666+K658+K412+K303+K283+K138+K12</f>
        <v>618800057</v>
      </c>
      <c r="L673" s="156">
        <f t="shared" si="56"/>
        <v>1725822</v>
      </c>
      <c r="M673" s="249">
        <f t="shared" si="56"/>
        <v>571572565</v>
      </c>
      <c r="N673" s="127">
        <f t="shared" si="56"/>
        <v>2094450</v>
      </c>
      <c r="O673" s="257">
        <f t="shared" si="56"/>
        <v>683790859.89999998</v>
      </c>
      <c r="P673" s="268"/>
      <c r="Q673" s="268"/>
    </row>
    <row r="674" spans="7:17" x14ac:dyDescent="0.3">
      <c r="G674" s="50"/>
      <c r="H674" s="50"/>
      <c r="I674" s="50"/>
      <c r="J674" s="50"/>
      <c r="K674" s="50"/>
      <c r="L674" s="188"/>
      <c r="M674" s="50"/>
      <c r="N674" s="50"/>
    </row>
    <row r="675" spans="7:17" x14ac:dyDescent="0.3">
      <c r="G675" s="50"/>
      <c r="H675" s="50"/>
      <c r="I675" s="50"/>
      <c r="J675" s="50"/>
      <c r="K675" s="50"/>
      <c r="L675" s="188"/>
      <c r="M675" s="50"/>
      <c r="N675" s="50"/>
    </row>
    <row r="676" spans="7:17" x14ac:dyDescent="0.3">
      <c r="G676" s="50"/>
      <c r="H676" s="109"/>
      <c r="I676" s="50"/>
      <c r="J676" s="50"/>
      <c r="K676" s="50"/>
      <c r="L676" s="188"/>
      <c r="M676" s="50"/>
      <c r="N676" s="50"/>
    </row>
    <row r="677" spans="7:17" x14ac:dyDescent="0.3">
      <c r="G677" s="50"/>
      <c r="H677" s="109"/>
      <c r="I677" s="109"/>
      <c r="J677" s="50"/>
      <c r="K677" s="50"/>
      <c r="L677" s="188"/>
    </row>
    <row r="678" spans="7:17" x14ac:dyDescent="0.3">
      <c r="G678" s="50"/>
      <c r="H678" s="50"/>
      <c r="I678" s="50"/>
      <c r="J678" s="50"/>
      <c r="K678" s="50"/>
      <c r="L678" s="188"/>
    </row>
    <row r="679" spans="7:17" x14ac:dyDescent="0.3">
      <c r="L679" s="189"/>
    </row>
    <row r="680" spans="7:17" x14ac:dyDescent="0.3">
      <c r="J680" s="27"/>
      <c r="K680" s="27"/>
      <c r="L680" s="27"/>
      <c r="M680" s="28"/>
      <c r="N680" s="28"/>
    </row>
    <row r="681" spans="7:17" x14ac:dyDescent="0.3">
      <c r="J681" s="27"/>
      <c r="K681" s="27"/>
      <c r="L681" s="27"/>
      <c r="M681" s="28"/>
      <c r="N681" s="28"/>
    </row>
    <row r="682" spans="7:17" x14ac:dyDescent="0.3">
      <c r="J682" s="27"/>
      <c r="K682" s="27"/>
      <c r="L682" s="27"/>
      <c r="M682" s="28"/>
      <c r="N682" s="28"/>
    </row>
    <row r="683" spans="7:17" x14ac:dyDescent="0.3">
      <c r="J683" s="27"/>
      <c r="K683" s="27"/>
      <c r="L683" s="27"/>
      <c r="M683" s="28"/>
      <c r="N683" s="28"/>
    </row>
    <row r="684" spans="7:17" x14ac:dyDescent="0.3">
      <c r="J684" s="27"/>
      <c r="K684" s="27"/>
      <c r="L684" s="27"/>
      <c r="M684" s="28"/>
      <c r="N684" s="28"/>
    </row>
    <row r="685" spans="7:17" x14ac:dyDescent="0.3">
      <c r="J685" s="27"/>
      <c r="K685" s="27"/>
      <c r="L685" s="27"/>
      <c r="M685" s="28"/>
      <c r="N685" s="28"/>
    </row>
    <row r="686" spans="7:17" x14ac:dyDescent="0.3">
      <c r="J686" s="27"/>
      <c r="K686" s="27"/>
      <c r="L686" s="27"/>
      <c r="M686" s="28"/>
      <c r="N686" s="28"/>
    </row>
    <row r="687" spans="7:17" x14ac:dyDescent="0.3">
      <c r="J687" s="27"/>
      <c r="K687" s="27"/>
      <c r="L687" s="27"/>
      <c r="M687" s="28"/>
      <c r="N687" s="28"/>
    </row>
    <row r="688" spans="7:17" x14ac:dyDescent="0.3">
      <c r="J688" s="27"/>
      <c r="K688" s="27"/>
      <c r="L688" s="27"/>
      <c r="M688" s="28"/>
      <c r="N688" s="28"/>
    </row>
    <row r="689" spans="10:14" x14ac:dyDescent="0.3">
      <c r="J689" s="27"/>
      <c r="K689" s="27"/>
      <c r="L689" s="27"/>
      <c r="M689" s="28"/>
      <c r="N689" s="28"/>
    </row>
    <row r="690" spans="10:14" x14ac:dyDescent="0.3">
      <c r="J690" s="27"/>
      <c r="K690" s="27"/>
      <c r="L690" s="27"/>
      <c r="M690" s="28"/>
      <c r="N690" s="28"/>
    </row>
    <row r="691" spans="10:14" x14ac:dyDescent="0.3">
      <c r="J691" s="27"/>
      <c r="K691" s="27"/>
      <c r="L691" s="27"/>
      <c r="M691" s="28"/>
      <c r="N691" s="28"/>
    </row>
    <row r="692" spans="10:14" x14ac:dyDescent="0.3">
      <c r="J692" s="29"/>
      <c r="K692" s="29"/>
      <c r="L692" s="29"/>
      <c r="M692" s="28"/>
      <c r="N692" s="28"/>
    </row>
    <row r="693" spans="10:14" x14ac:dyDescent="0.3">
      <c r="J693" s="29"/>
      <c r="K693" s="29"/>
      <c r="L693" s="29"/>
      <c r="M693" s="28"/>
      <c r="N693" s="28"/>
    </row>
    <row r="694" spans="10:14" x14ac:dyDescent="0.3">
      <c r="J694" s="29"/>
      <c r="K694" s="29"/>
      <c r="L694" s="29"/>
      <c r="M694" s="28"/>
      <c r="N694" s="28"/>
    </row>
    <row r="695" spans="10:14" x14ac:dyDescent="0.3">
      <c r="J695" s="29"/>
      <c r="K695" s="29"/>
      <c r="L695" s="29"/>
      <c r="M695" s="28"/>
      <c r="N695" s="28"/>
    </row>
    <row r="696" spans="10:14" x14ac:dyDescent="0.3">
      <c r="J696" s="29"/>
      <c r="K696" s="29"/>
      <c r="L696" s="29"/>
      <c r="M696" s="28"/>
      <c r="N696" s="28"/>
    </row>
    <row r="697" spans="10:14" x14ac:dyDescent="0.3">
      <c r="J697" s="29"/>
      <c r="K697" s="29"/>
      <c r="L697" s="29"/>
      <c r="M697" s="28"/>
      <c r="N697" s="28"/>
    </row>
    <row r="698" spans="10:14" x14ac:dyDescent="0.3">
      <c r="J698" s="29"/>
      <c r="K698" s="29"/>
      <c r="L698" s="29"/>
      <c r="M698" s="28"/>
      <c r="N698" s="28"/>
    </row>
    <row r="699" spans="10:14" x14ac:dyDescent="0.3">
      <c r="J699" s="29"/>
      <c r="K699" s="29"/>
      <c r="L699" s="29"/>
      <c r="M699" s="28"/>
      <c r="N699" s="28"/>
    </row>
    <row r="700" spans="10:14" x14ac:dyDescent="0.3">
      <c r="J700" s="29"/>
      <c r="K700" s="29"/>
      <c r="L700" s="29"/>
      <c r="M700" s="28"/>
      <c r="N700" s="28"/>
    </row>
    <row r="701" spans="10:14" x14ac:dyDescent="0.3">
      <c r="J701" s="29"/>
      <c r="K701" s="29"/>
      <c r="L701" s="29"/>
      <c r="M701" s="28"/>
      <c r="N701" s="28"/>
    </row>
    <row r="702" spans="10:14" x14ac:dyDescent="0.3">
      <c r="J702" s="29"/>
      <c r="K702" s="29"/>
      <c r="L702" s="29"/>
      <c r="M702" s="28"/>
      <c r="N702" s="28"/>
    </row>
    <row r="703" spans="10:14" x14ac:dyDescent="0.3">
      <c r="J703" s="29"/>
      <c r="K703" s="29"/>
      <c r="L703" s="29"/>
      <c r="M703" s="28"/>
      <c r="N703" s="28"/>
    </row>
    <row r="704" spans="10:14" x14ac:dyDescent="0.3">
      <c r="J704" s="29"/>
      <c r="K704" s="29"/>
      <c r="L704" s="29"/>
      <c r="M704" s="28"/>
      <c r="N704" s="28"/>
    </row>
    <row r="705" spans="10:14" x14ac:dyDescent="0.3">
      <c r="J705" s="29"/>
      <c r="K705" s="29"/>
      <c r="L705" s="29"/>
      <c r="M705" s="28"/>
      <c r="N705" s="28"/>
    </row>
    <row r="706" spans="10:14" x14ac:dyDescent="0.3">
      <c r="J706" s="29"/>
      <c r="K706" s="29"/>
      <c r="L706" s="29"/>
      <c r="M706" s="28"/>
      <c r="N706" s="28"/>
    </row>
    <row r="707" spans="10:14" x14ac:dyDescent="0.3">
      <c r="J707" s="29"/>
      <c r="K707" s="29"/>
      <c r="L707" s="29"/>
      <c r="M707" s="28"/>
      <c r="N707" s="28"/>
    </row>
    <row r="708" spans="10:14" x14ac:dyDescent="0.3">
      <c r="J708" s="29"/>
      <c r="K708" s="29"/>
      <c r="L708" s="29"/>
      <c r="M708" s="28"/>
      <c r="N708" s="28"/>
    </row>
    <row r="709" spans="10:14" x14ac:dyDescent="0.3">
      <c r="M709" s="28"/>
      <c r="N709" s="28"/>
    </row>
    <row r="710" spans="10:14" x14ac:dyDescent="0.3">
      <c r="M710" s="28"/>
      <c r="N710" s="28"/>
    </row>
  </sheetData>
  <mergeCells count="77">
    <mergeCell ref="B408:F408"/>
    <mergeCell ref="I3:O3"/>
    <mergeCell ref="G6:O6"/>
    <mergeCell ref="B302:F302"/>
    <mergeCell ref="B272:F272"/>
    <mergeCell ref="B273:F273"/>
    <mergeCell ref="B300:F300"/>
    <mergeCell ref="B289:F289"/>
    <mergeCell ref="B277:F277"/>
    <mergeCell ref="B45:F45"/>
    <mergeCell ref="B58:F58"/>
    <mergeCell ref="I4:M4"/>
    <mergeCell ref="B152:F152"/>
    <mergeCell ref="B57:F57"/>
    <mergeCell ref="B146:F146"/>
    <mergeCell ref="B42:F42"/>
    <mergeCell ref="B486:F486"/>
    <mergeCell ref="B429:F429"/>
    <mergeCell ref="B485:F485"/>
    <mergeCell ref="B430:F430"/>
    <mergeCell ref="B410:F410"/>
    <mergeCell ref="B428:F428"/>
    <mergeCell ref="B416:F416"/>
    <mergeCell ref="B413:F413"/>
    <mergeCell ref="B415:F415"/>
    <mergeCell ref="B414:F414"/>
    <mergeCell ref="B335:F335"/>
    <mergeCell ref="B405:F405"/>
    <mergeCell ref="B321:F321"/>
    <mergeCell ref="B311:F311"/>
    <mergeCell ref="B301:F301"/>
    <mergeCell ref="B401:F401"/>
    <mergeCell ref="B351:F351"/>
    <mergeCell ref="B331:F331"/>
    <mergeCell ref="B337:F337"/>
    <mergeCell ref="B347:F347"/>
    <mergeCell ref="B404:F404"/>
    <mergeCell ref="B344:F344"/>
    <mergeCell ref="B346:F346"/>
    <mergeCell ref="B338:F338"/>
    <mergeCell ref="B350:F350"/>
    <mergeCell ref="B382:F382"/>
    <mergeCell ref="B325:F325"/>
    <mergeCell ref="B292:F292"/>
    <mergeCell ref="B312:F312"/>
    <mergeCell ref="B149:F149"/>
    <mergeCell ref="B291:F291"/>
    <mergeCell ref="B276:F276"/>
    <mergeCell ref="B282:F282"/>
    <mergeCell ref="B283:F283"/>
    <mergeCell ref="B180:F180"/>
    <mergeCell ref="B182:F182"/>
    <mergeCell ref="B181:F181"/>
    <mergeCell ref="B185:F185"/>
    <mergeCell ref="B189:F189"/>
    <mergeCell ref="B290:F290"/>
    <mergeCell ref="I2:O2"/>
    <mergeCell ref="B275:F275"/>
    <mergeCell ref="B155:F155"/>
    <mergeCell ref="B162:F162"/>
    <mergeCell ref="B175:F175"/>
    <mergeCell ref="B179:F179"/>
    <mergeCell ref="B176:F176"/>
    <mergeCell ref="B163:F163"/>
    <mergeCell ref="B178:F178"/>
    <mergeCell ref="B43:F43"/>
    <mergeCell ref="B60:F60"/>
    <mergeCell ref="B59:F59"/>
    <mergeCell ref="B154:F154"/>
    <mergeCell ref="B68:F68"/>
    <mergeCell ref="B145:F145"/>
    <mergeCell ref="B56:F56"/>
    <mergeCell ref="B46:F46"/>
    <mergeCell ref="B49:F49"/>
    <mergeCell ref="B265:F265"/>
    <mergeCell ref="B257:F257"/>
    <mergeCell ref="B53:F53"/>
  </mergeCells>
  <phoneticPr fontId="0" type="noConversion"/>
  <printOptions horizontalCentered="1"/>
  <pageMargins left="0.59055118110236227" right="0.19685039370078741" top="0.78740157480314965" bottom="0.39370078740157483" header="0.51181102362204722" footer="0.51181102362204722"/>
  <pageSetup paperSize="9" scale="75" fitToHeight="21" orientation="portrait" r:id="rId1"/>
  <headerFooter differentFirst="1" scaleWithDoc="0">
    <oddHeader>&amp;P</oddHeader>
  </headerFooter>
  <rowBreaks count="1" manualBreakCount="1">
    <brk id="637" min="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Прил.1_к поясн.</vt:lpstr>
      <vt:lpstr>Приложение 6 </vt:lpstr>
      <vt:lpstr>'Приложение 6 '!Заголовки_для_печати</vt:lpstr>
      <vt:lpstr>'Приложение 6 '!Область_печати</vt:lpstr>
    </vt:vector>
  </TitlesOfParts>
  <Company>Департамент финансов ЯО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Лобода Инна Анатольевна</dc:creator>
  <cp:lastModifiedBy>User1</cp:lastModifiedBy>
  <cp:lastPrinted>2022-03-22T14:04:51Z</cp:lastPrinted>
  <dcterms:created xsi:type="dcterms:W3CDTF">2013-10-18T09:34:20Z</dcterms:created>
  <dcterms:modified xsi:type="dcterms:W3CDTF">2022-04-19T12:56:58Z</dcterms:modified>
</cp:coreProperties>
</file>