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0" windowWidth="15600" windowHeight="10960" firstSheet="1" activeTab="1"/>
  </bookViews>
  <sheets>
    <sheet name="Прил.1_к поясн." sheetId="3" state="hidden" r:id="rId1"/>
    <sheet name="Приложение 6 " sheetId="2" r:id="rId2"/>
  </sheets>
  <definedNames>
    <definedName name="_xlnm.Print_Titles" localSheetId="1">'Приложение 6 '!$11:$11</definedName>
    <definedName name="_xlnm.Print_Area" localSheetId="1">'Приложение 6 '!$G$1:$O$586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13" i="2" l="1"/>
  <c r="N413" i="2"/>
  <c r="K413" i="2"/>
  <c r="N419" i="2"/>
  <c r="O419" i="2"/>
  <c r="K419" i="2"/>
  <c r="O420" i="2"/>
  <c r="N420" i="2"/>
  <c r="K420" i="2"/>
  <c r="O421" i="2"/>
  <c r="N421" i="2"/>
  <c r="K421" i="2"/>
  <c r="O422" i="2"/>
  <c r="N182" i="2"/>
  <c r="K182" i="2"/>
  <c r="O186" i="2"/>
  <c r="O81" i="2" l="1"/>
  <c r="N81" i="2"/>
  <c r="K81" i="2"/>
  <c r="O82" i="2"/>
  <c r="N83" i="2"/>
  <c r="K83" i="2"/>
  <c r="K80" i="2" s="1"/>
  <c r="O84" i="2"/>
  <c r="O83" i="2" s="1"/>
  <c r="N80" i="2" l="1"/>
  <c r="O80" i="2"/>
  <c r="O576" i="2"/>
  <c r="N574" i="2"/>
  <c r="N572" i="2"/>
  <c r="O569" i="2"/>
  <c r="O567" i="2"/>
  <c r="N566" i="2"/>
  <c r="O565" i="2"/>
  <c r="O564" i="2" s="1"/>
  <c r="N564" i="2"/>
  <c r="O561" i="2"/>
  <c r="O560" i="2"/>
  <c r="N559" i="2"/>
  <c r="O558" i="2"/>
  <c r="O557" i="2"/>
  <c r="N556" i="2"/>
  <c r="O555" i="2"/>
  <c r="O553" i="2" s="1"/>
  <c r="N553" i="2"/>
  <c r="O552" i="2"/>
  <c r="O551" i="2"/>
  <c r="O550" i="2"/>
  <c r="N549" i="2"/>
  <c r="O548" i="2"/>
  <c r="O547" i="2" s="1"/>
  <c r="N547" i="2"/>
  <c r="O546" i="2"/>
  <c r="O545" i="2"/>
  <c r="N544" i="2"/>
  <c r="O543" i="2"/>
  <c r="O542" i="2" s="1"/>
  <c r="N542" i="2"/>
  <c r="O541" i="2"/>
  <c r="O540" i="2" s="1"/>
  <c r="N540" i="2"/>
  <c r="O538" i="2"/>
  <c r="O537" i="2" s="1"/>
  <c r="O536" i="2" s="1"/>
  <c r="O535" i="2" s="1"/>
  <c r="O534" i="2" s="1"/>
  <c r="N537" i="2"/>
  <c r="N536" i="2" s="1"/>
  <c r="N535" i="2" s="1"/>
  <c r="N534" i="2" s="1"/>
  <c r="O533" i="2"/>
  <c r="O532" i="2" s="1"/>
  <c r="N532" i="2"/>
  <c r="O529" i="2"/>
  <c r="O528" i="2" s="1"/>
  <c r="N528" i="2"/>
  <c r="O527" i="2"/>
  <c r="O526" i="2" s="1"/>
  <c r="N526" i="2"/>
  <c r="O525" i="2"/>
  <c r="O524" i="2" s="1"/>
  <c r="N524" i="2"/>
  <c r="O522" i="2"/>
  <c r="O521" i="2" s="1"/>
  <c r="O518" i="2" s="1"/>
  <c r="N521" i="2"/>
  <c r="N518" i="2" s="1"/>
  <c r="O510" i="2"/>
  <c r="O509" i="2" s="1"/>
  <c r="O508" i="2" s="1"/>
  <c r="N509" i="2"/>
  <c r="N508" i="2" s="1"/>
  <c r="O507" i="2"/>
  <c r="O506" i="2" s="1"/>
  <c r="O505" i="2" s="1"/>
  <c r="N506" i="2"/>
  <c r="N505" i="2" s="1"/>
  <c r="O501" i="2"/>
  <c r="O500" i="2" s="1"/>
  <c r="N500" i="2"/>
  <c r="O499" i="2"/>
  <c r="O498" i="2" s="1"/>
  <c r="N498" i="2"/>
  <c r="O497" i="2"/>
  <c r="O496" i="2" s="1"/>
  <c r="N496" i="2"/>
  <c r="O492" i="2"/>
  <c r="O491" i="2" s="1"/>
  <c r="O490" i="2" s="1"/>
  <c r="O489" i="2" s="1"/>
  <c r="O488" i="2" s="1"/>
  <c r="N491" i="2"/>
  <c r="N490" i="2" s="1"/>
  <c r="N489" i="2" s="1"/>
  <c r="N488" i="2" s="1"/>
  <c r="O485" i="2"/>
  <c r="O484" i="2" s="1"/>
  <c r="O483" i="2" s="1"/>
  <c r="O482" i="2" s="1"/>
  <c r="N484" i="2"/>
  <c r="N483" i="2" s="1"/>
  <c r="N482" i="2" s="1"/>
  <c r="O480" i="2"/>
  <c r="O479" i="2"/>
  <c r="O478" i="2"/>
  <c r="N477" i="2"/>
  <c r="N476" i="2" s="1"/>
  <c r="N475" i="2" s="1"/>
  <c r="O472" i="2"/>
  <c r="O471" i="2" s="1"/>
  <c r="O470" i="2" s="1"/>
  <c r="O469" i="2" s="1"/>
  <c r="N471" i="2"/>
  <c r="N470" i="2" s="1"/>
  <c r="N469" i="2" s="1"/>
  <c r="O467" i="2"/>
  <c r="O466" i="2" s="1"/>
  <c r="N466" i="2"/>
  <c r="O465" i="2"/>
  <c r="O464" i="2" s="1"/>
  <c r="N464" i="2"/>
  <c r="O462" i="2"/>
  <c r="O461" i="2" s="1"/>
  <c r="N461" i="2"/>
  <c r="O460" i="2"/>
  <c r="O459" i="2"/>
  <c r="N458" i="2"/>
  <c r="O443" i="2"/>
  <c r="O442" i="2" s="1"/>
  <c r="O441" i="2" s="1"/>
  <c r="O440" i="2" s="1"/>
  <c r="O439" i="2" s="1"/>
  <c r="N442" i="2"/>
  <c r="N441" i="2" s="1"/>
  <c r="N440" i="2" s="1"/>
  <c r="N439" i="2" s="1"/>
  <c r="O426" i="2"/>
  <c r="O425" i="2" s="1"/>
  <c r="O424" i="2" s="1"/>
  <c r="O423" i="2" s="1"/>
  <c r="N425" i="2"/>
  <c r="N424" i="2" s="1"/>
  <c r="N423" i="2" s="1"/>
  <c r="O409" i="2"/>
  <c r="O408" i="2" s="1"/>
  <c r="O407" i="2" s="1"/>
  <c r="O406" i="2" s="1"/>
  <c r="O405" i="2" s="1"/>
  <c r="N408" i="2"/>
  <c r="N407" i="2" s="1"/>
  <c r="N406" i="2" s="1"/>
  <c r="N405" i="2" s="1"/>
  <c r="O404" i="2"/>
  <c r="O403" i="2" s="1"/>
  <c r="O402" i="2" s="1"/>
  <c r="O401" i="2" s="1"/>
  <c r="N403" i="2"/>
  <c r="N402" i="2" s="1"/>
  <c r="N401" i="2" s="1"/>
  <c r="O400" i="2"/>
  <c r="O399" i="2" s="1"/>
  <c r="O398" i="2" s="1"/>
  <c r="O397" i="2" s="1"/>
  <c r="N399" i="2"/>
  <c r="N398" i="2" s="1"/>
  <c r="N397" i="2" s="1"/>
  <c r="O396" i="2"/>
  <c r="O395" i="2" s="1"/>
  <c r="O394" i="2" s="1"/>
  <c r="O393" i="2" s="1"/>
  <c r="N395" i="2"/>
  <c r="N394" i="2" s="1"/>
  <c r="N393" i="2" s="1"/>
  <c r="O391" i="2"/>
  <c r="O390" i="2" s="1"/>
  <c r="O389" i="2" s="1"/>
  <c r="O388" i="2" s="1"/>
  <c r="N390" i="2"/>
  <c r="N389" i="2" s="1"/>
  <c r="N388" i="2" s="1"/>
  <c r="O386" i="2"/>
  <c r="O385" i="2" s="1"/>
  <c r="O384" i="2" s="1"/>
  <c r="O383" i="2" s="1"/>
  <c r="O382" i="2" s="1"/>
  <c r="N385" i="2"/>
  <c r="N384" i="2" s="1"/>
  <c r="N383" i="2" s="1"/>
  <c r="N382" i="2" s="1"/>
  <c r="N378" i="2"/>
  <c r="N377" i="2" s="1"/>
  <c r="O379" i="2"/>
  <c r="O378" i="2" s="1"/>
  <c r="O377" i="2" s="1"/>
  <c r="N375" i="2"/>
  <c r="N374" i="2" s="1"/>
  <c r="O376" i="2"/>
  <c r="O375" i="2" s="1"/>
  <c r="O374" i="2" s="1"/>
  <c r="O371" i="2"/>
  <c r="O370" i="2" s="1"/>
  <c r="O369" i="2" s="1"/>
  <c r="O368" i="2" s="1"/>
  <c r="O367" i="2" s="1"/>
  <c r="N370" i="2"/>
  <c r="N369" i="2" s="1"/>
  <c r="N368" i="2" s="1"/>
  <c r="N367" i="2" s="1"/>
  <c r="O365" i="2"/>
  <c r="O364" i="2"/>
  <c r="O363" i="2"/>
  <c r="N362" i="2"/>
  <c r="N361" i="2" s="1"/>
  <c r="O360" i="2"/>
  <c r="O359" i="2" s="1"/>
  <c r="O358" i="2" s="1"/>
  <c r="O357" i="2" s="1"/>
  <c r="O356" i="2" s="1"/>
  <c r="N359" i="2"/>
  <c r="N358" i="2" s="1"/>
  <c r="N357" i="2" s="1"/>
  <c r="N356" i="2" s="1"/>
  <c r="O351" i="2"/>
  <c r="O350" i="2" s="1"/>
  <c r="O349" i="2" s="1"/>
  <c r="O348" i="2" s="1"/>
  <c r="O347" i="2" s="1"/>
  <c r="N350" i="2"/>
  <c r="N349" i="2" s="1"/>
  <c r="N348" i="2" s="1"/>
  <c r="N347" i="2" s="1"/>
  <c r="O346" i="2"/>
  <c r="O345" i="2" s="1"/>
  <c r="O344" i="2" s="1"/>
  <c r="O343" i="2" s="1"/>
  <c r="N345" i="2"/>
  <c r="N344" i="2" s="1"/>
  <c r="N343" i="2" s="1"/>
  <c r="O334" i="2"/>
  <c r="O333" i="2" s="1"/>
  <c r="O332" i="2" s="1"/>
  <c r="N333" i="2"/>
  <c r="N332" i="2" s="1"/>
  <c r="O331" i="2"/>
  <c r="O330" i="2" s="1"/>
  <c r="N330" i="2"/>
  <c r="O329" i="2"/>
  <c r="O328" i="2" s="1"/>
  <c r="N328" i="2"/>
  <c r="O326" i="2"/>
  <c r="O325" i="2"/>
  <c r="N324" i="2"/>
  <c r="O322" i="2"/>
  <c r="O321" i="2" s="1"/>
  <c r="N321" i="2"/>
  <c r="O320" i="2"/>
  <c r="O318" i="2" s="1"/>
  <c r="N318" i="2"/>
  <c r="O317" i="2"/>
  <c r="O316" i="2" s="1"/>
  <c r="N316" i="2"/>
  <c r="O314" i="2"/>
  <c r="O313" i="2" s="1"/>
  <c r="N313" i="2"/>
  <c r="O312" i="2"/>
  <c r="O311" i="2" s="1"/>
  <c r="N311" i="2"/>
  <c r="O308" i="2"/>
  <c r="O307" i="2" s="1"/>
  <c r="N307" i="2"/>
  <c r="O306" i="2"/>
  <c r="O305" i="2"/>
  <c r="N304" i="2"/>
  <c r="O303" i="2"/>
  <c r="O302" i="2"/>
  <c r="N301" i="2"/>
  <c r="O300" i="2"/>
  <c r="O299" i="2"/>
  <c r="N298" i="2"/>
  <c r="O292" i="2"/>
  <c r="O291" i="2"/>
  <c r="N290" i="2"/>
  <c r="O289" i="2"/>
  <c r="O288" i="2"/>
  <c r="N287" i="2"/>
  <c r="O286" i="2"/>
  <c r="O285" i="2" s="1"/>
  <c r="N285" i="2"/>
  <c r="O284" i="2"/>
  <c r="O283" i="2" s="1"/>
  <c r="N283" i="2"/>
  <c r="O280" i="2"/>
  <c r="O278" i="2" s="1"/>
  <c r="N278" i="2"/>
  <c r="O277" i="2"/>
  <c r="O276" i="2"/>
  <c r="N275" i="2"/>
  <c r="O274" i="2"/>
  <c r="O272" i="2" s="1"/>
  <c r="N272" i="2"/>
  <c r="O271" i="2"/>
  <c r="O270" i="2"/>
  <c r="N269" i="2"/>
  <c r="O268" i="2"/>
  <c r="O267" i="2"/>
  <c r="N266" i="2"/>
  <c r="O265" i="2"/>
  <c r="O262" i="2" s="1"/>
  <c r="N262" i="2"/>
  <c r="O256" i="2"/>
  <c r="O255" i="2"/>
  <c r="N254" i="2"/>
  <c r="N253" i="2" s="1"/>
  <c r="O252" i="2"/>
  <c r="O251" i="2" s="1"/>
  <c r="O250" i="2" s="1"/>
  <c r="N251" i="2"/>
  <c r="N250" i="2" s="1"/>
  <c r="O249" i="2"/>
  <c r="O248" i="2" s="1"/>
  <c r="O247" i="2" s="1"/>
  <c r="N248" i="2"/>
  <c r="N247" i="2" s="1"/>
  <c r="O244" i="2"/>
  <c r="O243" i="2" s="1"/>
  <c r="O242" i="2" s="1"/>
  <c r="O241" i="2" s="1"/>
  <c r="O240" i="2" s="1"/>
  <c r="N243" i="2"/>
  <c r="N242" i="2" s="1"/>
  <c r="N241" i="2" s="1"/>
  <c r="N240" i="2" s="1"/>
  <c r="O238" i="2"/>
  <c r="O237" i="2"/>
  <c r="N236" i="2"/>
  <c r="O235" i="2"/>
  <c r="O234" i="2"/>
  <c r="O233" i="2"/>
  <c r="N232" i="2"/>
  <c r="N231" i="2" s="1"/>
  <c r="O230" i="2"/>
  <c r="O228" i="2" s="1"/>
  <c r="O227" i="2" s="1"/>
  <c r="N228" i="2"/>
  <c r="N227" i="2" s="1"/>
  <c r="O218" i="2"/>
  <c r="O217" i="2" s="1"/>
  <c r="O216" i="2" s="1"/>
  <c r="O215" i="2" s="1"/>
  <c r="O214" i="2" s="1"/>
  <c r="N217" i="2"/>
  <c r="N216" i="2" s="1"/>
  <c r="N215" i="2" s="1"/>
  <c r="N214" i="2" s="1"/>
  <c r="O211" i="2"/>
  <c r="O210" i="2" s="1"/>
  <c r="O209" i="2" s="1"/>
  <c r="O208" i="2" s="1"/>
  <c r="N210" i="2"/>
  <c r="N209" i="2" s="1"/>
  <c r="N208" i="2" s="1"/>
  <c r="O207" i="2"/>
  <c r="O205" i="2" s="1"/>
  <c r="O204" i="2" s="1"/>
  <c r="O203" i="2" s="1"/>
  <c r="N205" i="2"/>
  <c r="N204" i="2" s="1"/>
  <c r="N203" i="2" s="1"/>
  <c r="O199" i="2"/>
  <c r="O197" i="2"/>
  <c r="N196" i="2"/>
  <c r="N195" i="2" s="1"/>
  <c r="N194" i="2" s="1"/>
  <c r="N193" i="2" s="1"/>
  <c r="O192" i="2"/>
  <c r="O191" i="2" s="1"/>
  <c r="N191" i="2"/>
  <c r="O190" i="2"/>
  <c r="O189" i="2" s="1"/>
  <c r="N189" i="2"/>
  <c r="O188" i="2"/>
  <c r="O187" i="2"/>
  <c r="O182" i="2" s="1"/>
  <c r="O181" i="2"/>
  <c r="O178" i="2" s="1"/>
  <c r="N178" i="2"/>
  <c r="O177" i="2"/>
  <c r="O176" i="2" s="1"/>
  <c r="N176" i="2"/>
  <c r="O175" i="2"/>
  <c r="O173" i="2" s="1"/>
  <c r="N173" i="2"/>
  <c r="O169" i="2"/>
  <c r="O168" i="2" s="1"/>
  <c r="N168" i="2"/>
  <c r="O167" i="2"/>
  <c r="O166" i="2" s="1"/>
  <c r="N166" i="2"/>
  <c r="O164" i="2"/>
  <c r="O163" i="2" s="1"/>
  <c r="N163" i="2"/>
  <c r="N156" i="2"/>
  <c r="O157" i="2"/>
  <c r="O156" i="2" s="1"/>
  <c r="O155" i="2"/>
  <c r="O154" i="2"/>
  <c r="N152" i="2"/>
  <c r="O151" i="2"/>
  <c r="O150" i="2" s="1"/>
  <c r="N150" i="2"/>
  <c r="O149" i="2"/>
  <c r="O148" i="2"/>
  <c r="N147" i="2"/>
  <c r="O146" i="2"/>
  <c r="O145" i="2" s="1"/>
  <c r="N145" i="2"/>
  <c r="O144" i="2"/>
  <c r="O143" i="2" s="1"/>
  <c r="N143" i="2"/>
  <c r="O141" i="2"/>
  <c r="O140" i="2" s="1"/>
  <c r="N140" i="2"/>
  <c r="O139" i="2"/>
  <c r="O138" i="2" s="1"/>
  <c r="N138" i="2"/>
  <c r="O137" i="2"/>
  <c r="O136" i="2" s="1"/>
  <c r="N136" i="2"/>
  <c r="O133" i="2"/>
  <c r="O132" i="2" s="1"/>
  <c r="N132" i="2"/>
  <c r="O131" i="2"/>
  <c r="O130" i="2"/>
  <c r="N130" i="2"/>
  <c r="O129" i="2"/>
  <c r="O128" i="2"/>
  <c r="O127" i="2"/>
  <c r="O126" i="2"/>
  <c r="N125" i="2"/>
  <c r="O124" i="2"/>
  <c r="O123" i="2" s="1"/>
  <c r="N123" i="2"/>
  <c r="O122" i="2"/>
  <c r="O120" i="2"/>
  <c r="N119" i="2"/>
  <c r="O118" i="2"/>
  <c r="O116" i="2"/>
  <c r="N115" i="2"/>
  <c r="O114" i="2"/>
  <c r="O113" i="2"/>
  <c r="N113" i="2"/>
  <c r="O108" i="2"/>
  <c r="O107" i="2"/>
  <c r="O106" i="2"/>
  <c r="N105" i="2"/>
  <c r="N104" i="2" s="1"/>
  <c r="O103" i="2"/>
  <c r="O102" i="2" s="1"/>
  <c r="N102" i="2"/>
  <c r="O101" i="2"/>
  <c r="O100" i="2" s="1"/>
  <c r="N100" i="2"/>
  <c r="O90" i="2"/>
  <c r="O89" i="2"/>
  <c r="N88" i="2"/>
  <c r="N87" i="2" s="1"/>
  <c r="O72" i="2"/>
  <c r="O71" i="2" s="1"/>
  <c r="N71" i="2"/>
  <c r="O48" i="2"/>
  <c r="O47" i="2"/>
  <c r="O46" i="2"/>
  <c r="N45" i="2"/>
  <c r="O44" i="2"/>
  <c r="O43" i="2"/>
  <c r="N43" i="2"/>
  <c r="O42" i="2"/>
  <c r="O40" i="2"/>
  <c r="N39" i="2"/>
  <c r="O38" i="2"/>
  <c r="O37" i="2" s="1"/>
  <c r="N37" i="2"/>
  <c r="O36" i="2"/>
  <c r="O35" i="2"/>
  <c r="N35" i="2"/>
  <c r="O28" i="2"/>
  <c r="O27" i="2"/>
  <c r="N26" i="2"/>
  <c r="N25" i="2" s="1"/>
  <c r="N24" i="2" s="1"/>
  <c r="N23" i="2" s="1"/>
  <c r="O22" i="2"/>
  <c r="O21" i="2" s="1"/>
  <c r="O20" i="2" s="1"/>
  <c r="O19" i="2" s="1"/>
  <c r="O18" i="2" s="1"/>
  <c r="N21" i="2"/>
  <c r="N20" i="2" s="1"/>
  <c r="N19" i="2" s="1"/>
  <c r="N18" i="2" s="1"/>
  <c r="O115" i="2" l="1"/>
  <c r="O26" i="2"/>
  <c r="O25" i="2" s="1"/>
  <c r="O24" i="2" s="1"/>
  <c r="O23" i="2" s="1"/>
  <c r="O269" i="2"/>
  <c r="O298" i="2"/>
  <c r="O254" i="2"/>
  <c r="O253" i="2" s="1"/>
  <c r="O301" i="2"/>
  <c r="O236" i="2"/>
  <c r="O304" i="2"/>
  <c r="O556" i="2"/>
  <c r="O152" i="2"/>
  <c r="O275" i="2"/>
  <c r="O362" i="2"/>
  <c r="O361" i="2" s="1"/>
  <c r="O39" i="2"/>
  <c r="O196" i="2"/>
  <c r="O195" i="2" s="1"/>
  <c r="O194" i="2" s="1"/>
  <c r="O193" i="2" s="1"/>
  <c r="O287" i="2"/>
  <c r="O566" i="2"/>
  <c r="O563" i="2" s="1"/>
  <c r="O562" i="2" s="1"/>
  <c r="O290" i="2"/>
  <c r="N563" i="2"/>
  <c r="N562" i="2" s="1"/>
  <c r="N226" i="2"/>
  <c r="N225" i="2" s="1"/>
  <c r="O266" i="2"/>
  <c r="O373" i="2"/>
  <c r="O372" i="2" s="1"/>
  <c r="N571" i="2"/>
  <c r="N570" i="2" s="1"/>
  <c r="O559" i="2"/>
  <c r="O549" i="2"/>
  <c r="O544" i="2"/>
  <c r="N539" i="2"/>
  <c r="O523" i="2"/>
  <c r="O512" i="2" s="1"/>
  <c r="O511" i="2" s="1"/>
  <c r="N523" i="2"/>
  <c r="N512" i="2" s="1"/>
  <c r="N511" i="2" s="1"/>
  <c r="O504" i="2"/>
  <c r="N504" i="2"/>
  <c r="O495" i="2"/>
  <c r="O494" i="2" s="1"/>
  <c r="N495" i="2"/>
  <c r="N494" i="2" s="1"/>
  <c r="O481" i="2"/>
  <c r="N481" i="2"/>
  <c r="O477" i="2"/>
  <c r="O476" i="2" s="1"/>
  <c r="O475" i="2" s="1"/>
  <c r="O468" i="2" s="1"/>
  <c r="N468" i="2"/>
  <c r="O463" i="2"/>
  <c r="N463" i="2"/>
  <c r="N457" i="2"/>
  <c r="O458" i="2"/>
  <c r="O457" i="2" s="1"/>
  <c r="O387" i="2"/>
  <c r="N387" i="2"/>
  <c r="N373" i="2"/>
  <c r="N372" i="2" s="1"/>
  <c r="N323" i="2"/>
  <c r="O324" i="2"/>
  <c r="O323" i="2" s="1"/>
  <c r="O315" i="2"/>
  <c r="N315" i="2"/>
  <c r="N261" i="2"/>
  <c r="O246" i="2"/>
  <c r="O245" i="2" s="1"/>
  <c r="N246" i="2"/>
  <c r="N245" i="2" s="1"/>
  <c r="N239" i="2" s="1"/>
  <c r="O232" i="2"/>
  <c r="O231" i="2" s="1"/>
  <c r="O226" i="2"/>
  <c r="O225" i="2" s="1"/>
  <c r="O202" i="2"/>
  <c r="N202" i="2"/>
  <c r="O172" i="2"/>
  <c r="O171" i="2" s="1"/>
  <c r="O170" i="2" s="1"/>
  <c r="N172" i="2"/>
  <c r="N171" i="2" s="1"/>
  <c r="N170" i="2" s="1"/>
  <c r="O165" i="2"/>
  <c r="N165" i="2"/>
  <c r="O147" i="2"/>
  <c r="O142" i="2" s="1"/>
  <c r="N142" i="2"/>
  <c r="O125" i="2"/>
  <c r="O119" i="2"/>
  <c r="N112" i="2"/>
  <c r="O105" i="2"/>
  <c r="O104" i="2" s="1"/>
  <c r="O99" i="2"/>
  <c r="N99" i="2"/>
  <c r="N86" i="2"/>
  <c r="N85" i="2" s="1"/>
  <c r="O88" i="2"/>
  <c r="O87" i="2" s="1"/>
  <c r="O45" i="2"/>
  <c r="N34" i="2"/>
  <c r="K168" i="2"/>
  <c r="K165" i="2" s="1"/>
  <c r="K166" i="2"/>
  <c r="K113" i="2"/>
  <c r="K102" i="2"/>
  <c r="K100" i="2"/>
  <c r="K99" i="2" l="1"/>
  <c r="O239" i="2"/>
  <c r="N33" i="2"/>
  <c r="N32" i="2" s="1"/>
  <c r="N12" i="2" s="1"/>
  <c r="O34" i="2"/>
  <c r="O112" i="2"/>
  <c r="O111" i="2" s="1"/>
  <c r="O110" i="2" s="1"/>
  <c r="O109" i="2" s="1"/>
  <c r="O261" i="2"/>
  <c r="O260" i="2" s="1"/>
  <c r="O259" i="2" s="1"/>
  <c r="O258" i="2" s="1"/>
  <c r="O539" i="2"/>
  <c r="O493" i="2"/>
  <c r="N493" i="2"/>
  <c r="O456" i="2"/>
  <c r="O455" i="2" s="1"/>
  <c r="N456" i="2"/>
  <c r="N455" i="2" s="1"/>
  <c r="N260" i="2"/>
  <c r="N259" i="2" s="1"/>
  <c r="N258" i="2" s="1"/>
  <c r="N111" i="2"/>
  <c r="N110" i="2" s="1"/>
  <c r="N109" i="2" s="1"/>
  <c r="O86" i="2"/>
  <c r="O85" i="2" s="1"/>
  <c r="K321" i="2"/>
  <c r="K309" i="2"/>
  <c r="L309" i="2"/>
  <c r="M309" i="2"/>
  <c r="O33" i="2" l="1"/>
  <c r="O32" i="2" s="1"/>
  <c r="O12" i="2" s="1"/>
  <c r="O366" i="2"/>
  <c r="N366" i="2"/>
  <c r="N578" i="2" s="1"/>
  <c r="K464" i="2"/>
  <c r="K466" i="2"/>
  <c r="K542" i="2"/>
  <c r="K458" i="2"/>
  <c r="K403" i="2"/>
  <c r="K402" i="2" s="1"/>
  <c r="K401" i="2" s="1"/>
  <c r="K399" i="2"/>
  <c r="K398" i="2" s="1"/>
  <c r="K397" i="2" s="1"/>
  <c r="K463" i="2" l="1"/>
  <c r="K324" i="2"/>
  <c r="K328" i="2"/>
  <c r="K330" i="2"/>
  <c r="K39" i="2"/>
  <c r="K575" i="2"/>
  <c r="M576" i="2"/>
  <c r="K573" i="2"/>
  <c r="M573" i="2" s="1"/>
  <c r="M572" i="2" s="1"/>
  <c r="K163" i="2"/>
  <c r="K125" i="2"/>
  <c r="K97" i="2"/>
  <c r="K96" i="2" s="1"/>
  <c r="K161" i="2"/>
  <c r="K159" i="2"/>
  <c r="K408" i="2"/>
  <c r="K407" i="2" s="1"/>
  <c r="K411" i="2"/>
  <c r="K410" i="2" s="1"/>
  <c r="K532" i="2"/>
  <c r="K345" i="2"/>
  <c r="K344" i="2" s="1"/>
  <c r="K343" i="2" s="1"/>
  <c r="K119" i="2"/>
  <c r="K115" i="2"/>
  <c r="K262" i="2"/>
  <c r="K461" i="2"/>
  <c r="K457" i="2" s="1"/>
  <c r="L574" i="2"/>
  <c r="M265" i="2"/>
  <c r="M262" i="2" s="1"/>
  <c r="M308" i="2"/>
  <c r="M307" i="2" s="1"/>
  <c r="L79" i="2"/>
  <c r="L78" i="2" s="1"/>
  <c r="L77" i="2" s="1"/>
  <c r="K313" i="2"/>
  <c r="L313" i="2"/>
  <c r="M314" i="2"/>
  <c r="M313" i="2" s="1"/>
  <c r="M303" i="2"/>
  <c r="M302" i="2"/>
  <c r="M129" i="2"/>
  <c r="M126" i="2"/>
  <c r="L236" i="2"/>
  <c r="M237" i="2"/>
  <c r="M238" i="2"/>
  <c r="K73" i="2"/>
  <c r="L73" i="2"/>
  <c r="L75" i="2"/>
  <c r="K75" i="2"/>
  <c r="M76" i="2"/>
  <c r="M75" i="2" s="1"/>
  <c r="M74" i="2"/>
  <c r="M73" i="2" s="1"/>
  <c r="M271" i="2"/>
  <c r="M269" i="2" s="1"/>
  <c r="M120" i="2"/>
  <c r="M119" i="2" s="1"/>
  <c r="M124" i="2"/>
  <c r="M123" i="2" s="1"/>
  <c r="M150" i="2"/>
  <c r="M157" i="2"/>
  <c r="M156" i="2" s="1"/>
  <c r="L572" i="2"/>
  <c r="M371" i="2"/>
  <c r="M370" i="2" s="1"/>
  <c r="M369" i="2" s="1"/>
  <c r="M368" i="2" s="1"/>
  <c r="M367" i="2" s="1"/>
  <c r="M40" i="2"/>
  <c r="M39" i="2" s="1"/>
  <c r="L370" i="2"/>
  <c r="L369" i="2" s="1"/>
  <c r="L368" i="2" s="1"/>
  <c r="L367" i="2" s="1"/>
  <c r="L39" i="2"/>
  <c r="M280" i="2"/>
  <c r="M279" i="2"/>
  <c r="K380" i="2"/>
  <c r="L156" i="2"/>
  <c r="K156" i="2"/>
  <c r="L145" i="2"/>
  <c r="K145" i="2"/>
  <c r="M146" i="2"/>
  <c r="M145" i="2" s="1"/>
  <c r="L380" i="2"/>
  <c r="M381" i="2"/>
  <c r="M380" i="2" s="1"/>
  <c r="L378" i="2"/>
  <c r="K378" i="2"/>
  <c r="M379" i="2"/>
  <c r="M378" i="2" s="1"/>
  <c r="L375" i="2"/>
  <c r="L374" i="2" s="1"/>
  <c r="M376" i="2"/>
  <c r="M375" i="2" s="1"/>
  <c r="M374" i="2" s="1"/>
  <c r="L130" i="2"/>
  <c r="K130" i="2"/>
  <c r="M131" i="2"/>
  <c r="M130" i="2" s="1"/>
  <c r="L123" i="2"/>
  <c r="L115" i="2"/>
  <c r="L119" i="2"/>
  <c r="L125" i="2"/>
  <c r="M334" i="2"/>
  <c r="M333" i="2" s="1"/>
  <c r="M332" i="2" s="1"/>
  <c r="M327" i="2" s="1"/>
  <c r="M525" i="2"/>
  <c r="M524" i="2" s="1"/>
  <c r="L524" i="2"/>
  <c r="K524" i="2"/>
  <c r="M127" i="2"/>
  <c r="M70" i="2"/>
  <c r="M69" i="2" s="1"/>
  <c r="L69" i="2"/>
  <c r="K69" i="2"/>
  <c r="L251" i="2"/>
  <c r="L250" i="2" s="1"/>
  <c r="L246" i="2" s="1"/>
  <c r="L245" i="2" s="1"/>
  <c r="K251" i="2"/>
  <c r="K250" i="2" s="1"/>
  <c r="M252" i="2"/>
  <c r="M251" i="2" s="1"/>
  <c r="M250" i="2" s="1"/>
  <c r="L94" i="2"/>
  <c r="K94" i="2"/>
  <c r="M95" i="2"/>
  <c r="M94" i="2" s="1"/>
  <c r="L29" i="2"/>
  <c r="K29" i="2"/>
  <c r="M31" i="2"/>
  <c r="M30" i="2"/>
  <c r="L453" i="2"/>
  <c r="L450" i="2" s="1"/>
  <c r="L449" i="2" s="1"/>
  <c r="L448" i="2" s="1"/>
  <c r="K453" i="2"/>
  <c r="M454" i="2"/>
  <c r="M453" i="2" s="1"/>
  <c r="L504" i="2"/>
  <c r="L498" i="2"/>
  <c r="K498" i="2"/>
  <c r="M499" i="2"/>
  <c r="M498" i="2" s="1"/>
  <c r="L26" i="2"/>
  <c r="K26" i="2"/>
  <c r="M28" i="2"/>
  <c r="M27" i="2"/>
  <c r="L92" i="2"/>
  <c r="K92" i="2"/>
  <c r="M93" i="2"/>
  <c r="M92" i="2" s="1"/>
  <c r="L88" i="2"/>
  <c r="L87" i="2" s="1"/>
  <c r="K88" i="2"/>
  <c r="K87" i="2" s="1"/>
  <c r="K86" i="2" s="1"/>
  <c r="M89" i="2"/>
  <c r="M90" i="2"/>
  <c r="L500" i="2"/>
  <c r="K500" i="2"/>
  <c r="M501" i="2"/>
  <c r="M500" i="2" s="1"/>
  <c r="M175" i="2"/>
  <c r="M173" i="2" s="1"/>
  <c r="L537" i="2"/>
  <c r="L536" i="2" s="1"/>
  <c r="L535" i="2" s="1"/>
  <c r="L534" i="2" s="1"/>
  <c r="K537" i="2"/>
  <c r="K536" i="2" s="1"/>
  <c r="K535" i="2" s="1"/>
  <c r="K534" i="2" s="1"/>
  <c r="M538" i="2"/>
  <c r="M537" i="2" s="1"/>
  <c r="M536" i="2" s="1"/>
  <c r="M535" i="2" s="1"/>
  <c r="M534" i="2" s="1"/>
  <c r="L477" i="2"/>
  <c r="L476" i="2" s="1"/>
  <c r="L475" i="2" s="1"/>
  <c r="L468" i="2" s="1"/>
  <c r="M479" i="2"/>
  <c r="M480" i="2"/>
  <c r="M478" i="2"/>
  <c r="L425" i="2"/>
  <c r="L424" i="2" s="1"/>
  <c r="L423" i="2" s="1"/>
  <c r="K425" i="2"/>
  <c r="K424" i="2" s="1"/>
  <c r="K423" i="2" s="1"/>
  <c r="M426" i="2"/>
  <c r="M425" i="2" s="1"/>
  <c r="M424" i="2" s="1"/>
  <c r="M423" i="2" s="1"/>
  <c r="L484" i="2"/>
  <c r="L483" i="2" s="1"/>
  <c r="L481" i="2" s="1"/>
  <c r="K484" i="2"/>
  <c r="K486" i="2"/>
  <c r="M485" i="2"/>
  <c r="M484" i="2" s="1"/>
  <c r="M486" i="2"/>
  <c r="L549" i="2"/>
  <c r="M551" i="2"/>
  <c r="M550" i="2"/>
  <c r="M552" i="2"/>
  <c r="M556" i="2"/>
  <c r="L173" i="2"/>
  <c r="L178" i="2"/>
  <c r="L182" i="2"/>
  <c r="L176" i="2"/>
  <c r="K173" i="2"/>
  <c r="K178" i="2"/>
  <c r="K189" i="2"/>
  <c r="K191" i="2"/>
  <c r="K176" i="2"/>
  <c r="M181" i="2"/>
  <c r="M180" i="2"/>
  <c r="M185" i="2"/>
  <c r="M184" i="2"/>
  <c r="M188" i="2"/>
  <c r="M116" i="2"/>
  <c r="M115" i="2" s="1"/>
  <c r="M177" i="2"/>
  <c r="M176" i="2" s="1"/>
  <c r="L266" i="2"/>
  <c r="K266" i="2"/>
  <c r="M268" i="2"/>
  <c r="M267" i="2"/>
  <c r="L518" i="2"/>
  <c r="L530" i="2"/>
  <c r="M531" i="2"/>
  <c r="M530" i="2" s="1"/>
  <c r="L430" i="2"/>
  <c r="L429" i="2" s="1"/>
  <c r="L428" i="2" s="1"/>
  <c r="K430" i="2"/>
  <c r="M431" i="2"/>
  <c r="M430" i="2" s="1"/>
  <c r="M432" i="2"/>
  <c r="M435" i="2"/>
  <c r="M437" i="2"/>
  <c r="L553" i="2"/>
  <c r="K553" i="2"/>
  <c r="M555" i="2"/>
  <c r="M554" i="2"/>
  <c r="L416" i="2"/>
  <c r="L415" i="2" s="1"/>
  <c r="L414" i="2" s="1"/>
  <c r="M418" i="2"/>
  <c r="M416" i="2" s="1"/>
  <c r="M415" i="2" s="1"/>
  <c r="M414" i="2" s="1"/>
  <c r="L341" i="2"/>
  <c r="L340" i="2" s="1"/>
  <c r="L333" i="2"/>
  <c r="L332" i="2" s="1"/>
  <c r="L324" i="2"/>
  <c r="L323" i="2" s="1"/>
  <c r="M324" i="2"/>
  <c r="M323" i="2" s="1"/>
  <c r="L316" i="2"/>
  <c r="L311" i="2"/>
  <c r="M311" i="2"/>
  <c r="L307" i="2"/>
  <c r="L304" i="2"/>
  <c r="M304" i="2"/>
  <c r="L301" i="2"/>
  <c r="L298" i="2"/>
  <c r="M298" i="2"/>
  <c r="L290" i="2"/>
  <c r="M290" i="2"/>
  <c r="L287" i="2"/>
  <c r="M287" i="2"/>
  <c r="L285" i="2"/>
  <c r="M285" i="2"/>
  <c r="L283" i="2"/>
  <c r="M283" i="2"/>
  <c r="E64" i="3" s="1"/>
  <c r="L278" i="2"/>
  <c r="L275" i="2"/>
  <c r="M275" i="2"/>
  <c r="L272" i="2"/>
  <c r="M272" i="2"/>
  <c r="L269" i="2"/>
  <c r="L262" i="2"/>
  <c r="M319" i="2"/>
  <c r="L318" i="2"/>
  <c r="K341" i="2"/>
  <c r="K340" i="2" s="1"/>
  <c r="M342" i="2"/>
  <c r="M341" i="2" s="1"/>
  <c r="M340" i="2" s="1"/>
  <c r="K318" i="2"/>
  <c r="K316" i="2"/>
  <c r="L496" i="2"/>
  <c r="L243" i="2"/>
  <c r="L242" i="2" s="1"/>
  <c r="L241" i="2" s="1"/>
  <c r="L240" i="2" s="1"/>
  <c r="M244" i="2"/>
  <c r="M243" i="2" s="1"/>
  <c r="M242" i="2" s="1"/>
  <c r="M241" i="2" s="1"/>
  <c r="M240" i="2" s="1"/>
  <c r="K49" i="2"/>
  <c r="M49" i="2"/>
  <c r="K52" i="2"/>
  <c r="M52" i="2"/>
  <c r="K54" i="2"/>
  <c r="K56" i="2"/>
  <c r="M54" i="2"/>
  <c r="M56" i="2"/>
  <c r="K60" i="2"/>
  <c r="K59" i="2" s="1"/>
  <c r="K58" i="2" s="1"/>
  <c r="M60" i="2"/>
  <c r="M59" i="2" s="1"/>
  <c r="M58" i="2" s="1"/>
  <c r="K65" i="2"/>
  <c r="K64" i="2" s="1"/>
  <c r="K63" i="2" s="1"/>
  <c r="M65" i="2"/>
  <c r="M64" i="2" s="1"/>
  <c r="M63" i="2" s="1"/>
  <c r="K566" i="2"/>
  <c r="K564" i="2"/>
  <c r="K559" i="2"/>
  <c r="K556" i="2"/>
  <c r="K549" i="2"/>
  <c r="K547" i="2"/>
  <c r="K544" i="2"/>
  <c r="K540" i="2"/>
  <c r="K530" i="2"/>
  <c r="K528" i="2"/>
  <c r="K526" i="2"/>
  <c r="K521" i="2"/>
  <c r="K518" i="2" s="1"/>
  <c r="K519" i="2"/>
  <c r="K514" i="2"/>
  <c r="K513" i="2" s="1"/>
  <c r="K509" i="2"/>
  <c r="K508" i="2" s="1"/>
  <c r="K506" i="2"/>
  <c r="K505" i="2" s="1"/>
  <c r="K502" i="2"/>
  <c r="K496" i="2"/>
  <c r="K491" i="2"/>
  <c r="K490" i="2" s="1"/>
  <c r="K489" i="2" s="1"/>
  <c r="K488" i="2" s="1"/>
  <c r="K477" i="2"/>
  <c r="K476" i="2" s="1"/>
  <c r="K475" i="2" s="1"/>
  <c r="K473" i="2"/>
  <c r="K471" i="2"/>
  <c r="K451" i="2"/>
  <c r="K446" i="2"/>
  <c r="K445" i="2" s="1"/>
  <c r="K442" i="2"/>
  <c r="K441" i="2" s="1"/>
  <c r="K437" i="2"/>
  <c r="K435" i="2"/>
  <c r="K432" i="2"/>
  <c r="K416" i="2"/>
  <c r="K415" i="2" s="1"/>
  <c r="K414" i="2" s="1"/>
  <c r="K395" i="2"/>
  <c r="K394" i="2" s="1"/>
  <c r="K393" i="2" s="1"/>
  <c r="K390" i="2"/>
  <c r="K389" i="2" s="1"/>
  <c r="K388" i="2" s="1"/>
  <c r="K385" i="2"/>
  <c r="K384" i="2" s="1"/>
  <c r="K383" i="2" s="1"/>
  <c r="K382" i="2" s="1"/>
  <c r="K375" i="2"/>
  <c r="K374" i="2" s="1"/>
  <c r="K370" i="2"/>
  <c r="K369" i="2" s="1"/>
  <c r="K362" i="2"/>
  <c r="K361" i="2" s="1"/>
  <c r="K359" i="2"/>
  <c r="K358" i="2" s="1"/>
  <c r="K357" i="2" s="1"/>
  <c r="K356" i="2" s="1"/>
  <c r="K354" i="2"/>
  <c r="K350" i="2"/>
  <c r="K337" i="2"/>
  <c r="K336" i="2" s="1"/>
  <c r="K335" i="2" s="1"/>
  <c r="K333" i="2"/>
  <c r="K332" i="2" s="1"/>
  <c r="K327" i="2" s="1"/>
  <c r="K311" i="2"/>
  <c r="K307" i="2"/>
  <c r="K304" i="2"/>
  <c r="K301" i="2"/>
  <c r="K298" i="2"/>
  <c r="K290" i="2"/>
  <c r="K287" i="2"/>
  <c r="K285" i="2"/>
  <c r="K283" i="2"/>
  <c r="K281" i="2"/>
  <c r="K278" i="2"/>
  <c r="K275" i="2"/>
  <c r="K272" i="2"/>
  <c r="K269" i="2"/>
  <c r="K254" i="2"/>
  <c r="K253" i="2" s="1"/>
  <c r="K248" i="2"/>
  <c r="K247" i="2" s="1"/>
  <c r="K243" i="2"/>
  <c r="K242" i="2" s="1"/>
  <c r="K241" i="2" s="1"/>
  <c r="K240" i="2" s="1"/>
  <c r="K236" i="2"/>
  <c r="K232" i="2"/>
  <c r="K228" i="2"/>
  <c r="K226" i="2" s="1"/>
  <c r="K225" i="2" s="1"/>
  <c r="K222" i="2"/>
  <c r="K221" i="2" s="1"/>
  <c r="K220" i="2" s="1"/>
  <c r="K217" i="2"/>
  <c r="K216" i="2" s="1"/>
  <c r="K215" i="2" s="1"/>
  <c r="K214" i="2" s="1"/>
  <c r="K212" i="2"/>
  <c r="K210" i="2"/>
  <c r="K205" i="2"/>
  <c r="K204" i="2" s="1"/>
  <c r="K203" i="2" s="1"/>
  <c r="K200" i="2"/>
  <c r="K196" i="2"/>
  <c r="K152" i="2"/>
  <c r="K150" i="2"/>
  <c r="K147" i="2"/>
  <c r="K143" i="2"/>
  <c r="K140" i="2"/>
  <c r="K138" i="2"/>
  <c r="K136" i="2"/>
  <c r="K134" i="2"/>
  <c r="K132" i="2"/>
  <c r="K123" i="2"/>
  <c r="K105" i="2"/>
  <c r="K104" i="2" s="1"/>
  <c r="K78" i="2"/>
  <c r="K77" i="2" s="1"/>
  <c r="K71" i="2"/>
  <c r="K45" i="2"/>
  <c r="K43" i="2"/>
  <c r="K37" i="2"/>
  <c r="K35" i="2"/>
  <c r="K21" i="2"/>
  <c r="K20" i="2" s="1"/>
  <c r="K19" i="2" s="1"/>
  <c r="K18" i="2" s="1"/>
  <c r="K16" i="2"/>
  <c r="K15" i="2" s="1"/>
  <c r="K14" i="2" s="1"/>
  <c r="K13" i="2" s="1"/>
  <c r="M149" i="2"/>
  <c r="M147" i="2" s="1"/>
  <c r="M411" i="2"/>
  <c r="M410" i="2" s="1"/>
  <c r="M196" i="2"/>
  <c r="M200" i="2"/>
  <c r="M566" i="2"/>
  <c r="M559" i="2"/>
  <c r="M217" i="2"/>
  <c r="M216" i="2" s="1"/>
  <c r="M215" i="2" s="1"/>
  <c r="M214" i="2" s="1"/>
  <c r="M140" i="2"/>
  <c r="M71" i="2"/>
  <c r="M152" i="2"/>
  <c r="M385" i="2"/>
  <c r="M384" i="2" s="1"/>
  <c r="M383" i="2" s="1"/>
  <c r="M382" i="2" s="1"/>
  <c r="M564" i="2"/>
  <c r="M254" i="2"/>
  <c r="M253" i="2" s="1"/>
  <c r="M45" i="2"/>
  <c r="M105" i="2"/>
  <c r="M104" i="2" s="1"/>
  <c r="M528" i="2"/>
  <c r="M473" i="2"/>
  <c r="M337" i="2"/>
  <c r="M336" i="2" s="1"/>
  <c r="M335" i="2" s="1"/>
  <c r="M281" i="2"/>
  <c r="M191" i="2"/>
  <c r="M21" i="2"/>
  <c r="M20" i="2" s="1"/>
  <c r="M19" i="2" s="1"/>
  <c r="M18" i="2" s="1"/>
  <c r="M526" i="2"/>
  <c r="M519" i="2"/>
  <c r="M446" i="2"/>
  <c r="M445" i="2" s="1"/>
  <c r="M395" i="2"/>
  <c r="M394" i="2" s="1"/>
  <c r="M393" i="2" s="1"/>
  <c r="M189" i="2"/>
  <c r="M222" i="2"/>
  <c r="M221" i="2" s="1"/>
  <c r="M220" i="2" s="1"/>
  <c r="M228" i="2"/>
  <c r="M226" i="2" s="1"/>
  <c r="M225" i="2" s="1"/>
  <c r="M359" i="2"/>
  <c r="M358" i="2" s="1"/>
  <c r="M357" i="2" s="1"/>
  <c r="M356" i="2" s="1"/>
  <c r="M205" i="2"/>
  <c r="M204" i="2" s="1"/>
  <c r="M203" i="2" s="1"/>
  <c r="M138" i="2"/>
  <c r="M136" i="2"/>
  <c r="M16" i="2"/>
  <c r="M15" i="2" s="1"/>
  <c r="M14" i="2" s="1"/>
  <c r="M13" i="2" s="1"/>
  <c r="M362" i="2"/>
  <c r="M361" i="2" s="1"/>
  <c r="M354" i="2"/>
  <c r="M350" i="2"/>
  <c r="M248" i="2"/>
  <c r="M247" i="2" s="1"/>
  <c r="M232" i="2"/>
  <c r="M212" i="2"/>
  <c r="M210" i="2"/>
  <c r="M390" i="2"/>
  <c r="M389" i="2" s="1"/>
  <c r="M388" i="2" s="1"/>
  <c r="M43" i="2"/>
  <c r="M37" i="2"/>
  <c r="M35" i="2"/>
  <c r="M502" i="2"/>
  <c r="M521" i="2"/>
  <c r="M518" i="2" s="1"/>
  <c r="M540" i="2"/>
  <c r="M544" i="2"/>
  <c r="E23" i="3" s="1"/>
  <c r="M547" i="2"/>
  <c r="E11" i="3" s="1"/>
  <c r="M134" i="2"/>
  <c r="M132" i="2"/>
  <c r="M143" i="2"/>
  <c r="M491" i="2"/>
  <c r="M490" i="2" s="1"/>
  <c r="M489" i="2" s="1"/>
  <c r="M514" i="2"/>
  <c r="M513" i="2" s="1"/>
  <c r="M506" i="2"/>
  <c r="E34" i="3" s="1"/>
  <c r="M509" i="2"/>
  <c r="M508" i="2" s="1"/>
  <c r="M471" i="2"/>
  <c r="M442" i="2"/>
  <c r="M441" i="2" s="1"/>
  <c r="M451" i="2"/>
  <c r="E65" i="3"/>
  <c r="M408" i="2"/>
  <c r="M407" i="2" s="1"/>
  <c r="E76" i="3"/>
  <c r="E75" i="3" s="1"/>
  <c r="E20" i="3"/>
  <c r="E19" i="3" s="1"/>
  <c r="E78" i="3"/>
  <c r="E77" i="3" s="1"/>
  <c r="E53" i="3"/>
  <c r="E52" i="3" s="1"/>
  <c r="E54" i="3"/>
  <c r="E50" i="3"/>
  <c r="M317" i="2"/>
  <c r="M316" i="2" s="1"/>
  <c r="M320" i="2"/>
  <c r="M497" i="2"/>
  <c r="M496" i="2" s="1"/>
  <c r="M79" i="2"/>
  <c r="M78" i="2" s="1"/>
  <c r="M77" i="2" s="1"/>
  <c r="M429" i="2" l="1"/>
  <c r="L523" i="2"/>
  <c r="K315" i="2"/>
  <c r="M553" i="2"/>
  <c r="E17" i="3" s="1"/>
  <c r="E12" i="3"/>
  <c r="K51" i="2"/>
  <c r="M227" i="2"/>
  <c r="K483" i="2"/>
  <c r="K482" i="2" s="1"/>
  <c r="K377" i="2"/>
  <c r="K373" i="2" s="1"/>
  <c r="K372" i="2" s="1"/>
  <c r="M236" i="2"/>
  <c r="M231" i="2" s="1"/>
  <c r="K231" i="2"/>
  <c r="M266" i="2"/>
  <c r="M178" i="2"/>
  <c r="L142" i="2"/>
  <c r="M301" i="2"/>
  <c r="L512" i="2"/>
  <c r="L511" i="2" s="1"/>
  <c r="K25" i="2"/>
  <c r="K24" i="2" s="1"/>
  <c r="K23" i="2" s="1"/>
  <c r="M575" i="2"/>
  <c r="M574" i="2" s="1"/>
  <c r="E15" i="3" s="1"/>
  <c r="O575" i="2"/>
  <c r="O574" i="2" s="1"/>
  <c r="K574" i="2"/>
  <c r="M406" i="2"/>
  <c r="E24" i="3" s="1"/>
  <c r="E22" i="3" s="1"/>
  <c r="M470" i="2"/>
  <c r="M469" i="2" s="1"/>
  <c r="K368" i="2"/>
  <c r="K367" i="2" s="1"/>
  <c r="K523" i="2"/>
  <c r="K512" i="2" s="1"/>
  <c r="K511" i="2" s="1"/>
  <c r="M51" i="2"/>
  <c r="M318" i="2"/>
  <c r="M315" i="2" s="1"/>
  <c r="L91" i="2"/>
  <c r="L25" i="2"/>
  <c r="L24" i="2" s="1"/>
  <c r="L23" i="2" s="1"/>
  <c r="M29" i="2"/>
  <c r="L112" i="2"/>
  <c r="L111" i="2" s="1"/>
  <c r="L110" i="2" s="1"/>
  <c r="L571" i="2"/>
  <c r="K34" i="2"/>
  <c r="K112" i="2"/>
  <c r="M219" i="2"/>
  <c r="K209" i="2"/>
  <c r="K208" i="2" s="1"/>
  <c r="K202" i="2" s="1"/>
  <c r="K470" i="2"/>
  <c r="K469" i="2" s="1"/>
  <c r="K468" i="2" s="1"/>
  <c r="K495" i="2"/>
  <c r="K494" i="2" s="1"/>
  <c r="K563" i="2"/>
  <c r="K562" i="2" s="1"/>
  <c r="L86" i="2"/>
  <c r="L85" i="2" s="1"/>
  <c r="M26" i="2"/>
  <c r="K572" i="2"/>
  <c r="O573" i="2"/>
  <c r="O572" i="2" s="1"/>
  <c r="M278" i="2"/>
  <c r="E67" i="3" s="1"/>
  <c r="K261" i="2"/>
  <c r="M195" i="2"/>
  <c r="M194" i="2" s="1"/>
  <c r="M193" i="2" s="1"/>
  <c r="E68" i="3"/>
  <c r="M209" i="2"/>
  <c r="M208" i="2" s="1"/>
  <c r="M202" i="2" s="1"/>
  <c r="M349" i="2"/>
  <c r="M348" i="2" s="1"/>
  <c r="M347" i="2" s="1"/>
  <c r="K349" i="2"/>
  <c r="K348" i="2" s="1"/>
  <c r="K347" i="2" s="1"/>
  <c r="K429" i="2"/>
  <c r="L495" i="2"/>
  <c r="L494" i="2" s="1"/>
  <c r="L493" i="2" s="1"/>
  <c r="L315" i="2"/>
  <c r="M434" i="2"/>
  <c r="M428" i="2" s="1"/>
  <c r="M182" i="2"/>
  <c r="L172" i="2"/>
  <c r="L171" i="2" s="1"/>
  <c r="L170" i="2" s="1"/>
  <c r="M549" i="2"/>
  <c r="E13" i="3" s="1"/>
  <c r="M483" i="2"/>
  <c r="M481" i="2" s="1"/>
  <c r="M477" i="2"/>
  <c r="M476" i="2" s="1"/>
  <c r="M475" i="2" s="1"/>
  <c r="M88" i="2"/>
  <c r="M87" i="2" s="1"/>
  <c r="K91" i="2"/>
  <c r="M125" i="2"/>
  <c r="E51" i="3" s="1"/>
  <c r="K406" i="2"/>
  <c r="K405" i="2" s="1"/>
  <c r="M440" i="2"/>
  <c r="M439" i="2" s="1"/>
  <c r="L261" i="2"/>
  <c r="K172" i="2"/>
  <c r="K171" i="2" s="1"/>
  <c r="K170" i="2" s="1"/>
  <c r="K142" i="2"/>
  <c r="K195" i="2"/>
  <c r="K194" i="2" s="1"/>
  <c r="K193" i="2" s="1"/>
  <c r="K387" i="2"/>
  <c r="K434" i="2"/>
  <c r="K428" i="2" s="1"/>
  <c r="K427" i="2" s="1"/>
  <c r="K450" i="2"/>
  <c r="K449" i="2" s="1"/>
  <c r="K448" i="2" s="1"/>
  <c r="K539" i="2"/>
  <c r="L34" i="2"/>
  <c r="L33" i="2" s="1"/>
  <c r="L32" i="2" s="1"/>
  <c r="L377" i="2"/>
  <c r="L373" i="2" s="1"/>
  <c r="L372" i="2" s="1"/>
  <c r="K456" i="2"/>
  <c r="K455" i="2" s="1"/>
  <c r="K158" i="2"/>
  <c r="K323" i="2"/>
  <c r="E63" i="3"/>
  <c r="E46" i="3"/>
  <c r="E45" i="3" s="1"/>
  <c r="K246" i="2"/>
  <c r="K245" i="2" s="1"/>
  <c r="K239" i="2" s="1"/>
  <c r="M387" i="2"/>
  <c r="M377" i="2"/>
  <c r="M373" i="2" s="1"/>
  <c r="M372" i="2" s="1"/>
  <c r="M34" i="2"/>
  <c r="M33" i="2" s="1"/>
  <c r="M32" i="2" s="1"/>
  <c r="M142" i="2"/>
  <c r="M523" i="2"/>
  <c r="M512" i="2" s="1"/>
  <c r="M511" i="2" s="1"/>
  <c r="E31" i="3" s="1"/>
  <c r="K504" i="2"/>
  <c r="E47" i="3"/>
  <c r="E74" i="3"/>
  <c r="E73" i="3" s="1"/>
  <c r="M488" i="2"/>
  <c r="M495" i="2"/>
  <c r="M494" i="2" s="1"/>
  <c r="M246" i="2"/>
  <c r="M245" i="2" s="1"/>
  <c r="M239" i="2" s="1"/>
  <c r="K219" i="2"/>
  <c r="K440" i="2"/>
  <c r="K439" i="2" s="1"/>
  <c r="M172" i="2"/>
  <c r="M171" i="2" s="1"/>
  <c r="M170" i="2" s="1"/>
  <c r="M91" i="2"/>
  <c r="L239" i="2"/>
  <c r="M563" i="2"/>
  <c r="M562" i="2" s="1"/>
  <c r="K227" i="2"/>
  <c r="M505" i="2"/>
  <c r="M504" i="2" s="1"/>
  <c r="L413" i="2"/>
  <c r="K85" i="2"/>
  <c r="L482" i="2"/>
  <c r="M450" i="2"/>
  <c r="M449" i="2" s="1"/>
  <c r="M448" i="2" s="1"/>
  <c r="E70" i="3"/>
  <c r="E69" i="3" s="1"/>
  <c r="M413" i="2"/>
  <c r="K481" i="2" l="1"/>
  <c r="M25" i="2"/>
  <c r="M24" i="2" s="1"/>
  <c r="M23" i="2" s="1"/>
  <c r="M261" i="2"/>
  <c r="M260" i="2" s="1"/>
  <c r="M259" i="2" s="1"/>
  <c r="M258" i="2" s="1"/>
  <c r="K33" i="2"/>
  <c r="K32" i="2" s="1"/>
  <c r="K12" i="2" s="1"/>
  <c r="E66" i="3"/>
  <c r="M468" i="2"/>
  <c r="K260" i="2"/>
  <c r="K259" i="2" s="1"/>
  <c r="K258" i="2" s="1"/>
  <c r="M405" i="2"/>
  <c r="M112" i="2"/>
  <c r="M111" i="2" s="1"/>
  <c r="M110" i="2" s="1"/>
  <c r="M109" i="2" s="1"/>
  <c r="K493" i="2"/>
  <c r="M482" i="2"/>
  <c r="K571" i="2"/>
  <c r="K570" i="2" s="1"/>
  <c r="E18" i="3"/>
  <c r="L109" i="2"/>
  <c r="O571" i="2"/>
  <c r="L12" i="2"/>
  <c r="K111" i="2"/>
  <c r="K110" i="2" s="1"/>
  <c r="K109" i="2" s="1"/>
  <c r="M571" i="2"/>
  <c r="M570" i="2" s="1"/>
  <c r="L260" i="2"/>
  <c r="L259" i="2" s="1"/>
  <c r="L258" i="2" s="1"/>
  <c r="E40" i="3"/>
  <c r="E38" i="3" s="1"/>
  <c r="M427" i="2"/>
  <c r="E10" i="3"/>
  <c r="L366" i="2"/>
  <c r="E37" i="3"/>
  <c r="M86" i="2"/>
  <c r="M85" i="2" s="1"/>
  <c r="M12" i="2" s="1"/>
  <c r="M539" i="2"/>
  <c r="E35" i="3"/>
  <c r="M493" i="2"/>
  <c r="K366" i="2" l="1"/>
  <c r="K578" i="2" s="1"/>
  <c r="M366" i="2"/>
  <c r="M578" i="2" s="1"/>
  <c r="O570" i="2"/>
  <c r="O578" i="2"/>
  <c r="E27" i="3"/>
  <c r="E82" i="3" s="1"/>
  <c r="L578" i="2"/>
</calcChain>
</file>

<file path=xl/sharedStrings.xml><?xml version="1.0" encoding="utf-8"?>
<sst xmlns="http://schemas.openxmlformats.org/spreadsheetml/2006/main" count="1120" uniqueCount="678">
  <si>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</si>
  <si>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</si>
  <si>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</si>
  <si>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</si>
  <si>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</si>
  <si>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</si>
  <si>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</si>
  <si>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5005118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</si>
  <si>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</si>
  <si>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</si>
  <si>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</si>
  <si>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2417244</t>
  </si>
  <si>
    <t>2417242</t>
  </si>
  <si>
    <t>2410000</t>
  </si>
  <si>
    <t>2400000</t>
  </si>
  <si>
    <t>2337235</t>
  </si>
  <si>
    <t>2157227</t>
  </si>
  <si>
    <t>2150000</t>
  </si>
  <si>
    <t>2140000</t>
  </si>
  <si>
    <t>2100000</t>
  </si>
  <si>
    <t>1517008</t>
  </si>
  <si>
    <t>1410000</t>
  </si>
  <si>
    <t>1400000</t>
  </si>
  <si>
    <t>1327195</t>
  </si>
  <si>
    <t>1317188</t>
  </si>
  <si>
    <t>1310000</t>
  </si>
  <si>
    <t>1300000</t>
  </si>
  <si>
    <t>1130000</t>
  </si>
  <si>
    <t>1117172</t>
  </si>
  <si>
    <t>1117169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</si>
  <si>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</si>
  <si>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</si>
  <si>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</si>
  <si>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</si>
  <si>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</si>
  <si>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1100000</t>
  </si>
  <si>
    <t>1017144</t>
  </si>
  <si>
    <t>1010000</t>
  </si>
  <si>
    <t>1000000</t>
  </si>
  <si>
    <t>0810000</t>
  </si>
  <si>
    <t>0800000</t>
  </si>
  <si>
    <t>0320000</t>
  </si>
  <si>
    <t>0317304</t>
  </si>
  <si>
    <t>0317086</t>
  </si>
  <si>
    <t>0317085</t>
  </si>
  <si>
    <t>0317084</t>
  </si>
  <si>
    <t>0317083</t>
  </si>
  <si>
    <t>0317075</t>
  </si>
  <si>
    <t>0315385</t>
  </si>
  <si>
    <t>0315381</t>
  </si>
  <si>
    <t>0315250</t>
  </si>
  <si>
    <t>0250000</t>
  </si>
  <si>
    <t>0217053</t>
  </si>
  <si>
    <t>0217052</t>
  </si>
  <si>
    <t>0217049</t>
  </si>
  <si>
    <t>0217047</t>
  </si>
  <si>
    <t>0217046</t>
  </si>
  <si>
    <t>0217043</t>
  </si>
  <si>
    <t>Вид расходов</t>
  </si>
  <si>
    <t>Код целевой классификации</t>
  </si>
  <si>
    <t>Наименование</t>
  </si>
  <si>
    <t>2014 год                    (руб.)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</si>
  <si>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</si>
  <si>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</si>
  <si>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прочих учреждений в сфере  образования</t>
  </si>
  <si>
    <t>Ежегодное единовременное вознаграждение Почетным гражданам Первомайского муниципального района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</si>
  <si>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</si>
  <si>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</si>
  <si>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 xml:space="preserve">Обеспечение деятельности учреждений, подведомственных учредителю в библиотечной сфере </t>
  </si>
  <si>
    <t xml:space="preserve">Обеспечение деятельности прочих учреждений 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</si>
  <si>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</si>
  <si>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</si>
  <si>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</si>
  <si>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Руководитель контрольно-счетной палаты муниципального района и его заместители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</si>
  <si>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</si>
  <si>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</si>
  <si>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</si>
  <si>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</si>
  <si>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</si>
  <si>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</si>
  <si>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 xml:space="preserve">Расходы на обеспечение деятельности органов местного самоуправленияы (содержание администрации муниципального района)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</si>
  <si>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</si>
  <si>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</si>
  <si>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</si>
  <si>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Аудиторы контрольно-счетной палаты администрации муниципального района</t>
  </si>
  <si>
    <t xml:space="preserve">Субсидия хозяйствующим субъектам, осуществляющим пассажирские перевозки  на возмещение затрат в связи с оказанием транспортных услуг </t>
  </si>
  <si>
    <t>Предоставление гражданам субсидий на оплату жилого помещения и коммунальных услуг</t>
  </si>
  <si>
    <t>Содержание ребенка в семье опекуна и приемной семье, а также вознаграждение, причитающееся приемному родителю</t>
  </si>
  <si>
    <t xml:space="preserve"> Государственная поддержка опеки и попечительства</t>
  </si>
  <si>
    <t xml:space="preserve"> Оплата жилищно-коммунальных услуг отдельным категориям граждан за счет средств федерального бюджета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</si>
  <si>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</si>
  <si>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</si>
  <si>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</si>
  <si>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Денежные выплаты</t>
  </si>
  <si>
    <t>Социальная поддержка отдельных категорий граждан в части ежемесячного пособия на ребенка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</si>
  <si>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</si>
  <si>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</si>
  <si>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Расходы на укрепление института семьи, повышение качества жизни  семей с несовершеннолетними детьми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</si>
  <si>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</si>
  <si>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</si>
  <si>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</si>
  <si>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>Расходы  на оказание (выполнение) муниципальными учреждениями услуг (работ) в сфере молодежной политики</t>
  </si>
  <si>
    <t>Организация образовательного процесса в дошкольных образовательных организациях</t>
  </si>
  <si>
    <t>Приложение 1</t>
  </si>
  <si>
    <t xml:space="preserve"> </t>
  </si>
  <si>
    <t>к пояснительной записке</t>
  </si>
  <si>
    <t>к проекту решения Собрания Представителей</t>
  </si>
  <si>
    <t>Первомайского муниципального района</t>
  </si>
  <si>
    <t xml:space="preserve">от        .      . 2013 года №      </t>
  </si>
  <si>
    <t>Расходы бюджета Первомайского муниципального райолна на 2014 год по разделам и подразделам классификации расходов бюджетов Российской Федерации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</si>
  <si>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</si>
  <si>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</si>
  <si>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</si>
  <si>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</si>
  <si>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</si>
  <si>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</si>
  <si>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</si>
  <si>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</si>
  <si>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</si>
  <si>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</si>
  <si>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</si>
  <si>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</si>
  <si>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</si>
  <si>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</si>
  <si>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</si>
  <si>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</si>
  <si>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</si>
  <si>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</si>
  <si>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</si>
  <si>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</si>
  <si>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</si>
  <si>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</si>
  <si>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</si>
  <si>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</si>
  <si>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</si>
  <si>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</si>
  <si>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</si>
  <si>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</si>
  <si>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</si>
  <si>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</si>
  <si>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</si>
  <si>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</si>
  <si>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</si>
  <si>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</si>
  <si>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</si>
  <si>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</si>
  <si>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</si>
  <si>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</si>
  <si>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</si>
  <si>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</si>
  <si>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</si>
  <si>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</si>
  <si>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</si>
  <si>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</si>
  <si>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</si>
  <si>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</si>
  <si>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</si>
  <si>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</si>
  <si>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</si>
  <si>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</si>
  <si>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</si>
  <si>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</si>
  <si>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</si>
  <si>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</si>
  <si>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</si>
  <si>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</si>
  <si>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</si>
  <si>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</si>
  <si>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</si>
  <si>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</si>
  <si>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</si>
  <si>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</si>
  <si>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</si>
  <si>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</si>
  <si>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</si>
  <si>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</si>
  <si>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</si>
  <si>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</si>
  <si>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</si>
  <si>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</si>
  <si>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</si>
  <si>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</si>
  <si>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</si>
  <si>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</si>
  <si>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 xml:space="preserve"> 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</si>
  <si>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 xml:space="preserve">  </t>
  </si>
  <si>
    <t>02.1.01.00000</t>
  </si>
  <si>
    <t>02.1.01.60010</t>
  </si>
  <si>
    <t>02.1.01.60020</t>
  </si>
  <si>
    <t>02.1.01.60030</t>
  </si>
  <si>
    <t>02.1.01.60040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</si>
  <si>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</si>
  <si>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</si>
  <si>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02.1.02.52600</t>
  </si>
  <si>
    <t>02.1.02.70430</t>
  </si>
  <si>
    <t>02.1.02.70460</t>
  </si>
  <si>
    <t>02.1.02.70490</t>
  </si>
  <si>
    <t>02.1.02.70500</t>
  </si>
  <si>
    <t>02.1.02.70530</t>
  </si>
  <si>
    <t>03.0.00.00000</t>
  </si>
  <si>
    <t>03.1.00.00000</t>
  </si>
  <si>
    <t>03.1.01.00000</t>
  </si>
  <si>
    <t>03.1.01.51370</t>
  </si>
  <si>
    <t>03.1.01.52200</t>
  </si>
  <si>
    <t>03.1.01.52500</t>
  </si>
  <si>
    <t>03.1.01.52700</t>
  </si>
  <si>
    <t>03.1.01.60300</t>
  </si>
  <si>
    <t>03.1.01.60310</t>
  </si>
  <si>
    <t>03.1.01.70740</t>
  </si>
  <si>
    <t>03.1.01.70750</t>
  </si>
  <si>
    <t>03.1.01.70840</t>
  </si>
  <si>
    <t>03.1.01.70860</t>
  </si>
  <si>
    <t>03.1.01.73040</t>
  </si>
  <si>
    <t>03.1.02.00000</t>
  </si>
  <si>
    <t>03.1.02.70890</t>
  </si>
  <si>
    <t>Социальная защита семей с детьми, инвалидов, ветеранов, граждан и детей, оказавшихся в трудной жизненной ситуации</t>
  </si>
  <si>
    <t>03.2.00.00000</t>
  </si>
  <si>
    <t>03.2.01.00000</t>
  </si>
  <si>
    <t>03.2.01.60320</t>
  </si>
  <si>
    <t>Предоставление социальных услуг населению Первомайского района</t>
  </si>
  <si>
    <t>06.0.00.00000</t>
  </si>
  <si>
    <t>06.1.00.00000</t>
  </si>
  <si>
    <t>06.1.01.00000</t>
  </si>
  <si>
    <t>06.1.01.60400</t>
  </si>
  <si>
    <t>06.1.01.71000</t>
  </si>
  <si>
    <t>06.1.01.71060</t>
  </si>
  <si>
    <t>07.0.00.00000</t>
  </si>
  <si>
    <t>07.1.00.00000</t>
  </si>
  <si>
    <t>07.1.01.00000</t>
  </si>
  <si>
    <t>Реализация семейной политики и политики в интересах детей на территории Первомайского района</t>
  </si>
  <si>
    <t>07.1.01.60450</t>
  </si>
  <si>
    <t>07.1.01.70970</t>
  </si>
  <si>
    <t>08.0.00.00000</t>
  </si>
  <si>
    <t>08.1.00.00000</t>
  </si>
  <si>
    <t>08.1.01.00000</t>
  </si>
  <si>
    <t>Развитие и обеспечение функционирования системы профилактики безнадзорности, правонарушений несовершеннолетних</t>
  </si>
  <si>
    <t>08.1.01.60700</t>
  </si>
  <si>
    <t>08.3.00.00000</t>
  </si>
  <si>
    <t>08.3.01.00000</t>
  </si>
  <si>
    <t>08.3.01.60710</t>
  </si>
  <si>
    <t>08.3.01.71430</t>
  </si>
  <si>
    <t>Мероприятия по обеспечению функционирования в вечернее время спортивных залов общеобразовательных организаций для занятий в них обучающихся</t>
  </si>
  <si>
    <t>10.0.00.00000</t>
  </si>
  <si>
    <t>10.1.00.00000</t>
  </si>
  <si>
    <t>11.0.00.00000</t>
  </si>
  <si>
    <t>11.1.00.00000</t>
  </si>
  <si>
    <t>11.1.01.00000</t>
  </si>
  <si>
    <t>11.1.01.61010</t>
  </si>
  <si>
    <t>11.1.01.61020</t>
  </si>
  <si>
    <t>11.1.01.61030</t>
  </si>
  <si>
    <t>11.1.01.61050</t>
  </si>
  <si>
    <t>11.1.01.70650</t>
  </si>
  <si>
    <t>Организация предоставления муниципальных услуг и выполнения работ подведомственными муниципальными учреждениями</t>
  </si>
  <si>
    <t>Обеспечение качества и доступности образовательных услуг</t>
  </si>
  <si>
    <t>02.1.01.60260</t>
  </si>
  <si>
    <t>Расходы на проведение районных мероприятий в муниципальных образовательных организациях</t>
  </si>
  <si>
    <t>11.2.00.00000</t>
  </si>
  <si>
    <t>11.2.01.00000</t>
  </si>
  <si>
    <t>11.2.01.61300</t>
  </si>
  <si>
    <t>Проведение организационных и информационных мероприятий по патриотическому воспитанию в Первомайском районе</t>
  </si>
  <si>
    <t>11.3.00.00000</t>
  </si>
  <si>
    <t>11.3.01.00000</t>
  </si>
  <si>
    <t>Обеспечение условий для реализации творческого, научного, интеллектуального потенциала молодежи Первомайского района</t>
  </si>
  <si>
    <t>11.3.01.61350</t>
  </si>
  <si>
    <t>13.0.00.00000</t>
  </si>
  <si>
    <t>13.1.00.00000</t>
  </si>
  <si>
    <t>13.1.01.00000</t>
  </si>
  <si>
    <t>13.1.01.61450</t>
  </si>
  <si>
    <t>13.2.00.00000</t>
  </si>
  <si>
    <t>13.2.01.00000</t>
  </si>
  <si>
    <t>13.2.01.61460</t>
  </si>
  <si>
    <t>14.0.00.00000</t>
  </si>
  <si>
    <t>14.1.00.00000</t>
  </si>
  <si>
    <t>14.1.01.00000</t>
  </si>
  <si>
    <t>15.0.00.00000</t>
  </si>
  <si>
    <t>15.1.00.00000</t>
  </si>
  <si>
    <t>15.1.01.00000</t>
  </si>
  <si>
    <t>15.1.01.61600</t>
  </si>
  <si>
    <t>23.0.00.00000</t>
  </si>
  <si>
    <t>23.1.00.00000</t>
  </si>
  <si>
    <t>23.1.01.00000</t>
  </si>
  <si>
    <t>23.1.01.61800</t>
  </si>
  <si>
    <t>21.0.00.00000</t>
  </si>
  <si>
    <t>21.1.00.00000</t>
  </si>
  <si>
    <t>21.1.01.00000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</si>
  <si>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</si>
  <si>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21.1.01.61700</t>
  </si>
  <si>
    <t>21.2.00.00000</t>
  </si>
  <si>
    <t>21.2.01.00000</t>
  </si>
  <si>
    <t>21.2.01.61750</t>
  </si>
  <si>
    <t>24.0.00.00000</t>
  </si>
  <si>
    <t>24.1.00.00000</t>
  </si>
  <si>
    <t>24.1.01.00000</t>
  </si>
  <si>
    <t>24.1.01.61850</t>
  </si>
  <si>
    <t>24.1.01.72440</t>
  </si>
  <si>
    <t>24.2.00.00000</t>
  </si>
  <si>
    <t>24.2.01.00000</t>
  </si>
  <si>
    <t>Обеспечение населения Первомайского МР услугами пассажирского автотранспорта на внутримуниципальных маршрутах</t>
  </si>
  <si>
    <t>24.2.01.61900</t>
  </si>
  <si>
    <t>24.2.02.00000</t>
  </si>
  <si>
    <t>Предоставление социальных услуг отдельным категориям граждан при проезде в транспорте общего пользования</t>
  </si>
  <si>
    <t>24.2.02.72550</t>
  </si>
  <si>
    <t>24.2.02.72560</t>
  </si>
  <si>
    <t>25.0.00.00000</t>
  </si>
  <si>
    <t>25.1.00.00000</t>
  </si>
  <si>
    <t>25.1.01.00000</t>
  </si>
  <si>
    <t>25.1.01.61950</t>
  </si>
  <si>
    <t>36.0.00.00000</t>
  </si>
  <si>
    <t>36.1.00.00000</t>
  </si>
  <si>
    <t>36.1.01.00000</t>
  </si>
  <si>
    <t>36.1.01.62100</t>
  </si>
  <si>
    <t>50.0.00.00000</t>
  </si>
  <si>
    <t>50.0.00.59300</t>
  </si>
  <si>
    <t>50.0.00.65000</t>
  </si>
  <si>
    <t>50.0.00.65010</t>
  </si>
  <si>
    <t>50.0.00.65020</t>
  </si>
  <si>
    <t>50.0.00.65030</t>
  </si>
  <si>
    <t>50.0.00.65040</t>
  </si>
  <si>
    <t>50.0.00.65050</t>
  </si>
  <si>
    <t>50.0.00.65060</t>
  </si>
  <si>
    <t>50.0.00.65070</t>
  </si>
  <si>
    <t>50.0.00.65080</t>
  </si>
  <si>
    <t>50.0.00.65100</t>
  </si>
  <si>
    <t>50.0.00.70550</t>
  </si>
  <si>
    <t>50.0.00.80190</t>
  </si>
  <si>
    <t>50.0.00.80200</t>
  </si>
  <si>
    <t>50.0.00.70870</t>
  </si>
  <si>
    <t>Развитие спортивной инфраструктуры, популяризации физической культуры и массового спорта в Первомайском муниципальном районе</t>
  </si>
  <si>
    <t xml:space="preserve">Обеспечение и исполнение обязанностей, возложенных на МУ "Центр обеспечения функционирования органов местного самоуправления Первомайского муниципального района" </t>
  </si>
  <si>
    <t>Развитие сети автомобильных дорог общего пользования местного значения Первомайского муниципального района</t>
  </si>
  <si>
    <t>Развитие сельскохозяйственного производства</t>
  </si>
  <si>
    <t>25.1.02.53910</t>
  </si>
  <si>
    <t>Расходы на подготовку и проведение Всероссийской сельскохозяйственной переписи 2016 года</t>
  </si>
  <si>
    <t>Реализация мероприятий по развитию сельскохозяйственного производства</t>
  </si>
  <si>
    <t>Исполнение полномочий собственника имущества и полномочий в сфере земельных отношений</t>
  </si>
  <si>
    <t>21.3.01.61780</t>
  </si>
  <si>
    <t>Проведение мероприятий, направленных на подведение итогов районного трудового соперничества работников сельского хозяйства</t>
  </si>
  <si>
    <t>Выравнивание бюджетной обеспеченности поселений Первомайского муниципального района</t>
  </si>
  <si>
    <t>17.0.00.00000</t>
  </si>
  <si>
    <t>17.1.00.00000</t>
  </si>
  <si>
    <t>17.1.01.00000</t>
  </si>
  <si>
    <t>17.1.01.61650</t>
  </si>
  <si>
    <t>50.0.00.51200</t>
  </si>
  <si>
    <t>Расходы на составление (изменение и дополнение) списков кандидатов в присяжные заседатели федеральных судов общей юрисдикции</t>
  </si>
  <si>
    <t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</si>
  <si>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Мероприятия по управлению, распоряжению имуществом, находящимся в муниципальной собственности Первомайского района, и приобретению права собственности</t>
  </si>
  <si>
    <t>11.1.02.00000</t>
  </si>
  <si>
    <t>11.1.02.74720</t>
  </si>
  <si>
    <t>Расходы на оснащение оборудованием муниципальных учреждений культуры</t>
  </si>
  <si>
    <t>24.1.01.74790</t>
  </si>
  <si>
    <t xml:space="preserve"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</si>
  <si>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Отдел  культуры, туризма и молодежной  политики администрации Первомайского муниципального района</t>
  </si>
  <si>
    <t>Главный распорядитель</t>
  </si>
  <si>
    <t>Создание благоприятных условий для отдыха, оздоровления и занятости детей,проживающих на территории Первомайского района</t>
  </si>
  <si>
    <t>02.1.00.00000</t>
  </si>
  <si>
    <t>02.0.00.00000</t>
  </si>
  <si>
    <t>02.1.01.70510</t>
  </si>
  <si>
    <t>02.1.01.70520</t>
  </si>
  <si>
    <t>02.1.01.73110</t>
  </si>
  <si>
    <t>Расходы на оказание услуг по техническому сопровождению программных продуктов "АС Бюджет", АС "УРМ", ПО "Сервер обмена данными", а также дополнительных программных модулей и функционала к этим программным продуктам</t>
  </si>
  <si>
    <t>36.1.02.62120</t>
  </si>
  <si>
    <t>36.1.02.00000</t>
  </si>
  <si>
    <t>Администрация Первомайского муниципального района Ярославской области</t>
  </si>
  <si>
    <t>Собрание Представителей Первомайского муниципального района</t>
  </si>
  <si>
    <t>Контрольно-счетная палата Первомайского муниципального района</t>
  </si>
  <si>
    <t>06.1.01.74390</t>
  </si>
  <si>
    <t>08.2.00.00000</t>
  </si>
  <si>
    <t>Защита конституционного строя, предупреждение актов терроризма, проявлений экстремизма и ксенофобии</t>
  </si>
  <si>
    <t>Реализация мероприятий по профилактике правонарушений на территории Первомайского муниципального района</t>
  </si>
  <si>
    <t>08.2.01.00000</t>
  </si>
  <si>
    <t>08.2.01.60720</t>
  </si>
  <si>
    <t>Развитие инфраструктуры поддержки субъектов малого и среднего предпринимательства</t>
  </si>
  <si>
    <t>Организация деятельности информационно - консультационнгого центра</t>
  </si>
  <si>
    <t>15.1.02.00000</t>
  </si>
  <si>
    <t>15.1.02.61610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</si>
  <si>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</si>
  <si>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</si>
  <si>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 программа "Комплексные меры по организации отдыха, оздоровления и занятости детей Первомайского района на 2017-2019 годы"</t>
  </si>
  <si>
    <t>Общепрограммные расходы муниципальной программы "Комплексные меры по организации отдыха, оздоровления и занятости детей Первомайского района на 2017-2019 годы"</t>
  </si>
  <si>
    <t>Мероприятия  по реализации муниципальной программы "Комплексные меры по организации отдыха, оздоровления и занятости детей Первомайского района на 2017-2019 годы"</t>
  </si>
  <si>
    <t>11.1.02.71750</t>
  </si>
  <si>
    <t>Реализация мероприятий по созданию условий для развития инфраструктуры досуга и отдыха</t>
  </si>
  <si>
    <t>06.1.01.75160</t>
  </si>
  <si>
    <t>Частичная оплата стоимости путевки в организации отдыха детей и их оздоровления</t>
  </si>
  <si>
    <t>Подпрограмма "Поддержка социально ориентированных некоммерческих организаций Первомайского муниципального района на 2017-2019 годы"</t>
  </si>
  <si>
    <t>Поддержка социально ориентированных некоммерческих организаций</t>
  </si>
  <si>
    <t>03.1.03.00000</t>
  </si>
  <si>
    <t>03.1.03.70850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</si>
  <si>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</si>
  <si>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>21.1.01.61710</t>
  </si>
  <si>
    <t>Информирование населения о деятельности органов местного самоуправления через средства массовой информации</t>
  </si>
  <si>
    <t>25.1.01.74450</t>
  </si>
  <si>
    <t>Создание условий для эффективной деятельности муниципального учреждения Спортивный комплекс "Надежда" Первомайского муниципального района</t>
  </si>
  <si>
    <t>Повышение эффективности управления муниципальными финансами Первомайского муниципального района</t>
  </si>
  <si>
    <t>Создание условий для обеспечения предприятий сельского хозяйства высококвалифицированными специалистами, специалистами массовых профессий, создание благоприятных условий для проживания граждан</t>
  </si>
  <si>
    <t>Мероприятия по обеспечению функционирования в вечернее время спортивных залов общеобразовательных организаций для занятий в них обучающихся за счет местного бюджета</t>
  </si>
  <si>
    <t>Выплаты ежемесячных доплат к пенсии за выслугу лет муниципальным служащим</t>
  </si>
  <si>
    <t>30.0.00.00000</t>
  </si>
  <si>
    <t>30.1.00.00000</t>
  </si>
  <si>
    <t>30.1.01.00000</t>
  </si>
  <si>
    <t>Мероприятия по повышению энергоэффективности за счет средств бюджета муниципального района</t>
  </si>
  <si>
    <t>Отдел образования администрации Первомайского муниципального района</t>
  </si>
  <si>
    <t>Отдел финансов администрации Первомайского муниципального района Ярославской области</t>
  </si>
  <si>
    <t>Создание условий для развития печатного средства массовой информации Первомайского муниципального района - районной общественно-политической газеты "Призыв"</t>
  </si>
  <si>
    <t>Внедрение энегросберегающих технологий и энергетически эффективного оборудования в учреждениях района, экономия энергетических и тепловых ресурсов</t>
  </si>
  <si>
    <t>Реализация мероприятий по созданию условий для развития инфраструктуры досуга и отдыха за счет средств местного бюджета в рамках софинансирования</t>
  </si>
  <si>
    <t>11.1.02.61070</t>
  </si>
  <si>
    <t>11.1.01.61040</t>
  </si>
  <si>
    <t xml:space="preserve">Укрепление материально-технической базы муниципальных учреждений культуры Первомайского района </t>
  </si>
  <si>
    <t>03.1.01.75230</t>
  </si>
  <si>
    <t>03.1.01.R4620</t>
  </si>
  <si>
    <t>Расходы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</si>
  <si>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03.1.01.75480</t>
  </si>
  <si>
    <t>Расходы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</si>
  <si>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03.1.01.75490</t>
  </si>
  <si>
    <t>Расходы на реализацию мероприятий по строительству и реконструкции объектов теплоснабжения</t>
  </si>
  <si>
    <t>Расходы на реализацию мероприятий по строительству объектов газификации</t>
  </si>
  <si>
    <t>14.1.01.75260</t>
  </si>
  <si>
    <t>Подпрограмма "Молодежь" на 2018-2020 годы</t>
  </si>
  <si>
    <t>Реализация мероприятий Подпрограммы "Молодежь" на 2018-2020 годы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</si>
  <si>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муниципального района" на 2018-2020 годы</t>
  </si>
  <si>
    <t>Муниципальная программа "Развитие культуры и молодежной политики в Первомайском муниципальном районе на 2018-2020 годы"</t>
  </si>
  <si>
    <t>Подпрограмма "Патриотическое воспитание граждан Российской Федерации, проживающих на территории Первомайского муниципального района" на 2018-2020 годы</t>
  </si>
  <si>
    <t>Мероприятия по кадастровым работам, технической инвентаризации,землеустройству, определению рыночной стоимости муниципального имущества и земельных участков; управлению и распоряжению имуществом, находящимся в муниципальной собственности</t>
  </si>
  <si>
    <t>Модернизация объектов теплоснабжения (перевод котельных на газовое топливо)</t>
  </si>
  <si>
    <t>Расходы на модернизацию объектов теплоснабжения (перевод котельных на газовое топливо) в рамках софинансирования</t>
  </si>
  <si>
    <t>14.1.02.00000</t>
  </si>
  <si>
    <t>14.1.02.61530</t>
  </si>
  <si>
    <t>14.1.02.75250</t>
  </si>
  <si>
    <t xml:space="preserve"> Организация образовательного процесса в общеобразовательных организациях</t>
  </si>
  <si>
    <t>Компенсация расходов за присмотр и уход за детьми,осваивающими образовательные программы дошкольного образования в организациях, осуществляющих образовательную деятельность</t>
  </si>
  <si>
    <t>Организация питания обучающихся образовательных организаций</t>
  </si>
  <si>
    <t>Осуществление переданных полномочий Российской Федерации на предоставление отдельных мер социальной поддержка граждан, подвергшихся воздействию радиации, за счет средств федерального бюджета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</si>
  <si>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за счет средств федерального бюджета</t>
  </si>
  <si>
    <t>Оказание социальной помощи отдельным категориям граждан</t>
  </si>
  <si>
    <t>Содержание 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</si>
  <si>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25.1.02.0000</t>
  </si>
  <si>
    <t>25.1.02.61960</t>
  </si>
  <si>
    <t>25.1.02.74420</t>
  </si>
  <si>
    <t>Расходы на отлов и содержание безнадзорных животных</t>
  </si>
  <si>
    <t>09.0.00.00000</t>
  </si>
  <si>
    <t>09.1.00.00000</t>
  </si>
  <si>
    <t>09.1.01.00000</t>
  </si>
  <si>
    <t>09.1.01.61300</t>
  </si>
  <si>
    <t>12.0.00.00000</t>
  </si>
  <si>
    <t>12.1.00.00000</t>
  </si>
  <si>
    <t>12.1.01.00000</t>
  </si>
  <si>
    <t>12.1.01.61350</t>
  </si>
  <si>
    <t>Реализация мероприятий муниципальной программы "Молодёжь" на 2019-2021 годы</t>
  </si>
  <si>
    <t>Общепрограммные расходы муниципальной программы "Молодёжь" на  2019-2021 годы</t>
  </si>
  <si>
    <t>Муниципальная программа "Молодёжь" на  2019-2021 годы</t>
  </si>
  <si>
    <t>Реализация мероприятий муниципальной программы "Патриотическое воспитание граждан Российской Федерации, проживающих на территории Первомайского муниципального района  2019-2021 годы"</t>
  </si>
  <si>
    <t>11.1.01.75900</t>
  </si>
  <si>
    <t>Расходы на повышение оплаты труда работников муниципальных учреждений в сфере культуры</t>
  </si>
  <si>
    <t>02.1.01.75890</t>
  </si>
  <si>
    <t>Расходы на повышение оплаты труда отдельных категорий работников муниципальных учреждений в сфере образования</t>
  </si>
  <si>
    <t>Муниципальная программа "Семья и дети" на 2019-2021 годы</t>
  </si>
  <si>
    <t>Общепрограммные расходы муниципальной программы "Семья и дети" на 2019-2021 годы</t>
  </si>
  <si>
    <t>Реализация мероприятий муниципальной программы "Семья и дети" на 2019-2021 годы</t>
  </si>
  <si>
    <t>Реализация мероприятий подпрограммы "Поддержка социально ориентированных некоммерческих организаций Первомайского муниципального района на  2019-2021 годы"</t>
  </si>
  <si>
    <t>Подпрограмма "Поддержка социально ориентированных некоммерческих организаций Первомайского муниципального района на  2019-2021 годы"</t>
  </si>
  <si>
    <t>Муниципальная программа "Семья и дети"  на 2019-2021 годы</t>
  </si>
  <si>
    <t>Общепрограммные расходы муниципальной программы "Семья и дети"  на 2019-2021 годы</t>
  </si>
  <si>
    <t>Реализация мероприятий муниципальной программы "Семья и дети"  на 2019-2021 годы</t>
  </si>
  <si>
    <t>Муниципальная программа "Защита населения и территории Первомайского муниципального района от чрезвычайных ситуаций на 2019-2021 годы"</t>
  </si>
  <si>
    <t>Общепрограммные расходы муниципальной программы "Защита населения и территории Первомайского муниципального района от чрезвычайных ситуаций 2019-2021 годы"</t>
  </si>
  <si>
    <t>Муниципальная программа "Обеспечение качественными коммунальными услугами населения Первомайского муниципального района на 2019 год"</t>
  </si>
  <si>
    <t>Общепрограммные расходы муниципальной программы "Обеспечение качественными коммунальными услугами населения Первомайского муниципального района на 2019 год"</t>
  </si>
  <si>
    <t>Повышение качества водоснабжения, водоотведения и очистки сточных вод</t>
  </si>
  <si>
    <t>Муниципальная программа  "Развитие субъектов малого и среднего предпринимательства  Первомайского муниципального района" на 2019-2021 годы</t>
  </si>
  <si>
    <t xml:space="preserve">Общепрограммные расходы муниципальной программы  "Развитие субъектов малого и среднего предпринимательства  Первомайского муниципального района" на 2019-2021 годы
</t>
  </si>
  <si>
    <t xml:space="preserve">Реализация мероприятий муниципальной программы  "Развитие субъектов малого и среднего предпринимательства  Первомайского муниципального района" на 2019-2021 годы
</t>
  </si>
  <si>
    <t>22.0.00.00000</t>
  </si>
  <si>
    <t>22.1.00.00000</t>
  </si>
  <si>
    <t>22.1.01.00000</t>
  </si>
  <si>
    <t>22.1.01.61770</t>
  </si>
  <si>
    <t>05.0.00.00000</t>
  </si>
  <si>
    <t>05.1.00.00000</t>
  </si>
  <si>
    <t>05.1.01.00000</t>
  </si>
  <si>
    <t>Обеспечение района актуальными документами территориального планирования и документами градостроительного зонирования, обеспечивающими эффективное использование его территории</t>
  </si>
  <si>
    <t>10.1.02.00000</t>
  </si>
  <si>
    <t>10.1.02.60960</t>
  </si>
  <si>
    <t>Обучение населения в области ГО, защиты от ЧС</t>
  </si>
  <si>
    <t>Мероприятия по обучению населения в области ГО, защиты от ЧС</t>
  </si>
  <si>
    <t>Информационная, консультационная и организационная поддержка субъектов малого и среднего предпринимательства</t>
  </si>
  <si>
    <t>Обеспечение территориальной доступности товаров для сельского населения путем оказания муниципальной поддержки</t>
  </si>
  <si>
    <t>Муниципальная программа "Повышение эффективности использования муниципального имущества Первомайского муниципального района" на 2019-2021 годы</t>
  </si>
  <si>
    <t>Общепрограммные расходы муниципальной программы "Повышение эффективности использования муниципального имущества Первомайского муниципального района" на 2019-2021 годы</t>
  </si>
  <si>
    <t>30.1.01.61970</t>
  </si>
  <si>
    <t>Проведение организационных и информационных мероприятий по патриотическому воспитанию в Первомайском муниципальном районе</t>
  </si>
  <si>
    <t>Обеспечение функционирования в вечернее время спортивных залов общеобразовательных школ для занятий в них обучающихся с целью профилактики правонарушений среди несовершеннолетних</t>
  </si>
  <si>
    <t>Проведение мероприятий по строительству и (или) реконструкции объектов газификации и водоснабжения в сельской местности</t>
  </si>
  <si>
    <t>25.1.02.L5670</t>
  </si>
  <si>
    <t>Укрепление материально-технической базы муниципальных учреждений, подведомственных Отделу культуры, туризма и молодежной политики администрации Первомайского муниципального района</t>
  </si>
  <si>
    <t>Расходы на укрепление материально-технической базы культурно-досуговых и образовательных учреждений</t>
  </si>
  <si>
    <t>11.1.02.61060</t>
  </si>
  <si>
    <t>Реализация мероприятий по строительству и реконструкции объектов водоснабжения и водоотведения за счет субсидии из областного бюджета</t>
  </si>
  <si>
    <t>14.1.01.72040</t>
  </si>
  <si>
    <t>24.1.01.61860</t>
  </si>
  <si>
    <t>Межбюджетные трансферты, передаваемые бюджетам поселений на содержание дорог по соглашению</t>
  </si>
  <si>
    <t>2019 год вносимые изменения (руб.)</t>
  </si>
  <si>
    <t>2019 год                    Итого (руб.)</t>
  </si>
  <si>
    <t>03.1.P1.50840</t>
  </si>
  <si>
    <t>03.1.P1.55730</t>
  </si>
  <si>
    <t>03.1.P3.52930</t>
  </si>
  <si>
    <t>Исполнение публичных обязательств района по переданным полномочиям Российской Федерации и Ярославской области по предоставлению выплат, пособий и компенсаций и социальная поддержка граждан Первомайского муниципального района</t>
  </si>
  <si>
    <t>Усиление мер государственной поддержки семей в связи с рождением и воспитанием детей</t>
  </si>
  <si>
    <t>Реализация федерального проекта "Старшее поколение" и национального проекта "Демография"</t>
  </si>
  <si>
    <t>03.1.P3.00000</t>
  </si>
  <si>
    <t>03.1.P.1.00000</t>
  </si>
  <si>
    <t>Расходы на оплату стоимости набора продуктов питания в лагерях с дневной формой пребывания детей за счет средств бюджета района</t>
  </si>
  <si>
    <t>06.1.01.61000</t>
  </si>
  <si>
    <t>Расходы на финансирование дорожного хозяйства за счет субсидии из областного бюджета</t>
  </si>
  <si>
    <t>Содействие временной занятости и адаптация к трудовой деятельности несовершеннолетних граждан</t>
  </si>
  <si>
    <t>Обеспечение трудоустройства несовершеннолетних граждан на временные рабочие места за счет средств местного бюджета</t>
  </si>
  <si>
    <t>12.1.02.66150</t>
  </si>
  <si>
    <t>12.1.02.00000</t>
  </si>
  <si>
    <t>Расходы на финансирование дорожного хозяйства за счет средств бюджета района в рамках софинансирования</t>
  </si>
  <si>
    <t>24.1.01.62440</t>
  </si>
  <si>
    <t>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пункты, за счет субсидии из областного бюджета</t>
  </si>
  <si>
    <t>17.1.01.72880</t>
  </si>
  <si>
    <t>Реализация мероприятий по патриотическому воспитанию граждан за счет субсидии из областного бюджета</t>
  </si>
  <si>
    <t>09.1.01.74880</t>
  </si>
  <si>
    <t>Обеспечение трудоустройства несовершеннолетних граждан на временные рабочие места за счет субсидии из областного бюджета</t>
  </si>
  <si>
    <t>12.1.02.76150</t>
  </si>
  <si>
    <t>Расходы  на осуществление деятельности в сфере молодежной политики социальными учреждениями молодежи</t>
  </si>
  <si>
    <t>25.1.02.61950</t>
  </si>
  <si>
    <t>Обеспечение персонифицированного финансирования дополнительного образования детей</t>
  </si>
  <si>
    <t>02.1.01.60050</t>
  </si>
  <si>
    <t>Разработка и внесение сведений в ЕГРН о границах территориальных зон, установленных документами градостроительного зонирования</t>
  </si>
  <si>
    <t>05.1.02.00000</t>
  </si>
  <si>
    <t>Реализация мероприятий по описанию границ территориальных зон, установленных правилами землепользования и застройки поселений, за счет средств областного бюджета</t>
  </si>
  <si>
    <t>05.1.02.71280</t>
  </si>
  <si>
    <t>Приобретение автотранспорта в целях доставки лиц старше 65 лет, проживающих в сельской местности, в медицинские организации</t>
  </si>
  <si>
    <t>Назначение и осуществление ежемесячной выплаты в связи с рождением (усыновлением) первого ребенка</t>
  </si>
  <si>
    <t>Ежемесячная денежная выплата, назначаемая при рождении третьего ребенка или последующих детей до достижения ребенком возраста трех лет</t>
  </si>
  <si>
    <t>11.1.01.L5191</t>
  </si>
  <si>
    <t>11.1.01.L5193</t>
  </si>
  <si>
    <t>Расходы на комплектование книжных фондов муниципальных библиотек</t>
  </si>
  <si>
    <t>Расходы на государственную поддержку лучших сельских учреждений культуры и лучших работников сельских учреждений культуры</t>
  </si>
  <si>
    <t>18.0.00.00000</t>
  </si>
  <si>
    <t>18.1.00.00000</t>
  </si>
  <si>
    <t>18.1.01.00000</t>
  </si>
  <si>
    <t>18.1.01.75260</t>
  </si>
  <si>
    <t>03.3.00.00000</t>
  </si>
  <si>
    <t>03.3.01.00000</t>
  </si>
  <si>
    <t>03.3.01.60650</t>
  </si>
  <si>
    <t>Содействие организации безопасных условий трудовой деятельности и охраны труда, развитию социального партнерства</t>
  </si>
  <si>
    <t>Реализация мероприятий по строительству объектов газификации в рамках софинансирования</t>
  </si>
  <si>
    <t>18.1.01.65260</t>
  </si>
  <si>
    <t>Субсидия на реализацию мероприятий по строительству объектов газификации</t>
  </si>
  <si>
    <t>Газификация населённых пунктов Первомайского района (строительство распределительных  газовых сетей с вводом их в эксплуатацию)</t>
  </si>
  <si>
    <t>25.1.02.76900</t>
  </si>
  <si>
    <t>Расходы на реализацию мероприятий по борьбе с борщевиком Сосновского</t>
  </si>
  <si>
    <t>Муниципальная  программа "Поддержка потребительского рынка на селе" на 2020-2022 годы</t>
  </si>
  <si>
    <t>Общепрограммные расходы муниципальной программы "Поддержка потребительского рынка на селе" на 2020-2022 годы</t>
  </si>
  <si>
    <t>Реализация мероприятий муниципальной  программы "Поддержка потребительского рынка на селе" на 2020-2022 годы</t>
  </si>
  <si>
    <t>Муниципальная программа "Патриотическое воспитание граждан Российской Федерации, проживающих на территории Первомайского муниципального района на 2019-2021 годы"</t>
  </si>
  <si>
    <t>Общепрограммные расходы муниципальной программы "Патриотическое воспитание граждан Российской Федерации, проживающих на территории Первомайского муниципального района на 2019-2021 годы"</t>
  </si>
  <si>
    <t xml:space="preserve">Обеспечение деятельности  учреждений, подведомственных учредителю в сфере дополнительного образования </t>
  </si>
  <si>
    <t xml:space="preserve">Обеспечение деятельности  учреждений, подведомственных учредителю в сфере общего образования </t>
  </si>
  <si>
    <t>02.1.Е1.71960</t>
  </si>
  <si>
    <t>02.1.Е1.61960</t>
  </si>
  <si>
    <t>Развитие системы оповещения и информирования населения в целях защиты населения от чрезвычайных ситуаций природного и техногенного характера</t>
  </si>
  <si>
    <t>Мероприятия по развитию системы оповещения и информирования населения в целях защиты от чрезвычайных ситуаций</t>
  </si>
  <si>
    <t>10.1.06.00000</t>
  </si>
  <si>
    <t>10.1.06.60960</t>
  </si>
  <si>
    <t>Участие в региональном проекте "Современная школа"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</si>
  <si>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роста", за счет субсидии из областного бюджета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</si>
  <si>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роста", в рамках софинансирования</t>
  </si>
  <si>
    <t>02.1.Е1.00000</t>
  </si>
  <si>
    <t>12.1.02.76950</t>
  </si>
  <si>
    <t>Ведомственная структура расходов бюджета Первомайского муниципального района                                                                                      на 2021 год</t>
  </si>
  <si>
    <t>Муниципальная программа  "Обеспечение общественного порядка и противодействие преступности на территории Первомайского муниципального района" на 2021-2023 годы</t>
  </si>
  <si>
    <t>Подпрограмма "Профилактика безнадзорности, правонарушений и защита прав несовершеннолетних Первомайского муниципального района" на 2021-2023 годы</t>
  </si>
  <si>
    <t xml:space="preserve">Мероприятия по реализации подпрограммы "Профилактика безнадзорности, правонарушений и защита прав несовершеннолетних Первомайского муниципального района" на 2021-2023 годы
</t>
  </si>
  <si>
    <t>Муниципальная программа "Развитие культуры в Первомайском муниципальном районе на 2021-2023 годы"</t>
  </si>
  <si>
    <t>Общепрограммные расходы муниципальной программы "Развитие культуры в Первомайском муниципальном районе на 2021-2023 годы"</t>
  </si>
  <si>
    <t>Муниципальная программа "Развитие образования в Первомайском муниципальном районе на 2021-2023 годы"</t>
  </si>
  <si>
    <t>Общепрограммные расходы муниципальной программы "Развитие образования в Первомайском муниципальном районе на 2021-2023 годы"</t>
  </si>
  <si>
    <t>Муниципальная  программа "Комплексные меры по организации отдыха и оздоровления детей Первомайского района на 2021-2023 годы"</t>
  </si>
  <si>
    <t>Общепрограммные расходы муниципальной программы "Комплексные меры по организации отдыха и оздоровления детей Первомайского района на 2021-2023 годы"</t>
  </si>
  <si>
    <t>Мероприятия  по реализации муниципальной программы "Комплексные меры по организации отдыха и оздоровления детей Первомайского района на 2021-2023 годы"</t>
  </si>
  <si>
    <t>Мероприятия по реализации   подпрограммы  "Профилактика безнадзорности, правонарушений и защита прав несовершеннолетних Первомайского муниципального района" на 2021-2023 годы</t>
  </si>
  <si>
    <t>"Реализация  мероприятий  по обеспечению функционирования в вечернее время спортивных залов  организаций для занятий в них обучающихся" на 2021-2023 годы</t>
  </si>
  <si>
    <t>Муниципальная программа  "Развитие дорожного хозяйства и транспорта в Первомайском муниципальном районе на 2021-2023 годы"</t>
  </si>
  <si>
    <t>Подпрограмма "Развитие сети автомобильных дорог общего пользования местного значения Первомайского муниципального района на 2021-2023 годы"</t>
  </si>
  <si>
    <t>Муниципальная программа  "Создание условий для эффективного управления муниципальными финансами в Первомайском муниципальном районе на 2021-2023 годы"</t>
  </si>
  <si>
    <t>Повышение финансовых возможностей муниципальных образований Первомайского муниципального района на 2021 год и плановый период 2022-2023 годов</t>
  </si>
  <si>
    <t>Дотации поселениям  муниципального района на выравнивание бюджетной обеспеченности за счет средств бюджета района</t>
  </si>
  <si>
    <t>Муниципальная программа  "Социальная поддержка населения Первомайского муниципального района на2021-2023 годы"</t>
  </si>
  <si>
    <t>Подпрограмма "ВЦП отдела труда и социальной поддержки населения администрации Первомайского муниципального района на 2021-2023 годы"</t>
  </si>
  <si>
    <t>Мероприятия по реализации  подпрограммы "Улучшение условий и охраны труда по Первомайскому муниципальному району на 2021-2023 годы"</t>
  </si>
  <si>
    <t>Подпрограмма "Улучшение условий и охраны труда по Первомайскому муниципальному району на 2021-2023 годы"</t>
  </si>
  <si>
    <t>Подпрограмма "Финансовая поддержка организаций, оказывающих услуги по осуществлению пассажирских перевозок автомобильным транспортом на территории Первомайского муниципального района, на 2021-2023 годы"</t>
  </si>
  <si>
    <t>Муниципальная программа  "Социальная поддержка населения Первомайского муниципального района на 2021-2023 годы"</t>
  </si>
  <si>
    <t>Подпрограмма "Поддержка социально ориентированных некоммерческих организаций Первомайского муниципального района на 2021-2023 годы"</t>
  </si>
  <si>
    <t>Муниципальная программа «Разработка и актуализация градостроительной документации Первомайского района Ярославской области» на 2021-2023 годы</t>
  </si>
  <si>
    <t>Общепрограммные расходы муниципальной программы "Разработка и актуализация градостроительной документации Первомайского района Ярославской области" на 2021-2023 годы</t>
  </si>
  <si>
    <t>Мероприятия  по реализации муниципальной программы "Разработка и актуализация градостроительной документации Первомайского района Ярославской области" на 2021-2023 годы</t>
  </si>
  <si>
    <t>Муниципальная программа "Обеспечение общественного порядка и противодействие преступности на территории Первомайского муниципального района" на 2021-2023 годы</t>
  </si>
  <si>
    <t xml:space="preserve">Мероприятия по реализации   подпрограммы  "Профилактика безнадзорности, правонарушений и защита прав несовершеннолетних Первомайского муниципального района" на 2021-2023 годы
</t>
  </si>
  <si>
    <t>Подпрограмма "Профилактика правонарушений на территории Первомайского муниципального района" на 2021-2023 годы</t>
  </si>
  <si>
    <t>Муниципальная программа "Развитие физической культуры и спорта в Первомайском муниципальном районе на 2021-2023 годы"</t>
  </si>
  <si>
    <t>Подпрограмма "Развитие массового спорта и материально-технической базы в Первомайском муниципальном районе на 2021-2023 годы"</t>
  </si>
  <si>
    <t>Реализация мероприятий Подпрограммы "Развитие массового спорта и материально-технической базы в Первомайском муниципальном районе на 2021-2023 годы"</t>
  </si>
  <si>
    <t>Подпрограмма "Ведомственная целевая программа муниципального учреждения Спортивный комплекс "Надежда" Первомайского муниципального района на 2021-2023 годы"</t>
  </si>
  <si>
    <t>Реализация мероприятий Подпрограммы "Ведомственная целевая программа муниципального учреждения Спортивный комплекс "Надежда" Первомайского муниципального района на 2021-2023 годы"</t>
  </si>
  <si>
    <t>Муниципальная программа "Газификация и модернизация жилищно-коммунального хозяйства Первомайского муниципального района" на 2018-2023 годы</t>
  </si>
  <si>
    <t>Общепрограммные расходы муниципальной программы "Газификация и модернизация жилищно-коммунального хозяйства Первомайского муниципального района на 2018-2023 годы"</t>
  </si>
  <si>
    <r>
      <t>Муниципальная программа "Эффективная власть в Первомайском муниципальном районе</t>
    </r>
    <r>
      <rPr>
        <sz val="12"/>
        <rFont val="Times New Roman"/>
        <family val="1"/>
        <charset val="204"/>
      </rPr>
      <t>"</t>
    </r>
    <r>
      <rPr>
        <b/>
        <sz val="12"/>
        <rFont val="Times New Roman"/>
        <family val="1"/>
        <charset val="204"/>
      </rPr>
      <t xml:space="preserve"> на 2021-2023 годы</t>
    </r>
  </si>
  <si>
    <t xml:space="preserve"> Подпрограмма "Развитие муниципальной службы в Первомайском муниципальном районе" на 2021-2023 годы</t>
  </si>
  <si>
    <t>Реализация мероприятий Подпрограммы "Развитие муниципальной службы в Первомайском муниципальном районе" на 2021-2023 годы</t>
  </si>
  <si>
    <t>Подпрограмма  "ВЦП МУ "Центр обеспечения функционирования органов местного самоуправления Первомайского муниципального района" на 2021-2023 годы</t>
  </si>
  <si>
    <t>Реализация мероприятий Подпрограммы "ВЦП МУ "Центр обеспечения функционирования органов местного самоуправления Первомайского муниципального района" на 2021-2023 годы</t>
  </si>
  <si>
    <t>Реализация мероприятий подпрограммы "Развитие сети автомобильных дорог общего пользования местного значения Первомайского муниципального района на 2021-2023 годы"</t>
  </si>
  <si>
    <t>Муниципальная программа "Развитие сельского хозяйства в Первомайском муниципальном районе в 2021-2023 годах"</t>
  </si>
  <si>
    <t>Общепрограммные расходы муниципальной программы "Развитие сельского хозяйства в Первомайском муниципальном районе в 2021-2023 годах"</t>
  </si>
  <si>
    <t>Муниципальная программа "Энергосбережение и повышение энергоэффективности в Первомайском муниципальном районе на 2021 год"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</si>
  <si>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 на 2021 год"</t>
  </si>
  <si>
    <t>02.1.02.R3041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</si>
  <si>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</si>
  <si>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за счет средств федерального бюджета</t>
  </si>
  <si>
    <t>03.1.01.53800</t>
  </si>
  <si>
    <t>03.1.01.R3020</t>
  </si>
  <si>
    <t>Осуществление ежемесячных выплат на детей в возрасте от трех до семи лет включительно</t>
  </si>
  <si>
    <t>03.1.01.75510</t>
  </si>
  <si>
    <t>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</si>
  <si>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03.1.02.75520</t>
  </si>
  <si>
    <t>03.1.02.R4040</t>
  </si>
  <si>
    <t>Реализация мероприятий, направленных на оказание государственной социальной помощи на основании социального контракта в части расходов по доставке выплат получателям</t>
  </si>
  <si>
    <t>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</si>
  <si>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08.4.00.00000</t>
  </si>
  <si>
    <t>08.4.01.00000</t>
  </si>
  <si>
    <t>08.4.01.60730</t>
  </si>
  <si>
    <t>08.5.00.00000</t>
  </si>
  <si>
    <t>08.5.01.00000</t>
  </si>
  <si>
    <t>08.5.01.60740</t>
  </si>
  <si>
    <t>Подпрограмма "Профилактика терроризма и экстремизма на территории Первомайского муниципального района" на 2021-2023 годы</t>
  </si>
  <si>
    <t>Осуществление мероприятий по профилактике терроризма</t>
  </si>
  <si>
    <t>Подпрограмма "Противодействие коррупции в Первомайском муниципальном районе" на 2021-2023 годы</t>
  </si>
  <si>
    <t>50.0.00.54690</t>
  </si>
  <si>
    <t>Расходы по подготовке и проведению Всероссийской переписи населения</t>
  </si>
  <si>
    <t>18.1.02.00000</t>
  </si>
  <si>
    <t>18.1.02.65250</t>
  </si>
  <si>
    <t>18.1.02.75250</t>
  </si>
  <si>
    <t>Субсидия на реализацию мероприятий по строительству и реконструкции объектов теплоснабжения</t>
  </si>
  <si>
    <t>Реализация мероприятий по строительству и реконструкции объектов теплоснабжения в рамках софинансирования</t>
  </si>
  <si>
    <t>03.1.P1.75480</t>
  </si>
  <si>
    <t>Реализация мероприятий по профилактике терроризма на территории Первомайского муниципального района</t>
  </si>
  <si>
    <t>Осуществление антикоррупционной пропаганды и антикоррупционного просвещения</t>
  </si>
  <si>
    <t>Реализация мероприятий по противодействию коррупции на территории Первомайского муниципального района</t>
  </si>
  <si>
    <t>Реализация мероприятий подпрограммы "Поддержка социально ориентированных некоммерческих организаций Первомайского муниципального района на 2021-2023 год"</t>
  </si>
  <si>
    <t>Муниципальная программа  "Информационное общество в Первомайском муниципальном районе" на 2019-2021 годы</t>
  </si>
  <si>
    <t>Общепрограммные расходы муниципальной программы  "Информационное общество в Первомайском муниципальном районе" на 2019-2021 годы</t>
  </si>
  <si>
    <t>Реализация мероприятий муниципальной  программы  "Информационное общество в Первомайском муниципальном районе" на 2019-2021 годы</t>
  </si>
  <si>
    <t>Отдел труда и социальной поддержки населения администрации Первомайского муниципального района Ярославской области</t>
  </si>
  <si>
    <t>12.1.02.66950</t>
  </si>
  <si>
    <t>Обеспечение трудоустройства несовершеннолетних граждан на временные рабочие места за счет средств бюджета района в рамках софинансирования</t>
  </si>
  <si>
    <t>02.1.01.53031</t>
  </si>
  <si>
    <t>Выплата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</si>
  <si>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02.1.Е1.71690</t>
  </si>
  <si>
    <t>02.1.Е1.61690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</si>
  <si>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</si>
  <si>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направленностей,  в рамках софинансирования</t>
  </si>
  <si>
    <t>05.1.01.60510</t>
  </si>
  <si>
    <t>05.1.02.60500</t>
  </si>
  <si>
    <t>Реализация мероприятий по описанию границ территориальных зон, установленных правилами землепользования и застройки поселений</t>
  </si>
  <si>
    <t>2021 год (руб.) решение о бюджете</t>
  </si>
  <si>
    <t>2021 год (руб.) вносимые изменения</t>
  </si>
  <si>
    <t>2021 год (руб.) итого</t>
  </si>
  <si>
    <t>Приложение 3</t>
  </si>
  <si>
    <t>11.1.02.L4670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</si>
  <si>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</si>
  <si>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Предоставление иного межбюджетного трансферта городскому поселению Пречистое на устройство спортивной площадки в р.п. Пречистое  Ярославской обл, ул. Вологодская за счет дотации на поощрение достижения наилучших значений показателей по отдельным направлениям развития муниципальных образований ЯО</t>
  </si>
  <si>
    <t>13.1.01.65870</t>
  </si>
  <si>
    <t>к решению Собрания Представителей Первомайского муниципального района от 25.03.2021 года  № 76</t>
  </si>
  <si>
    <t>«Приложение 6 к решению Собрания  Представителей Первомайского муниципального района                                                    от 24.12.2020 года № 63
( в редакции решения Собрания Представителей Первомайского муниципального района                                                                                 от 25.03.2021 года № 76)»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</si>
</sst>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2">
    <xf numFmtId="0" fontId="0" fillId="0" borderId="0" xfId="0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top" wrapText="1"/>
      <protection hidden="1"/>
    </xf>
    <xf numFmtId="0" fontId="3" fillId="0" borderId="1" xfId="1" applyNumberFormat="1" applyFont="1" applyFill="1" applyBorder="1" applyAlignment="1" applyProtection="1">
      <alignment horizontal="center" vertical="top"/>
      <protection hidden="1"/>
    </xf>
    <xf numFmtId="0" fontId="3" fillId="0" borderId="2" xfId="1" applyFont="1" applyFill="1" applyBorder="1" applyProtection="1">
      <protection hidden="1"/>
    </xf>
    <xf numFmtId="0" fontId="3" fillId="0" borderId="0" xfId="1" applyFont="1" applyFill="1" applyProtection="1">
      <protection hidden="1"/>
    </xf>
    <xf numFmtId="0" fontId="3" fillId="0" borderId="3" xfId="1" applyFont="1" applyFill="1" applyBorder="1" applyProtection="1">
      <protection hidden="1"/>
    </xf>
    <xf numFmtId="0" fontId="3" fillId="0" borderId="4" xfId="1" applyFont="1" applyFill="1" applyBorder="1" applyProtection="1">
      <protection hidden="1"/>
    </xf>
    <xf numFmtId="0" fontId="1" fillId="0" borderId="0" xfId="1" applyFont="1" applyFill="1"/>
    <xf numFmtId="0" fontId="1" fillId="0" borderId="0" xfId="1" applyFont="1" applyFill="1" applyProtection="1">
      <protection hidden="1"/>
    </xf>
    <xf numFmtId="0" fontId="4" fillId="0" borderId="5" xfId="1" applyNumberFormat="1" applyFont="1" applyFill="1" applyBorder="1" applyAlignment="1" applyProtection="1">
      <alignment horizontal="center" vertical="center"/>
      <protection hidden="1"/>
    </xf>
    <xf numFmtId="0" fontId="4" fillId="0" borderId="6" xfId="1" applyNumberFormat="1" applyFont="1" applyFill="1" applyBorder="1" applyAlignment="1" applyProtection="1">
      <alignment horizontal="center" vertical="center"/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4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vertical="top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vertical="center" wrapText="1"/>
      <protection hidden="1"/>
    </xf>
    <xf numFmtId="49" fontId="2" fillId="0" borderId="0" xfId="1" applyNumberFormat="1" applyFont="1" applyFill="1" applyAlignment="1" applyProtection="1">
      <alignment horizontal="center" vertical="center"/>
      <protection hidden="1"/>
    </xf>
    <xf numFmtId="49" fontId="9" fillId="0" borderId="0" xfId="1" applyNumberFormat="1" applyFont="1" applyFill="1" applyAlignment="1" applyProtection="1">
      <alignment horizontal="center"/>
      <protection hidden="1"/>
    </xf>
    <xf numFmtId="165" fontId="3" fillId="0" borderId="1" xfId="1" applyNumberFormat="1" applyFont="1" applyFill="1" applyBorder="1" applyAlignment="1" applyProtection="1">
      <alignment horizontal="center" vertical="top"/>
      <protection hidden="1"/>
    </xf>
    <xf numFmtId="38" fontId="3" fillId="0" borderId="1" xfId="1" applyNumberFormat="1" applyFont="1" applyFill="1" applyBorder="1" applyAlignment="1" applyProtection="1">
      <alignment horizontal="right" vertical="top"/>
      <protection hidden="1"/>
    </xf>
    <xf numFmtId="40" fontId="3" fillId="0" borderId="1" xfId="1" applyNumberFormat="1" applyFont="1" applyFill="1" applyBorder="1" applyAlignment="1" applyProtection="1">
      <alignment horizontal="right" vertical="top"/>
      <protection hidden="1"/>
    </xf>
    <xf numFmtId="49" fontId="1" fillId="0" borderId="0" xfId="1" applyNumberFormat="1" applyFont="1" applyFill="1" applyAlignment="1">
      <alignment horizontal="left"/>
    </xf>
    <xf numFmtId="4" fontId="1" fillId="0" borderId="0" xfId="1" applyNumberFormat="1" applyFont="1" applyFill="1" applyAlignment="1">
      <alignment horizontal="left"/>
    </xf>
    <xf numFmtId="49" fontId="1" fillId="0" borderId="0" xfId="1" applyNumberFormat="1" applyFont="1" applyFill="1" applyAlignment="1"/>
    <xf numFmtId="49" fontId="9" fillId="0" borderId="0" xfId="1" applyNumberFormat="1" applyFont="1" applyFill="1" applyAlignment="1">
      <alignment horizontal="center"/>
    </xf>
    <xf numFmtId="0" fontId="3" fillId="0" borderId="0" xfId="1" applyFont="1" applyProtection="1">
      <protection hidden="1"/>
    </xf>
    <xf numFmtId="0" fontId="1" fillId="0" borderId="0" xfId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3" fillId="0" borderId="1" xfId="1" applyFont="1" applyBorder="1" applyAlignment="1" applyProtection="1">
      <alignment vertical="top"/>
      <protection hidden="1"/>
    </xf>
    <xf numFmtId="0" fontId="3" fillId="0" borderId="2" xfId="1" applyFont="1" applyBorder="1" applyProtection="1">
      <protection hidden="1"/>
    </xf>
    <xf numFmtId="38" fontId="2" fillId="0" borderId="1" xfId="1" applyNumberFormat="1" applyFont="1" applyFill="1" applyBorder="1" applyAlignment="1" applyProtection="1">
      <alignment horizontal="right" vertical="top"/>
      <protection hidden="1"/>
    </xf>
    <xf numFmtId="0" fontId="1" fillId="0" borderId="6" xfId="1" applyBorder="1" applyProtection="1">
      <protection hidden="1"/>
    </xf>
    <xf numFmtId="0" fontId="3" fillId="0" borderId="0" xfId="1" applyFont="1" applyFill="1" applyBorder="1" applyProtection="1">
      <protection hidden="1"/>
    </xf>
    <xf numFmtId="0" fontId="3" fillId="2" borderId="2" xfId="1" applyFont="1" applyFill="1" applyBorder="1" applyProtection="1"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1" fillId="2" borderId="0" xfId="1" applyFont="1" applyFill="1"/>
    <xf numFmtId="0" fontId="3" fillId="3" borderId="2" xfId="1" applyFont="1" applyFill="1" applyBorder="1" applyProtection="1">
      <protection hidden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3" fillId="3" borderId="1" xfId="1" applyNumberFormat="1" applyFont="1" applyFill="1" applyBorder="1" applyAlignment="1" applyProtection="1">
      <alignment horizontal="center" vertical="top"/>
      <protection hidden="1"/>
    </xf>
    <xf numFmtId="164" fontId="3" fillId="3" borderId="1" xfId="1" applyNumberFormat="1" applyFont="1" applyFill="1" applyBorder="1" applyAlignment="1" applyProtection="1">
      <alignment horizontal="center" vertical="top"/>
      <protection hidden="1"/>
    </xf>
    <xf numFmtId="3" fontId="3" fillId="3" borderId="1" xfId="1" applyNumberFormat="1" applyFont="1" applyFill="1" applyBorder="1" applyAlignment="1" applyProtection="1">
      <alignment horizontal="right" vertical="top"/>
      <protection hidden="1"/>
    </xf>
    <xf numFmtId="0" fontId="1" fillId="3" borderId="0" xfId="1" applyFont="1" applyFill="1"/>
    <xf numFmtId="0" fontId="3" fillId="3" borderId="1" xfId="1" applyNumberFormat="1" applyFont="1" applyFill="1" applyBorder="1" applyAlignment="1" applyProtection="1">
      <alignment horizontal="left" vertical="top" wrapText="1"/>
      <protection hidden="1"/>
    </xf>
    <xf numFmtId="49" fontId="3" fillId="3" borderId="1" xfId="1" applyNumberFormat="1" applyFont="1" applyFill="1" applyBorder="1" applyAlignment="1" applyProtection="1">
      <alignment horizontal="center" vertical="top"/>
      <protection hidden="1"/>
    </xf>
    <xf numFmtId="0" fontId="3" fillId="4" borderId="2" xfId="1" applyFont="1" applyFill="1" applyBorder="1" applyProtection="1">
      <protection hidden="1"/>
    </xf>
    <xf numFmtId="0" fontId="3" fillId="4" borderId="5" xfId="1" applyNumberFormat="1" applyFont="1" applyFill="1" applyBorder="1" applyAlignment="1" applyProtection="1">
      <alignment horizontal="center" vertical="center"/>
      <protection hidden="1"/>
    </xf>
    <xf numFmtId="0" fontId="3" fillId="4" borderId="6" xfId="1" applyNumberFormat="1" applyFont="1" applyFill="1" applyBorder="1" applyAlignment="1" applyProtection="1">
      <alignment horizontal="center" vertical="center"/>
      <protection hidden="1"/>
    </xf>
    <xf numFmtId="0" fontId="1" fillId="4" borderId="0" xfId="1" applyFont="1" applyFill="1"/>
    <xf numFmtId="0" fontId="3" fillId="4" borderId="3" xfId="1" applyNumberFormat="1" applyFont="1" applyFill="1" applyBorder="1" applyAlignment="1" applyProtection="1">
      <alignment horizontal="center" vertical="center"/>
      <protection hidden="1"/>
    </xf>
    <xf numFmtId="0" fontId="3" fillId="4" borderId="4" xfId="1" applyNumberFormat="1" applyFont="1" applyFill="1" applyBorder="1" applyAlignment="1" applyProtection="1">
      <alignment horizontal="center" vertical="center"/>
      <protection hidden="1"/>
    </xf>
    <xf numFmtId="0" fontId="2" fillId="3" borderId="7" xfId="1" applyNumberFormat="1" applyFont="1" applyFill="1" applyBorder="1" applyAlignment="1" applyProtection="1">
      <alignment horizontal="left" vertical="top" wrapText="1"/>
      <protection hidden="1"/>
    </xf>
    <xf numFmtId="0" fontId="2" fillId="3" borderId="1" xfId="1" applyNumberFormat="1" applyFont="1" applyFill="1" applyBorder="1" applyAlignment="1" applyProtection="1">
      <alignment horizontal="center" vertical="top"/>
      <protection hidden="1"/>
    </xf>
    <xf numFmtId="164" fontId="2" fillId="3" borderId="7" xfId="1" applyNumberFormat="1" applyFont="1" applyFill="1" applyBorder="1" applyAlignment="1" applyProtection="1">
      <alignment horizontal="center" vertical="top"/>
      <protection hidden="1"/>
    </xf>
    <xf numFmtId="3" fontId="2" fillId="3" borderId="7" xfId="1" applyNumberFormat="1" applyFont="1" applyFill="1" applyBorder="1" applyAlignment="1" applyProtection="1">
      <alignment horizontal="right" vertical="top"/>
      <protection hidden="1"/>
    </xf>
    <xf numFmtId="0" fontId="4" fillId="3" borderId="1" xfId="1" applyNumberFormat="1" applyFont="1" applyFill="1" applyBorder="1" applyAlignment="1" applyProtection="1">
      <alignment horizontal="left" vertical="top" wrapText="1"/>
      <protection hidden="1"/>
    </xf>
    <xf numFmtId="0" fontId="4" fillId="3" borderId="1" xfId="1" applyNumberFormat="1" applyFont="1" applyFill="1" applyBorder="1" applyAlignment="1" applyProtection="1">
      <alignment horizontal="center" vertical="top"/>
      <protection hidden="1"/>
    </xf>
    <xf numFmtId="0" fontId="11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Font="1" applyFill="1" applyBorder="1" applyProtection="1">
      <protection hidden="1"/>
    </xf>
    <xf numFmtId="0" fontId="3" fillId="0" borderId="6" xfId="1" applyFont="1" applyFill="1" applyBorder="1" applyProtection="1">
      <protection hidden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2" fillId="4" borderId="5" xfId="1" applyNumberFormat="1" applyFont="1" applyFill="1" applyBorder="1" applyAlignment="1" applyProtection="1">
      <alignment horizontal="center" vertical="center"/>
      <protection hidden="1"/>
    </xf>
    <xf numFmtId="0" fontId="2" fillId="4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Font="1" applyFill="1" applyBorder="1" applyAlignment="1" applyProtection="1">
      <alignment vertical="top"/>
      <protection hidden="1"/>
    </xf>
    <xf numFmtId="0" fontId="1" fillId="0" borderId="0" xfId="1" applyFont="1" applyFill="1" applyAlignment="1">
      <alignment vertical="top"/>
    </xf>
    <xf numFmtId="0" fontId="3" fillId="3" borderId="5" xfId="1" applyNumberFormat="1" applyFont="1" applyFill="1" applyBorder="1" applyAlignment="1" applyProtection="1">
      <alignment horizontal="center" vertical="center"/>
      <protection hidden="1"/>
    </xf>
    <xf numFmtId="0" fontId="3" fillId="3" borderId="6" xfId="1" applyNumberFormat="1" applyFont="1" applyFill="1" applyBorder="1" applyAlignment="1" applyProtection="1">
      <alignment horizontal="center" vertical="center"/>
      <protection hidden="1"/>
    </xf>
    <xf numFmtId="14" fontId="3" fillId="3" borderId="1" xfId="1" applyNumberFormat="1" applyFont="1" applyFill="1" applyBorder="1" applyAlignment="1" applyProtection="1">
      <alignment horizontal="center" vertical="top"/>
      <protection hidden="1"/>
    </xf>
    <xf numFmtId="0" fontId="4" fillId="2" borderId="5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0" fontId="2" fillId="2" borderId="5" xfId="1" applyNumberFormat="1" applyFont="1" applyFill="1" applyBorder="1" applyAlignment="1" applyProtection="1">
      <alignment horizontal="center" vertical="center"/>
      <protection hidden="1"/>
    </xf>
    <xf numFmtId="0" fontId="2" fillId="2" borderId="6" xfId="1" applyNumberFormat="1" applyFont="1" applyFill="1" applyBorder="1" applyAlignment="1" applyProtection="1">
      <alignment horizontal="center" vertical="center"/>
      <protection hidden="1"/>
    </xf>
    <xf numFmtId="3" fontId="1" fillId="0" borderId="0" xfId="1" applyNumberFormat="1" applyFont="1" applyFill="1"/>
    <xf numFmtId="0" fontId="3" fillId="5" borderId="2" xfId="1" applyFont="1" applyFill="1" applyBorder="1" applyProtection="1">
      <protection hidden="1"/>
    </xf>
    <xf numFmtId="0" fontId="3" fillId="5" borderId="5" xfId="1" applyNumberFormat="1" applyFont="1" applyFill="1" applyBorder="1" applyAlignment="1" applyProtection="1">
      <alignment horizontal="center" vertical="center"/>
      <protection hidden="1"/>
    </xf>
    <xf numFmtId="0" fontId="3" fillId="5" borderId="6" xfId="1" applyNumberFormat="1" applyFont="1" applyFill="1" applyBorder="1" applyAlignment="1" applyProtection="1">
      <alignment horizontal="center" vertical="center"/>
      <protection hidden="1"/>
    </xf>
    <xf numFmtId="0" fontId="1" fillId="5" borderId="0" xfId="1" applyFont="1" applyFill="1"/>
    <xf numFmtId="0" fontId="3" fillId="5" borderId="5" xfId="1" applyNumberFormat="1" applyFont="1" applyFill="1" applyBorder="1" applyAlignment="1" applyProtection="1">
      <alignment horizontal="center" vertical="center"/>
      <protection hidden="1"/>
    </xf>
    <xf numFmtId="0" fontId="3" fillId="5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5" xfId="1" applyNumberFormat="1" applyFont="1" applyFill="1" applyBorder="1" applyAlignment="1" applyProtection="1">
      <alignment horizontal="center" vertical="center"/>
      <protection hidden="1"/>
    </xf>
    <xf numFmtId="0" fontId="4" fillId="5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3" fillId="5" borderId="3" xfId="1" applyNumberFormat="1" applyFont="1" applyFill="1" applyBorder="1" applyAlignment="1" applyProtection="1">
      <alignment horizontal="center" vertical="center"/>
      <protection hidden="1"/>
    </xf>
    <xf numFmtId="0" fontId="3" fillId="5" borderId="4" xfId="1" applyNumberFormat="1" applyFont="1" applyFill="1" applyBorder="1" applyAlignment="1" applyProtection="1">
      <alignment horizontal="center" vertical="center"/>
      <protection hidden="1"/>
    </xf>
    <xf numFmtId="0" fontId="1" fillId="6" borderId="0" xfId="1" applyFont="1" applyFill="1"/>
    <xf numFmtId="0" fontId="3" fillId="7" borderId="2" xfId="1" applyFont="1" applyFill="1" applyBorder="1" applyProtection="1">
      <protection hidden="1"/>
    </xf>
    <xf numFmtId="0" fontId="3" fillId="7" borderId="5" xfId="1" applyNumberFormat="1" applyFont="1" applyFill="1" applyBorder="1" applyAlignment="1" applyProtection="1">
      <alignment horizontal="center" vertical="center"/>
      <protection hidden="1"/>
    </xf>
    <xf numFmtId="0" fontId="3" fillId="7" borderId="6" xfId="1" applyNumberFormat="1" applyFont="1" applyFill="1" applyBorder="1" applyAlignment="1" applyProtection="1">
      <alignment horizontal="center" vertical="center"/>
      <protection hidden="1"/>
    </xf>
    <xf numFmtId="0" fontId="1" fillId="7" borderId="0" xfId="1" applyFont="1" applyFill="1"/>
    <xf numFmtId="0" fontId="3" fillId="8" borderId="2" xfId="1" applyFont="1" applyFill="1" applyBorder="1" applyProtection="1">
      <protection hidden="1"/>
    </xf>
    <xf numFmtId="0" fontId="3" fillId="8" borderId="5" xfId="1" applyNumberFormat="1" applyFont="1" applyFill="1" applyBorder="1" applyAlignment="1" applyProtection="1">
      <alignment horizontal="center" vertical="center"/>
      <protection hidden="1"/>
    </xf>
    <xf numFmtId="0" fontId="3" fillId="8" borderId="6" xfId="1" applyNumberFormat="1" applyFont="1" applyFill="1" applyBorder="1" applyAlignment="1" applyProtection="1">
      <alignment horizontal="center" vertical="center"/>
      <protection hidden="1"/>
    </xf>
    <xf numFmtId="0" fontId="1" fillId="8" borderId="0" xfId="1" applyFont="1" applyFill="1"/>
    <xf numFmtId="0" fontId="3" fillId="9" borderId="2" xfId="1" applyFont="1" applyFill="1" applyBorder="1" applyProtection="1">
      <protection hidden="1"/>
    </xf>
    <xf numFmtId="0" fontId="4" fillId="9" borderId="3" xfId="1" applyNumberFormat="1" applyFont="1" applyFill="1" applyBorder="1" applyAlignment="1" applyProtection="1">
      <alignment horizontal="center" vertical="center"/>
      <protection hidden="1"/>
    </xf>
    <xf numFmtId="0" fontId="4" fillId="9" borderId="4" xfId="1" applyNumberFormat="1" applyFont="1" applyFill="1" applyBorder="1" applyAlignment="1" applyProtection="1">
      <alignment horizontal="center" vertical="center"/>
      <protection hidden="1"/>
    </xf>
    <xf numFmtId="0" fontId="1" fillId="9" borderId="0" xfId="1" applyFont="1" applyFill="1"/>
    <xf numFmtId="3" fontId="1" fillId="3" borderId="0" xfId="1" applyNumberFormat="1" applyFont="1" applyFill="1"/>
    <xf numFmtId="0" fontId="2" fillId="3" borderId="1" xfId="1" applyNumberFormat="1" applyFont="1" applyFill="1" applyBorder="1" applyAlignment="1" applyProtection="1">
      <alignment horizontal="left" vertical="center" wrapText="1"/>
      <protection hidden="1"/>
    </xf>
    <xf numFmtId="0" fontId="2" fillId="3" borderId="1" xfId="1" applyNumberFormat="1" applyFont="1" applyFill="1" applyBorder="1" applyAlignment="1" applyProtection="1">
      <alignment horizontal="center" vertical="top" wrapText="1"/>
      <protection hidden="1"/>
    </xf>
    <xf numFmtId="0" fontId="3" fillId="3" borderId="1" xfId="1" applyNumberFormat="1" applyFont="1" applyFill="1" applyBorder="1" applyAlignment="1" applyProtection="1">
      <alignment horizontal="center" vertical="center" wrapText="1"/>
      <protection hidden="1"/>
    </xf>
    <xf numFmtId="3" fontId="2" fillId="3" borderId="1" xfId="1" applyNumberFormat="1" applyFont="1" applyFill="1" applyBorder="1" applyAlignment="1" applyProtection="1">
      <alignment horizontal="right" vertical="top" wrapText="1"/>
      <protection hidden="1"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 vertical="top" wrapText="1"/>
    </xf>
    <xf numFmtId="3" fontId="11" fillId="3" borderId="1" xfId="0" applyNumberFormat="1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3" fontId="6" fillId="3" borderId="1" xfId="0" applyNumberFormat="1" applyFont="1" applyFill="1" applyBorder="1" applyAlignment="1">
      <alignment horizontal="right" vertical="top" wrapText="1"/>
    </xf>
    <xf numFmtId="0" fontId="12" fillId="3" borderId="1" xfId="0" applyFont="1" applyFill="1" applyBorder="1" applyAlignment="1">
      <alignment vertical="top" wrapText="1"/>
    </xf>
    <xf numFmtId="0" fontId="2" fillId="3" borderId="1" xfId="1" applyNumberFormat="1" applyFont="1" applyFill="1" applyBorder="1" applyAlignment="1" applyProtection="1">
      <alignment horizontal="left" vertical="top" wrapText="1"/>
      <protection hidden="1"/>
    </xf>
    <xf numFmtId="164" fontId="2" fillId="3" borderId="1" xfId="1" applyNumberFormat="1" applyFont="1" applyFill="1" applyBorder="1" applyAlignment="1" applyProtection="1">
      <alignment horizontal="center" vertical="top"/>
      <protection hidden="1"/>
    </xf>
    <xf numFmtId="49" fontId="4" fillId="3" borderId="1" xfId="1" applyNumberFormat="1" applyFont="1" applyFill="1" applyBorder="1" applyAlignment="1" applyProtection="1">
      <alignment horizontal="center" vertical="top"/>
      <protection hidden="1"/>
    </xf>
    <xf numFmtId="164" fontId="4" fillId="3" borderId="1" xfId="1" applyNumberFormat="1" applyFont="1" applyFill="1" applyBorder="1" applyAlignment="1" applyProtection="1">
      <alignment horizontal="center" vertical="top"/>
      <protection hidden="1"/>
    </xf>
    <xf numFmtId="49" fontId="2" fillId="3" borderId="1" xfId="1" applyNumberFormat="1" applyFont="1" applyFill="1" applyBorder="1" applyAlignment="1" applyProtection="1">
      <alignment horizontal="center" vertical="top"/>
      <protection hidden="1"/>
    </xf>
    <xf numFmtId="0" fontId="2" fillId="3" borderId="1" xfId="1" applyNumberFormat="1" applyFont="1" applyFill="1" applyBorder="1" applyAlignment="1" applyProtection="1">
      <alignment horizontal="center" vertical="center" wrapText="1"/>
      <protection hidden="1"/>
    </xf>
    <xf numFmtId="3" fontId="2" fillId="3" borderId="1" xfId="1" applyNumberFormat="1" applyFont="1" applyFill="1" applyBorder="1" applyAlignment="1" applyProtection="1">
      <alignment horizontal="right" vertical="top"/>
      <protection hidden="1"/>
    </xf>
    <xf numFmtId="0" fontId="6" fillId="3" borderId="0" xfId="0" applyFont="1" applyFill="1" applyAlignment="1">
      <alignment vertical="top" wrapText="1"/>
    </xf>
    <xf numFmtId="49" fontId="7" fillId="3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top" wrapText="1"/>
    </xf>
    <xf numFmtId="3" fontId="6" fillId="3" borderId="3" xfId="0" applyNumberFormat="1" applyFont="1" applyFill="1" applyBorder="1" applyAlignment="1">
      <alignment horizontal="right" vertical="top" wrapText="1"/>
    </xf>
    <xf numFmtId="0" fontId="12" fillId="3" borderId="3" xfId="0" applyFont="1" applyFill="1" applyBorder="1" applyAlignment="1">
      <alignment vertical="top" wrapText="1"/>
    </xf>
    <xf numFmtId="0" fontId="3" fillId="3" borderId="0" xfId="1" applyNumberFormat="1" applyFont="1" applyFill="1" applyBorder="1" applyAlignment="1" applyProtection="1">
      <alignment horizontal="left" vertical="top" wrapText="1"/>
      <protection hidden="1"/>
    </xf>
    <xf numFmtId="0" fontId="3" fillId="3" borderId="8" xfId="1" applyNumberFormat="1" applyFont="1" applyFill="1" applyBorder="1" applyAlignment="1" applyProtection="1">
      <alignment horizontal="left" vertical="top" wrapText="1"/>
      <protection hidden="1"/>
    </xf>
    <xf numFmtId="0" fontId="3" fillId="3" borderId="7" xfId="1" applyNumberFormat="1" applyFont="1" applyFill="1" applyBorder="1" applyAlignment="1" applyProtection="1">
      <alignment horizontal="center" vertical="top"/>
      <protection hidden="1"/>
    </xf>
    <xf numFmtId="0" fontId="3" fillId="3" borderId="9" xfId="1" applyNumberFormat="1" applyFont="1" applyFill="1" applyBorder="1" applyAlignment="1" applyProtection="1">
      <alignment horizontal="left" vertical="top" wrapText="1"/>
      <protection hidden="1"/>
    </xf>
    <xf numFmtId="0" fontId="3" fillId="3" borderId="7" xfId="1" applyNumberFormat="1" applyFont="1" applyFill="1" applyBorder="1" applyAlignment="1" applyProtection="1">
      <alignment horizontal="left" vertical="top" wrapText="1"/>
      <protection hidden="1"/>
    </xf>
    <xf numFmtId="164" fontId="3" fillId="3" borderId="7" xfId="1" applyNumberFormat="1" applyFont="1" applyFill="1" applyBorder="1" applyAlignment="1" applyProtection="1">
      <alignment horizontal="center" vertical="top"/>
      <protection hidden="1"/>
    </xf>
    <xf numFmtId="3" fontId="3" fillId="3" borderId="7" xfId="1" applyNumberFormat="1" applyFont="1" applyFill="1" applyBorder="1" applyAlignment="1" applyProtection="1">
      <alignment horizontal="right" vertical="top"/>
      <protection hidden="1"/>
    </xf>
    <xf numFmtId="0" fontId="11" fillId="3" borderId="1" xfId="0" applyFont="1" applyFill="1" applyBorder="1" applyAlignment="1">
      <alignment horizontal="center" vertical="center" wrapText="1"/>
    </xf>
    <xf numFmtId="0" fontId="3" fillId="3" borderId="3" xfId="1" applyNumberFormat="1" applyFont="1" applyFill="1" applyBorder="1" applyAlignment="1" applyProtection="1">
      <alignment horizontal="left" vertical="top" wrapText="1"/>
      <protection hidden="1"/>
    </xf>
    <xf numFmtId="0" fontId="3" fillId="3" borderId="3" xfId="1" applyNumberFormat="1" applyFont="1" applyFill="1" applyBorder="1" applyAlignment="1" applyProtection="1">
      <alignment horizontal="center" vertical="top"/>
      <protection hidden="1"/>
    </xf>
    <xf numFmtId="164" fontId="3" fillId="3" borderId="3" xfId="1" applyNumberFormat="1" applyFont="1" applyFill="1" applyBorder="1" applyAlignment="1" applyProtection="1">
      <alignment horizontal="center" vertical="top"/>
      <protection hidden="1"/>
    </xf>
    <xf numFmtId="3" fontId="3" fillId="3" borderId="3" xfId="1" applyNumberFormat="1" applyFont="1" applyFill="1" applyBorder="1" applyAlignment="1" applyProtection="1">
      <alignment horizontal="right" vertical="top"/>
      <protection hidden="1"/>
    </xf>
    <xf numFmtId="0" fontId="4" fillId="3" borderId="3" xfId="1" applyNumberFormat="1" applyFont="1" applyFill="1" applyBorder="1" applyAlignment="1" applyProtection="1">
      <alignment horizontal="left" vertical="top" wrapText="1"/>
      <protection hidden="1"/>
    </xf>
    <xf numFmtId="0" fontId="3" fillId="3" borderId="5" xfId="1" applyNumberFormat="1" applyFont="1" applyFill="1" applyBorder="1" applyAlignment="1" applyProtection="1">
      <alignment horizontal="left" vertical="top" wrapText="1"/>
      <protection hidden="1"/>
    </xf>
    <xf numFmtId="0" fontId="3" fillId="3" borderId="5" xfId="1" applyNumberFormat="1" applyFont="1" applyFill="1" applyBorder="1" applyAlignment="1" applyProtection="1">
      <alignment horizontal="center" vertical="top"/>
      <protection hidden="1"/>
    </xf>
    <xf numFmtId="164" fontId="3" fillId="3" borderId="5" xfId="1" applyNumberFormat="1" applyFont="1" applyFill="1" applyBorder="1" applyAlignment="1" applyProtection="1">
      <alignment horizontal="center" vertical="top"/>
      <protection hidden="1"/>
    </xf>
    <xf numFmtId="3" fontId="3" fillId="3" borderId="5" xfId="1" applyNumberFormat="1" applyFont="1" applyFill="1" applyBorder="1" applyAlignment="1" applyProtection="1">
      <alignment horizontal="right" vertical="top"/>
      <protection hidden="1"/>
    </xf>
    <xf numFmtId="0" fontId="12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0" fontId="2" fillId="3" borderId="1" xfId="1" applyFont="1" applyFill="1" applyBorder="1" applyAlignment="1" applyProtection="1">
      <alignment vertical="top"/>
      <protection hidden="1"/>
    </xf>
    <xf numFmtId="0" fontId="3" fillId="3" borderId="1" xfId="1" applyFont="1" applyFill="1" applyBorder="1" applyAlignment="1" applyProtection="1">
      <protection hidden="1"/>
    </xf>
    <xf numFmtId="3" fontId="2" fillId="3" borderId="1" xfId="1" applyNumberFormat="1" applyFont="1" applyFill="1" applyBorder="1" applyAlignment="1" applyProtection="1">
      <protection hidden="1"/>
    </xf>
    <xf numFmtId="0" fontId="11" fillId="3" borderId="0" xfId="0" applyFont="1" applyFill="1" applyAlignment="1">
      <alignment vertical="top" wrapText="1"/>
    </xf>
    <xf numFmtId="0" fontId="11" fillId="3" borderId="0" xfId="0" applyFont="1" applyFill="1" applyAlignment="1">
      <alignment wrapText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3" fillId="5" borderId="5" xfId="1" applyNumberFormat="1" applyFont="1" applyFill="1" applyBorder="1" applyAlignment="1" applyProtection="1">
      <alignment horizontal="center" vertical="center"/>
      <protection hidden="1"/>
    </xf>
    <xf numFmtId="0" fontId="3" fillId="5" borderId="6" xfId="1" applyNumberFormat="1" applyFont="1" applyFill="1" applyBorder="1" applyAlignment="1" applyProtection="1">
      <alignment horizontal="center" vertical="center"/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2" fillId="2" borderId="5" xfId="1" applyNumberFormat="1" applyFont="1" applyFill="1" applyBorder="1" applyAlignment="1" applyProtection="1">
      <alignment horizontal="center" vertical="center"/>
      <protection hidden="1"/>
    </xf>
    <xf numFmtId="0" fontId="2" fillId="2" borderId="6" xfId="1" applyNumberFormat="1" applyFont="1" applyFill="1" applyBorder="1" applyAlignment="1" applyProtection="1">
      <alignment horizontal="center" vertical="center"/>
      <protection hidden="1"/>
    </xf>
    <xf numFmtId="49" fontId="3" fillId="0" borderId="1" xfId="1" applyNumberFormat="1" applyFont="1" applyFill="1" applyBorder="1" applyAlignment="1" applyProtection="1">
      <alignment horizontal="center" vertical="top"/>
      <protection hidden="1"/>
    </xf>
    <xf numFmtId="0" fontId="15" fillId="0" borderId="9" xfId="0" applyFont="1" applyBorder="1" applyAlignment="1">
      <alignment vertical="top" wrapText="1"/>
    </xf>
    <xf numFmtId="0" fontId="4" fillId="3" borderId="2" xfId="1" applyNumberFormat="1" applyFont="1" applyFill="1" applyBorder="1" applyAlignment="1" applyProtection="1">
      <alignment horizontal="left" vertical="top" wrapText="1"/>
      <protection hidden="1"/>
    </xf>
    <xf numFmtId="0" fontId="2" fillId="3" borderId="3" xfId="1" applyNumberFormat="1" applyFont="1" applyFill="1" applyBorder="1" applyAlignment="1" applyProtection="1">
      <alignment horizontal="left" vertical="top" wrapText="1"/>
      <protection hidden="1"/>
    </xf>
    <xf numFmtId="0" fontId="16" fillId="3" borderId="0" xfId="0" applyFont="1" applyFill="1" applyAlignment="1">
      <alignment vertical="top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3" fontId="4" fillId="3" borderId="1" xfId="1" applyNumberFormat="1" applyFont="1" applyFill="1" applyBorder="1" applyAlignment="1" applyProtection="1">
      <alignment horizontal="right" vertical="top"/>
      <protection hidden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13" fillId="0" borderId="0" xfId="1" applyFont="1" applyFill="1" applyProtection="1">
      <protection hidden="1"/>
    </xf>
    <xf numFmtId="0" fontId="14" fillId="0" borderId="0" xfId="1" applyFont="1" applyFill="1" applyProtection="1">
      <protection hidden="1"/>
    </xf>
    <xf numFmtId="0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0" xfId="1" applyNumberFormat="1" applyFont="1" applyFill="1" applyBorder="1" applyAlignment="1" applyProtection="1">
      <alignment horizontal="center" vertical="center" wrapText="1"/>
      <protection hidden="1"/>
    </xf>
    <xf numFmtId="3" fontId="3" fillId="3" borderId="1" xfId="1" applyNumberFormat="1" applyFont="1" applyFill="1" applyBorder="1" applyAlignment="1" applyProtection="1">
      <alignment horizontal="right" vertical="center" wrapText="1"/>
      <protection hidden="1"/>
    </xf>
    <xf numFmtId="3" fontId="1" fillId="3" borderId="0" xfId="1" applyNumberFormat="1" applyFont="1" applyFill="1" applyAlignment="1">
      <alignment horizontal="right"/>
    </xf>
    <xf numFmtId="3" fontId="1" fillId="0" borderId="0" xfId="1" applyNumberFormat="1" applyFont="1" applyFill="1" applyAlignment="1">
      <alignment horizontal="right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14" fontId="6" fillId="3" borderId="3" xfId="0" applyNumberFormat="1" applyFont="1" applyFill="1" applyBorder="1" applyAlignment="1">
      <alignment horizontal="center" vertical="top" wrapText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6" fillId="3" borderId="7" xfId="0" applyFont="1" applyFill="1" applyBorder="1" applyAlignment="1">
      <alignment vertical="top" wrapText="1"/>
    </xf>
    <xf numFmtId="0" fontId="6" fillId="3" borderId="7" xfId="0" applyFont="1" applyFill="1" applyBorder="1" applyAlignment="1">
      <alignment horizontal="center" vertical="top" wrapText="1"/>
    </xf>
    <xf numFmtId="3" fontId="6" fillId="3" borderId="7" xfId="0" applyNumberFormat="1" applyFont="1" applyFill="1" applyBorder="1" applyAlignment="1">
      <alignment horizontal="right" vertical="top" wrapText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1" fillId="0" borderId="1" xfId="1" applyFont="1" applyFill="1" applyBorder="1"/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17" fillId="2" borderId="9" xfId="0" applyFont="1" applyFill="1" applyBorder="1" applyAlignment="1">
      <alignment vertical="top" wrapText="1"/>
    </xf>
    <xf numFmtId="0" fontId="3" fillId="5" borderId="5" xfId="1" applyNumberFormat="1" applyFont="1" applyFill="1" applyBorder="1" applyAlignment="1" applyProtection="1">
      <alignment horizontal="center" vertical="center"/>
      <protection hidden="1"/>
    </xf>
    <xf numFmtId="0" fontId="3" fillId="5" borderId="6" xfId="1" applyNumberFormat="1" applyFont="1" applyFill="1" applyBorder="1" applyAlignment="1" applyProtection="1">
      <alignment horizontal="center" vertical="center"/>
      <protection hidden="1"/>
    </xf>
    <xf numFmtId="0" fontId="12" fillId="3" borderId="7" xfId="0" applyFont="1" applyFill="1" applyBorder="1" applyAlignment="1">
      <alignment vertical="top" wrapText="1"/>
    </xf>
    <xf numFmtId="0" fontId="11" fillId="3" borderId="7" xfId="0" applyFont="1" applyFill="1" applyBorder="1" applyAlignment="1">
      <alignment vertical="top" wrapText="1"/>
    </xf>
    <xf numFmtId="3" fontId="11" fillId="3" borderId="7" xfId="0" applyNumberFormat="1" applyFont="1" applyFill="1" applyBorder="1" applyAlignment="1">
      <alignment horizontal="right" vertical="top" wrapText="1"/>
    </xf>
    <xf numFmtId="0" fontId="18" fillId="0" borderId="0" xfId="0" applyFont="1" applyAlignment="1">
      <alignment vertical="top" wrapText="1"/>
    </xf>
    <xf numFmtId="0" fontId="4" fillId="2" borderId="5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>
      <alignment vertical="top" wrapText="1"/>
    </xf>
    <xf numFmtId="0" fontId="4" fillId="0" borderId="1" xfId="1" applyNumberFormat="1" applyFont="1" applyFill="1" applyBorder="1" applyAlignment="1" applyProtection="1">
      <alignment horizontal="left" vertical="top" wrapText="1"/>
      <protection hidden="1"/>
    </xf>
    <xf numFmtId="0" fontId="4" fillId="0" borderId="1" xfId="1" applyNumberFormat="1" applyFont="1" applyFill="1" applyBorder="1" applyAlignment="1" applyProtection="1">
      <alignment horizontal="center" vertical="top"/>
      <protection hidden="1"/>
    </xf>
    <xf numFmtId="164" fontId="3" fillId="0" borderId="1" xfId="1" applyNumberFormat="1" applyFont="1" applyFill="1" applyBorder="1" applyAlignment="1" applyProtection="1">
      <alignment horizontal="center" vertical="top"/>
      <protection hidden="1"/>
    </xf>
    <xf numFmtId="3" fontId="4" fillId="0" borderId="1" xfId="1" applyNumberFormat="1" applyFont="1" applyFill="1" applyBorder="1" applyAlignment="1" applyProtection="1">
      <alignment horizontal="right" vertical="top"/>
      <protection hidden="1"/>
    </xf>
    <xf numFmtId="3" fontId="3" fillId="0" borderId="1" xfId="1" applyNumberFormat="1" applyFont="1" applyFill="1" applyBorder="1" applyAlignment="1" applyProtection="1">
      <alignment horizontal="center" vertical="top"/>
      <protection hidden="1"/>
    </xf>
    <xf numFmtId="3" fontId="3" fillId="0" borderId="1" xfId="1" applyNumberFormat="1" applyFont="1" applyFill="1" applyBorder="1" applyAlignment="1" applyProtection="1">
      <alignment horizontal="right" vertical="top"/>
      <protection hidden="1"/>
    </xf>
    <xf numFmtId="3" fontId="3" fillId="0" borderId="1" xfId="1" applyNumberFormat="1" applyFont="1" applyFill="1" applyBorder="1"/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4" fillId="2" borderId="5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3" fontId="3" fillId="0" borderId="1" xfId="1" applyNumberFormat="1" applyFont="1" applyFill="1" applyBorder="1" applyAlignment="1">
      <alignment vertical="top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>
      <alignment vertical="top" wrapText="1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2" borderId="5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0" fontId="13" fillId="0" borderId="0" xfId="1" applyFont="1" applyFill="1" applyAlignment="1" applyProtection="1">
      <alignment horizontal="left" vertical="center"/>
      <protection hidden="1"/>
    </xf>
    <xf numFmtId="0" fontId="13" fillId="0" borderId="0" xfId="1" applyFont="1" applyFill="1" applyAlignment="1" applyProtection="1">
      <alignment horizontal="right" vertical="center"/>
      <protection hidden="1"/>
    </xf>
    <xf numFmtId="0" fontId="13" fillId="0" borderId="15" xfId="1" applyNumberFormat="1" applyFont="1" applyFill="1" applyBorder="1" applyAlignment="1" applyProtection="1">
      <alignment horizontal="center" vertical="center" wrapText="1"/>
      <protection hidden="1"/>
    </xf>
    <xf numFmtId="3" fontId="2" fillId="3" borderId="11" xfId="1" applyNumberFormat="1" applyFont="1" applyFill="1" applyBorder="1" applyAlignment="1" applyProtection="1">
      <alignment horizontal="right" vertical="top" wrapText="1"/>
      <protection hidden="1"/>
    </xf>
    <xf numFmtId="3" fontId="11" fillId="3" borderId="11" xfId="0" applyNumberFormat="1" applyFont="1" applyFill="1" applyBorder="1" applyAlignment="1">
      <alignment horizontal="right" vertical="top" wrapText="1"/>
    </xf>
    <xf numFmtId="3" fontId="6" fillId="3" borderId="11" xfId="0" applyNumberFormat="1" applyFont="1" applyFill="1" applyBorder="1" applyAlignment="1">
      <alignment horizontal="right" vertical="top" wrapText="1"/>
    </xf>
    <xf numFmtId="3" fontId="2" fillId="3" borderId="13" xfId="1" applyNumberFormat="1" applyFont="1" applyFill="1" applyBorder="1" applyAlignment="1" applyProtection="1">
      <alignment horizontal="right" vertical="top"/>
      <protection hidden="1"/>
    </xf>
    <xf numFmtId="3" fontId="3" fillId="3" borderId="11" xfId="1" applyNumberFormat="1" applyFont="1" applyFill="1" applyBorder="1" applyAlignment="1" applyProtection="1">
      <alignment horizontal="right" vertical="top"/>
      <protection hidden="1"/>
    </xf>
    <xf numFmtId="3" fontId="2" fillId="3" borderId="11" xfId="1" applyNumberFormat="1" applyFont="1" applyFill="1" applyBorder="1" applyAlignment="1" applyProtection="1">
      <alignment horizontal="right" vertical="top"/>
      <protection hidden="1"/>
    </xf>
    <xf numFmtId="3" fontId="6" fillId="3" borderId="4" xfId="0" applyNumberFormat="1" applyFont="1" applyFill="1" applyBorder="1" applyAlignment="1">
      <alignment horizontal="right" vertical="top" wrapText="1"/>
    </xf>
    <xf numFmtId="3" fontId="3" fillId="3" borderId="13" xfId="1" applyNumberFormat="1" applyFont="1" applyFill="1" applyBorder="1" applyAlignment="1" applyProtection="1">
      <alignment horizontal="right" vertical="top"/>
      <protection hidden="1"/>
    </xf>
    <xf numFmtId="3" fontId="4" fillId="3" borderId="11" xfId="1" applyNumberFormat="1" applyFont="1" applyFill="1" applyBorder="1" applyAlignment="1" applyProtection="1">
      <alignment horizontal="right" vertical="top"/>
      <protection hidden="1"/>
    </xf>
    <xf numFmtId="3" fontId="3" fillId="3" borderId="4" xfId="1" applyNumberFormat="1" applyFont="1" applyFill="1" applyBorder="1" applyAlignment="1" applyProtection="1">
      <alignment horizontal="right" vertical="top"/>
      <protection hidden="1"/>
    </xf>
    <xf numFmtId="3" fontId="6" fillId="3" borderId="13" xfId="0" applyNumberFormat="1" applyFont="1" applyFill="1" applyBorder="1" applyAlignment="1">
      <alignment horizontal="right" vertical="top" wrapText="1"/>
    </xf>
    <xf numFmtId="3" fontId="3" fillId="3" borderId="6" xfId="1" applyNumberFormat="1" applyFont="1" applyFill="1" applyBorder="1" applyAlignment="1" applyProtection="1">
      <alignment horizontal="right" vertical="top"/>
      <protection hidden="1"/>
    </xf>
    <xf numFmtId="3" fontId="2" fillId="3" borderId="11" xfId="1" applyNumberFormat="1" applyFont="1" applyFill="1" applyBorder="1" applyAlignment="1" applyProtection="1">
      <protection hidden="1"/>
    </xf>
    <xf numFmtId="0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1" applyFont="1" applyFill="1" applyAlignment="1" applyProtection="1">
      <alignment vertical="center" wrapText="1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3" fontId="2" fillId="0" borderId="1" xfId="1" applyNumberFormat="1" applyFont="1" applyFill="1" applyBorder="1" applyAlignment="1" applyProtection="1">
      <alignment horizontal="right" vertical="top" wrapText="1"/>
      <protection hidden="1"/>
    </xf>
    <xf numFmtId="3" fontId="2" fillId="0" borderId="1" xfId="1" applyNumberFormat="1" applyFont="1" applyFill="1" applyBorder="1" applyAlignment="1" applyProtection="1">
      <alignment horizontal="right" vertical="top"/>
      <protection hidden="1"/>
    </xf>
    <xf numFmtId="3" fontId="10" fillId="0" borderId="1" xfId="1" applyNumberFormat="1" applyFont="1" applyFill="1" applyBorder="1" applyAlignment="1" applyProtection="1">
      <alignment horizontal="right" vertical="top"/>
      <protection hidden="1"/>
    </xf>
    <xf numFmtId="3" fontId="3" fillId="5" borderId="1" xfId="1" applyNumberFormat="1" applyFont="1" applyFill="1" applyBorder="1" applyAlignment="1">
      <alignment horizontal="right" vertical="top"/>
    </xf>
    <xf numFmtId="3" fontId="2" fillId="0" borderId="1" xfId="1" applyNumberFormat="1" applyFont="1" applyFill="1" applyBorder="1" applyAlignment="1">
      <alignment horizontal="right" vertical="top"/>
    </xf>
    <xf numFmtId="3" fontId="3" fillId="0" borderId="1" xfId="1" applyNumberFormat="1" applyFont="1" applyFill="1" applyBorder="1" applyAlignment="1">
      <alignment horizontal="right" vertical="top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 applyProtection="1">
      <alignment horizontal="left" vertical="top"/>
      <protection hidden="1"/>
    </xf>
    <xf numFmtId="165" fontId="2" fillId="0" borderId="1" xfId="1" applyNumberFormat="1" applyFont="1" applyFill="1" applyBorder="1" applyAlignment="1" applyProtection="1">
      <alignment horizontal="center" vertical="top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1" xfId="1" applyNumberFormat="1" applyFont="1" applyFill="1" applyBorder="1" applyAlignment="1" applyProtection="1">
      <alignment horizontal="center" vertical="center"/>
      <protection hidden="1"/>
    </xf>
    <xf numFmtId="0" fontId="2" fillId="2" borderId="5" xfId="1" applyNumberFormat="1" applyFont="1" applyFill="1" applyBorder="1" applyAlignment="1" applyProtection="1">
      <alignment horizontal="center" vertical="center"/>
      <protection hidden="1"/>
    </xf>
    <xf numFmtId="0" fontId="2" fillId="2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3" fillId="2" borderId="1" xfId="1" applyNumberFormat="1" applyFont="1" applyFill="1" applyBorder="1" applyAlignment="1" applyProtection="1">
      <alignment horizontal="center" vertical="center"/>
      <protection hidden="1"/>
    </xf>
    <xf numFmtId="0" fontId="3" fillId="2" borderId="11" xfId="1" applyNumberFormat="1" applyFont="1" applyFill="1" applyBorder="1" applyAlignment="1" applyProtection="1">
      <alignment horizontal="center" vertical="center"/>
      <protection hidden="1"/>
    </xf>
    <xf numFmtId="0" fontId="3" fillId="2" borderId="3" xfId="1" applyNumberFormat="1" applyFont="1" applyFill="1" applyBorder="1" applyAlignment="1" applyProtection="1">
      <alignment horizontal="center" vertical="center"/>
      <protection hidden="1"/>
    </xf>
    <xf numFmtId="0" fontId="3" fillId="2" borderId="4" xfId="1" applyNumberFormat="1" applyFont="1" applyFill="1" applyBorder="1" applyAlignment="1" applyProtection="1">
      <alignment horizontal="center" vertical="center"/>
      <protection hidden="1"/>
    </xf>
    <xf numFmtId="0" fontId="4" fillId="2" borderId="5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4" xfId="1" applyNumberFormat="1" applyFont="1" applyFill="1" applyBorder="1" applyAlignment="1" applyProtection="1">
      <alignment horizontal="center" vertical="center"/>
      <protection hidden="1"/>
    </xf>
    <xf numFmtId="0" fontId="3" fillId="0" borderId="13" xfId="1" applyNumberFormat="1" applyFont="1" applyFill="1" applyBorder="1" applyAlignment="1" applyProtection="1">
      <alignment horizontal="center" vertical="center"/>
      <protection hidden="1"/>
    </xf>
    <xf numFmtId="0" fontId="3" fillId="0" borderId="14" xfId="1" applyNumberFormat="1" applyFont="1" applyFill="1" applyBorder="1" applyAlignment="1" applyProtection="1">
      <alignment horizontal="center" vertical="center"/>
      <protection hidden="1"/>
    </xf>
    <xf numFmtId="0" fontId="3" fillId="0" borderId="8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0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12" xfId="1" applyNumberFormat="1" applyFont="1" applyFill="1" applyBorder="1" applyAlignment="1" applyProtection="1">
      <alignment horizontal="center" vertical="center"/>
      <protection hidden="1"/>
    </xf>
    <xf numFmtId="0" fontId="3" fillId="0" borderId="9" xfId="1" applyNumberFormat="1" applyFont="1" applyFill="1" applyBorder="1" applyAlignment="1" applyProtection="1">
      <alignment horizontal="center" vertical="center"/>
      <protection hidden="1"/>
    </xf>
    <xf numFmtId="0" fontId="3" fillId="5" borderId="1" xfId="1" applyNumberFormat="1" applyFont="1" applyFill="1" applyBorder="1" applyAlignment="1" applyProtection="1">
      <alignment horizontal="center" vertical="center"/>
      <protection hidden="1"/>
    </xf>
    <xf numFmtId="0" fontId="3" fillId="5" borderId="11" xfId="1" applyNumberFormat="1" applyFont="1" applyFill="1" applyBorder="1" applyAlignment="1" applyProtection="1">
      <alignment horizontal="center" vertical="center"/>
      <protection hidden="1"/>
    </xf>
    <xf numFmtId="0" fontId="4" fillId="5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0" xfId="1" applyNumberFormat="1" applyFont="1" applyFill="1" applyBorder="1" applyAlignment="1" applyProtection="1">
      <alignment horizontal="center" vertical="center"/>
      <protection hidden="1"/>
    </xf>
    <xf numFmtId="0" fontId="4" fillId="5" borderId="2" xfId="1" applyNumberFormat="1" applyFont="1" applyFill="1" applyBorder="1" applyAlignment="1" applyProtection="1">
      <alignment horizontal="center" vertical="center"/>
      <protection hidden="1"/>
    </xf>
    <xf numFmtId="0" fontId="3" fillId="5" borderId="3" xfId="1" applyNumberFormat="1" applyFont="1" applyFill="1" applyBorder="1" applyAlignment="1" applyProtection="1">
      <alignment horizontal="center" vertical="center"/>
      <protection hidden="1"/>
    </xf>
    <xf numFmtId="0" fontId="3" fillId="5" borderId="4" xfId="1" applyNumberFormat="1" applyFont="1" applyFill="1" applyBorder="1" applyAlignment="1" applyProtection="1">
      <alignment horizontal="center" vertical="center"/>
      <protection hidden="1"/>
    </xf>
    <xf numFmtId="0" fontId="3" fillId="5" borderId="5" xfId="1" applyNumberFormat="1" applyFont="1" applyFill="1" applyBorder="1" applyAlignment="1" applyProtection="1">
      <alignment horizontal="center" vertical="center"/>
      <protection hidden="1"/>
    </xf>
    <xf numFmtId="0" fontId="3" fillId="5" borderId="6" xfId="1" applyNumberFormat="1" applyFont="1" applyFill="1" applyBorder="1" applyAlignment="1" applyProtection="1">
      <alignment horizontal="center" vertical="center"/>
      <protection hidden="1"/>
    </xf>
    <xf numFmtId="0" fontId="2" fillId="4" borderId="5" xfId="1" applyNumberFormat="1" applyFont="1" applyFill="1" applyBorder="1" applyAlignment="1" applyProtection="1">
      <alignment horizontal="center" vertical="center"/>
      <protection hidden="1"/>
    </xf>
    <xf numFmtId="0" fontId="2" fillId="4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2" fillId="5" borderId="5" xfId="1" applyNumberFormat="1" applyFont="1" applyFill="1" applyBorder="1" applyAlignment="1" applyProtection="1">
      <alignment horizontal="center" vertical="center"/>
      <protection hidden="1"/>
    </xf>
    <xf numFmtId="0" fontId="2" fillId="5" borderId="6" xfId="1" applyNumberFormat="1" applyFont="1" applyFill="1" applyBorder="1" applyAlignment="1" applyProtection="1">
      <alignment horizontal="center" vertical="center"/>
      <protection hidden="1"/>
    </xf>
    <xf numFmtId="0" fontId="4" fillId="4" borderId="5" xfId="1" applyNumberFormat="1" applyFont="1" applyFill="1" applyBorder="1" applyAlignment="1" applyProtection="1">
      <alignment horizontal="center" vertical="center"/>
      <protection hidden="1"/>
    </xf>
    <xf numFmtId="0" fontId="4" fillId="4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5" xfId="1" applyNumberFormat="1" applyFont="1" applyFill="1" applyBorder="1" applyAlignment="1" applyProtection="1">
      <alignment horizontal="center" vertical="center"/>
      <protection hidden="1"/>
    </xf>
    <xf numFmtId="0" fontId="13" fillId="0" borderId="0" xfId="1" applyFont="1" applyFill="1" applyAlignment="1" applyProtection="1">
      <alignment horizontal="right" vertical="center"/>
      <protection hidden="1"/>
    </xf>
    <xf numFmtId="0" fontId="13" fillId="0" borderId="0" xfId="1" applyFont="1" applyFill="1" applyAlignment="1" applyProtection="1">
      <alignment horizontal="right" vertical="center" wrapText="1"/>
      <protection hidden="1"/>
    </xf>
    <xf numFmtId="0" fontId="3" fillId="0" borderId="5" xfId="1" applyNumberFormat="1" applyFont="1" applyFill="1" applyBorder="1" applyAlignment="1" applyProtection="1">
      <alignment horizontal="center" vertical="top"/>
      <protection hidden="1"/>
    </xf>
    <xf numFmtId="0" fontId="3" fillId="0" borderId="6" xfId="1" applyNumberFormat="1" applyFont="1" applyFill="1" applyBorder="1" applyAlignment="1" applyProtection="1">
      <alignment horizontal="center" vertical="top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workbookViewId="0">
      <selection activeCell="I12" sqref="I12"/>
    </sheetView>
  </sheetViews>
  <sheetFormatPr defaultColWidth="9.26953125" defaultRowHeight="12.5" x14ac:dyDescent="0.25"/>
  <cols>
    <col min="1" max="1" width="0.26953125" style="33" customWidth="1"/>
    <col min="2" max="2" width="0" style="33" hidden="1" customWidth="1"/>
    <col min="3" max="3" width="8.7265625" style="33" customWidth="1"/>
    <col min="4" max="4" width="60.26953125" style="33" customWidth="1"/>
    <col min="5" max="5" width="17.7265625" style="33" customWidth="1"/>
    <col min="6" max="6" width="0.26953125" style="33" hidden="1" customWidth="1"/>
    <col min="7" max="16384" width="9.26953125" style="33"/>
  </cols>
  <sheetData>
    <row r="1" spans="1:6" ht="15.65" customHeight="1" x14ac:dyDescent="0.35">
      <c r="A1" s="31"/>
      <c r="B1" s="31"/>
      <c r="C1" s="31"/>
      <c r="D1" s="271" t="s">
        <v>103</v>
      </c>
      <c r="E1" s="271"/>
      <c r="F1" s="32" t="s">
        <v>104</v>
      </c>
    </row>
    <row r="2" spans="1:6" ht="15.65" customHeight="1" x14ac:dyDescent="0.35">
      <c r="A2" s="31"/>
      <c r="B2" s="31"/>
      <c r="C2" s="31"/>
      <c r="D2" s="271" t="s">
        <v>105</v>
      </c>
      <c r="E2" s="271"/>
      <c r="F2" s="32"/>
    </row>
    <row r="3" spans="1:6" ht="15.65" customHeight="1" x14ac:dyDescent="0.35">
      <c r="A3" s="31"/>
      <c r="B3" s="31"/>
      <c r="C3" s="31"/>
      <c r="D3" s="269" t="s">
        <v>106</v>
      </c>
      <c r="E3" s="269"/>
      <c r="F3" s="32"/>
    </row>
    <row r="4" spans="1:6" ht="15.65" customHeight="1" x14ac:dyDescent="0.35">
      <c r="A4" s="31"/>
      <c r="B4" s="31"/>
      <c r="C4" s="31"/>
      <c r="D4" s="269" t="s">
        <v>107</v>
      </c>
      <c r="E4" s="269"/>
      <c r="F4" s="32"/>
    </row>
    <row r="5" spans="1:6" ht="15" customHeight="1" x14ac:dyDescent="0.35">
      <c r="A5" s="31"/>
      <c r="B5" s="31"/>
      <c r="C5" s="31"/>
      <c r="D5" s="269" t="s">
        <v>108</v>
      </c>
      <c r="E5" s="269"/>
      <c r="F5" s="32"/>
    </row>
    <row r="6" spans="1:6" ht="15" customHeight="1" x14ac:dyDescent="0.25">
      <c r="A6" s="31"/>
      <c r="B6" s="31"/>
      <c r="C6" s="31"/>
      <c r="D6" s="34"/>
      <c r="E6" s="34"/>
      <c r="F6" s="32"/>
    </row>
    <row r="7" spans="1:6" ht="60" customHeight="1" x14ac:dyDescent="0.35">
      <c r="A7" s="31"/>
      <c r="B7" s="31"/>
      <c r="C7" s="270" t="s">
        <v>109</v>
      </c>
      <c r="D7" s="270"/>
      <c r="E7" s="270"/>
      <c r="F7" s="32"/>
    </row>
    <row r="8" spans="1:6" ht="14.65" customHeight="1" x14ac:dyDescent="0.2">
      <c r="A8" s="32"/>
      <c r="B8" s="32"/>
      <c r="C8" s="32"/>
      <c r="D8" s="32"/>
      <c r="E8" s="32"/>
      <c r="F8" s="32"/>
    </row>
    <row r="9" spans="1:6" ht="31.4" customHeight="1" x14ac:dyDescent="0.35">
      <c r="A9" s="31"/>
      <c r="B9" s="35"/>
      <c r="C9" s="1" t="s">
        <v>110</v>
      </c>
      <c r="D9" s="1" t="s">
        <v>60</v>
      </c>
      <c r="E9" s="1" t="s">
        <v>61</v>
      </c>
      <c r="F9" s="32"/>
    </row>
    <row r="10" spans="1:6" ht="15.5" x14ac:dyDescent="0.35">
      <c r="A10" s="36"/>
      <c r="B10" s="268">
        <v>100</v>
      </c>
      <c r="C10" s="268"/>
      <c r="D10" s="2" t="s">
        <v>111</v>
      </c>
      <c r="E10" s="37" t="e">
        <f>SUM(E11:E18)</f>
        <v>#REF!</v>
      </c>
      <c r="F10" s="38"/>
    </row>
    <row r="11" spans="1:6" ht="31" x14ac:dyDescent="0.35">
      <c r="A11" s="36"/>
      <c r="B11" s="24">
        <v>100</v>
      </c>
      <c r="C11" s="24">
        <v>102</v>
      </c>
      <c r="D11" s="14" t="s">
        <v>112</v>
      </c>
      <c r="E11" s="25">
        <f>'Приложение 6 '!M547</f>
        <v>1565300</v>
      </c>
      <c r="F11" s="38"/>
    </row>
    <row r="12" spans="1:6" ht="46.5" x14ac:dyDescent="0.35">
      <c r="A12" s="36"/>
      <c r="B12" s="24">
        <v>100</v>
      </c>
      <c r="C12" s="24">
        <v>103</v>
      </c>
      <c r="D12" s="14" t="s">
        <v>113</v>
      </c>
      <c r="E12" s="25">
        <f>'Приложение 6 '!M564+'Приложение 6 '!M566</f>
        <v>25000</v>
      </c>
      <c r="F12" s="38"/>
    </row>
    <row r="13" spans="1:6" ht="51.75" customHeight="1" x14ac:dyDescent="0.35">
      <c r="A13" s="36"/>
      <c r="B13" s="24">
        <v>100</v>
      </c>
      <c r="C13" s="24">
        <v>104</v>
      </c>
      <c r="D13" s="14" t="s">
        <v>114</v>
      </c>
      <c r="E13" s="25">
        <f>'Приложение 6 '!M549+'Приложение 6 '!M556</f>
        <v>17385480</v>
      </c>
      <c r="F13" s="38"/>
    </row>
    <row r="14" spans="1:6" ht="14.65" hidden="1" customHeight="1" x14ac:dyDescent="0.25">
      <c r="A14" s="36"/>
      <c r="B14" s="24">
        <v>100</v>
      </c>
      <c r="C14" s="24">
        <v>105</v>
      </c>
      <c r="D14" s="14" t="s">
        <v>115</v>
      </c>
      <c r="E14" s="25"/>
      <c r="F14" s="38"/>
    </row>
    <row r="15" spans="1:6" ht="46.5" x14ac:dyDescent="0.35">
      <c r="A15" s="36"/>
      <c r="B15" s="24">
        <v>100</v>
      </c>
      <c r="C15" s="24">
        <v>106</v>
      </c>
      <c r="D15" s="14" t="s">
        <v>116</v>
      </c>
      <c r="E15" s="25" t="e">
        <f>'Приложение 6 '!M572+'Приложение 6 '!M574+'Приложение 6 '!#REF!</f>
        <v>#REF!</v>
      </c>
      <c r="F15" s="38"/>
    </row>
    <row r="16" spans="1:6" ht="15.75" hidden="1" x14ac:dyDescent="0.25">
      <c r="A16" s="36"/>
      <c r="B16" s="24">
        <v>100</v>
      </c>
      <c r="C16" s="24">
        <v>107</v>
      </c>
      <c r="D16" s="14" t="s">
        <v>117</v>
      </c>
      <c r="E16" s="25"/>
      <c r="F16" s="38"/>
    </row>
    <row r="17" spans="1:6" ht="15.5" x14ac:dyDescent="0.35">
      <c r="A17" s="36"/>
      <c r="B17" s="24">
        <v>100</v>
      </c>
      <c r="C17" s="24">
        <v>111</v>
      </c>
      <c r="D17" s="14" t="s">
        <v>118</v>
      </c>
      <c r="E17" s="25">
        <f>'Приложение 6 '!M553</f>
        <v>200000</v>
      </c>
      <c r="F17" s="38"/>
    </row>
    <row r="18" spans="1:6" ht="15.5" x14ac:dyDescent="0.35">
      <c r="A18" s="36"/>
      <c r="B18" s="24">
        <v>100</v>
      </c>
      <c r="C18" s="24">
        <v>113</v>
      </c>
      <c r="D18" s="14" t="s">
        <v>119</v>
      </c>
      <c r="E18" s="25" t="e">
        <f>'Приложение 6 '!M469+'Приложение 6 '!M475+'Приложение 6 '!M481+'Приложение 6 '!M559+'Приложение 6 '!#REF!</f>
        <v>#REF!</v>
      </c>
      <c r="F18" s="38"/>
    </row>
    <row r="19" spans="1:6" ht="15.5" x14ac:dyDescent="0.35">
      <c r="A19" s="36"/>
      <c r="B19" s="268">
        <v>200</v>
      </c>
      <c r="C19" s="268"/>
      <c r="D19" s="2" t="s">
        <v>120</v>
      </c>
      <c r="E19" s="37" t="e">
        <f>SUM(E20:E21)</f>
        <v>#REF!</v>
      </c>
      <c r="F19" s="38"/>
    </row>
    <row r="20" spans="1:6" ht="15.5" x14ac:dyDescent="0.35">
      <c r="A20" s="36"/>
      <c r="B20" s="24">
        <v>200</v>
      </c>
      <c r="C20" s="24">
        <v>203</v>
      </c>
      <c r="D20" s="14" t="s">
        <v>121</v>
      </c>
      <c r="E20" s="25" t="e">
        <f>'Приложение 6 '!#REF!</f>
        <v>#REF!</v>
      </c>
      <c r="F20" s="38"/>
    </row>
    <row r="21" spans="1:6" ht="15.75" hidden="1" x14ac:dyDescent="0.25">
      <c r="A21" s="36"/>
      <c r="B21" s="24">
        <v>200</v>
      </c>
      <c r="C21" s="24">
        <v>204</v>
      </c>
      <c r="D21" s="14" t="s">
        <v>122</v>
      </c>
      <c r="E21" s="25"/>
      <c r="F21" s="38"/>
    </row>
    <row r="22" spans="1:6" ht="30" x14ac:dyDescent="0.35">
      <c r="A22" s="36"/>
      <c r="B22" s="268">
        <v>300</v>
      </c>
      <c r="C22" s="268"/>
      <c r="D22" s="2" t="s">
        <v>123</v>
      </c>
      <c r="E22" s="37" t="e">
        <f>SUM(E23:E26)</f>
        <v>#REF!</v>
      </c>
      <c r="F22" s="38"/>
    </row>
    <row r="23" spans="1:6" ht="15.5" x14ac:dyDescent="0.35">
      <c r="A23" s="36"/>
      <c r="B23" s="24">
        <v>300</v>
      </c>
      <c r="C23" s="24">
        <v>304</v>
      </c>
      <c r="D23" s="14" t="s">
        <v>124</v>
      </c>
      <c r="E23" s="25">
        <f>'Приложение 6 '!M544</f>
        <v>1543588</v>
      </c>
      <c r="F23" s="38"/>
    </row>
    <row r="24" spans="1:6" ht="35.25" customHeight="1" x14ac:dyDescent="0.35">
      <c r="A24" s="36"/>
      <c r="B24" s="24">
        <v>300</v>
      </c>
      <c r="C24" s="24">
        <v>309</v>
      </c>
      <c r="D24" s="14" t="s">
        <v>125</v>
      </c>
      <c r="E24" s="25" t="e">
        <f>'Приложение 6 '!M406+'Приложение 6 '!#REF!</f>
        <v>#REF!</v>
      </c>
      <c r="F24" s="38"/>
    </row>
    <row r="25" spans="1:6" ht="15.75" hidden="1" x14ac:dyDescent="0.25">
      <c r="A25" s="36"/>
      <c r="B25" s="24">
        <v>300</v>
      </c>
      <c r="C25" s="24">
        <v>310</v>
      </c>
      <c r="D25" s="14" t="s">
        <v>126</v>
      </c>
      <c r="E25" s="25"/>
      <c r="F25" s="38"/>
    </row>
    <row r="26" spans="1:6" ht="31.5" hidden="1" x14ac:dyDescent="0.25">
      <c r="A26" s="36"/>
      <c r="B26" s="24">
        <v>300</v>
      </c>
      <c r="C26" s="24">
        <v>314</v>
      </c>
      <c r="D26" s="14" t="s">
        <v>127</v>
      </c>
      <c r="E26" s="25"/>
      <c r="F26" s="38"/>
    </row>
    <row r="27" spans="1:6" ht="15.5" x14ac:dyDescent="0.35">
      <c r="A27" s="36"/>
      <c r="B27" s="268">
        <v>400</v>
      </c>
      <c r="C27" s="268"/>
      <c r="D27" s="2" t="s">
        <v>128</v>
      </c>
      <c r="E27" s="37" t="e">
        <f>SUM(E28:E37)</f>
        <v>#REF!</v>
      </c>
      <c r="F27" s="38"/>
    </row>
    <row r="28" spans="1:6" ht="15.75" hidden="1" x14ac:dyDescent="0.25">
      <c r="A28" s="36"/>
      <c r="B28" s="24">
        <v>400</v>
      </c>
      <c r="C28" s="24">
        <v>401</v>
      </c>
      <c r="D28" s="14" t="s">
        <v>129</v>
      </c>
      <c r="E28" s="25"/>
      <c r="F28" s="38"/>
    </row>
    <row r="29" spans="1:6" ht="15.75" hidden="1" x14ac:dyDescent="0.25">
      <c r="A29" s="36"/>
      <c r="B29" s="24">
        <v>400</v>
      </c>
      <c r="C29" s="24">
        <v>402</v>
      </c>
      <c r="D29" s="14" t="s">
        <v>130</v>
      </c>
      <c r="E29" s="25"/>
      <c r="F29" s="38"/>
    </row>
    <row r="30" spans="1:6" ht="15.75" hidden="1" x14ac:dyDescent="0.25">
      <c r="A30" s="36"/>
      <c r="B30" s="24">
        <v>400</v>
      </c>
      <c r="C30" s="24">
        <v>404</v>
      </c>
      <c r="D30" s="14" t="s">
        <v>131</v>
      </c>
      <c r="E30" s="25"/>
      <c r="F30" s="38"/>
    </row>
    <row r="31" spans="1:6" ht="15.5" x14ac:dyDescent="0.35">
      <c r="A31" s="36"/>
      <c r="B31" s="24">
        <v>400</v>
      </c>
      <c r="C31" s="24">
        <v>405</v>
      </c>
      <c r="D31" s="14" t="s">
        <v>132</v>
      </c>
      <c r="E31" s="25">
        <f>'Приложение 6 '!M511</f>
        <v>69348</v>
      </c>
      <c r="F31" s="38"/>
    </row>
    <row r="32" spans="1:6" ht="15.75" hidden="1" x14ac:dyDescent="0.25">
      <c r="A32" s="36"/>
      <c r="B32" s="24">
        <v>400</v>
      </c>
      <c r="C32" s="24">
        <v>406</v>
      </c>
      <c r="D32" s="14" t="s">
        <v>133</v>
      </c>
      <c r="E32" s="25"/>
      <c r="F32" s="38"/>
    </row>
    <row r="33" spans="1:6" ht="15.75" hidden="1" x14ac:dyDescent="0.25">
      <c r="A33" s="36"/>
      <c r="B33" s="24">
        <v>400</v>
      </c>
      <c r="C33" s="24">
        <v>407</v>
      </c>
      <c r="D33" s="14" t="s">
        <v>134</v>
      </c>
      <c r="E33" s="25"/>
      <c r="F33" s="38"/>
    </row>
    <row r="34" spans="1:6" ht="15.5" x14ac:dyDescent="0.35">
      <c r="A34" s="36"/>
      <c r="B34" s="24">
        <v>400</v>
      </c>
      <c r="C34" s="24">
        <v>408</v>
      </c>
      <c r="D34" s="14" t="s">
        <v>135</v>
      </c>
      <c r="E34" s="25">
        <f>'Приложение 6 '!M506</f>
        <v>7660000</v>
      </c>
      <c r="F34" s="38"/>
    </row>
    <row r="35" spans="1:6" ht="15.5" x14ac:dyDescent="0.35">
      <c r="A35" s="36"/>
      <c r="B35" s="24">
        <v>400</v>
      </c>
      <c r="C35" s="24">
        <v>409</v>
      </c>
      <c r="D35" s="14" t="s">
        <v>136</v>
      </c>
      <c r="E35" s="25">
        <f>'Приложение 6 '!M494</f>
        <v>28734114</v>
      </c>
      <c r="F35" s="38"/>
    </row>
    <row r="36" spans="1:6" ht="15.75" hidden="1" x14ac:dyDescent="0.25">
      <c r="A36" s="36"/>
      <c r="B36" s="24">
        <v>400</v>
      </c>
      <c r="C36" s="24">
        <v>410</v>
      </c>
      <c r="D36" s="14" t="s">
        <v>137</v>
      </c>
      <c r="E36" s="25"/>
      <c r="F36" s="38"/>
    </row>
    <row r="37" spans="1:6" ht="15.5" x14ac:dyDescent="0.35">
      <c r="A37" s="36"/>
      <c r="B37" s="24">
        <v>400</v>
      </c>
      <c r="C37" s="24">
        <v>412</v>
      </c>
      <c r="D37" s="14" t="s">
        <v>138</v>
      </c>
      <c r="E37" s="25" t="e">
        <f>'Приложение 6 '!#REF!+'Приложение 6 '!#REF!+'Приложение 6 '!M440+'Приложение 6 '!M448</f>
        <v>#REF!</v>
      </c>
      <c r="F37" s="38"/>
    </row>
    <row r="38" spans="1:6" ht="15.5" x14ac:dyDescent="0.35">
      <c r="A38" s="36"/>
      <c r="B38" s="268">
        <v>500</v>
      </c>
      <c r="C38" s="268"/>
      <c r="D38" s="2" t="s">
        <v>139</v>
      </c>
      <c r="E38" s="37" t="e">
        <f>SUM(E39:E41)</f>
        <v>#REF!</v>
      </c>
      <c r="F38" s="38"/>
    </row>
    <row r="39" spans="1:6" ht="15.75" hidden="1" x14ac:dyDescent="0.25">
      <c r="A39" s="36"/>
      <c r="B39" s="24">
        <v>500</v>
      </c>
      <c r="C39" s="24">
        <v>501</v>
      </c>
      <c r="D39" s="14" t="s">
        <v>140</v>
      </c>
      <c r="E39" s="25"/>
      <c r="F39" s="38"/>
    </row>
    <row r="40" spans="1:6" ht="15.5" x14ac:dyDescent="0.35">
      <c r="A40" s="36"/>
      <c r="B40" s="24">
        <v>500</v>
      </c>
      <c r="C40" s="24">
        <v>502</v>
      </c>
      <c r="D40" s="14" t="s">
        <v>141</v>
      </c>
      <c r="E40" s="25" t="e">
        <f>'Приложение 6 '!M428+'Приложение 6 '!#REF!+'Приложение 6 '!#REF!+'Приложение 6 '!#REF!</f>
        <v>#REF!</v>
      </c>
      <c r="F40" s="38"/>
    </row>
    <row r="41" spans="1:6" ht="31.5" hidden="1" x14ac:dyDescent="0.25">
      <c r="A41" s="36"/>
      <c r="B41" s="24">
        <v>500</v>
      </c>
      <c r="C41" s="24">
        <v>505</v>
      </c>
      <c r="D41" s="14" t="s">
        <v>142</v>
      </c>
      <c r="E41" s="25"/>
      <c r="F41" s="38"/>
    </row>
    <row r="42" spans="1:6" ht="15.75" hidden="1" x14ac:dyDescent="0.25">
      <c r="A42" s="36"/>
      <c r="B42" s="268">
        <v>600</v>
      </c>
      <c r="C42" s="268"/>
      <c r="D42" s="2" t="s">
        <v>143</v>
      </c>
      <c r="E42" s="37"/>
      <c r="F42" s="38"/>
    </row>
    <row r="43" spans="1:6" ht="31.5" hidden="1" x14ac:dyDescent="0.25">
      <c r="A43" s="36"/>
      <c r="B43" s="24">
        <v>600</v>
      </c>
      <c r="C43" s="24">
        <v>603</v>
      </c>
      <c r="D43" s="14" t="s">
        <v>144</v>
      </c>
      <c r="E43" s="25"/>
      <c r="F43" s="38"/>
    </row>
    <row r="44" spans="1:6" ht="15.75" hidden="1" x14ac:dyDescent="0.25">
      <c r="A44" s="36"/>
      <c r="B44" s="24">
        <v>600</v>
      </c>
      <c r="C44" s="24">
        <v>605</v>
      </c>
      <c r="D44" s="14" t="s">
        <v>145</v>
      </c>
      <c r="E44" s="25"/>
      <c r="F44" s="38"/>
    </row>
    <row r="45" spans="1:6" ht="15.5" x14ac:dyDescent="0.35">
      <c r="A45" s="36"/>
      <c r="B45" s="268">
        <v>700</v>
      </c>
      <c r="C45" s="268"/>
      <c r="D45" s="2" t="s">
        <v>146</v>
      </c>
      <c r="E45" s="37" t="e">
        <f>SUM(E46:E51)</f>
        <v>#REF!</v>
      </c>
      <c r="F45" s="38"/>
    </row>
    <row r="46" spans="1:6" ht="15.5" x14ac:dyDescent="0.35">
      <c r="A46" s="36"/>
      <c r="B46" s="24">
        <v>700</v>
      </c>
      <c r="C46" s="24">
        <v>701</v>
      </c>
      <c r="D46" s="14" t="s">
        <v>147</v>
      </c>
      <c r="E46" s="25" t="e">
        <f>'Приложение 6 '!M115+'Приложение 6 '!#REF!+'Приложение 6 '!#REF!+'Приложение 6 '!#REF!+'Приложение 6 '!#REF!+'Приложение 6 '!#REF!</f>
        <v>#REF!</v>
      </c>
      <c r="F46" s="38"/>
    </row>
    <row r="47" spans="1:6" ht="15.5" x14ac:dyDescent="0.35">
      <c r="A47" s="36"/>
      <c r="B47" s="24">
        <v>700</v>
      </c>
      <c r="C47" s="24">
        <v>702</v>
      </c>
      <c r="D47" s="14" t="s">
        <v>148</v>
      </c>
      <c r="E47" s="25" t="e">
        <f>'Приложение 6 '!M119+'Приложение 6 '!M123+'Приложение 6 '!#REF!+'Приложение 6 '!#REF!+'Приложение 6 '!#REF!+'Приложение 6 '!#REF!+'Приложение 6 '!M150+'Приложение 6 '!#REF!+'Приложение 6 '!#REF!+'Приложение 6 '!M156+'Приложение 6 '!#REF!</f>
        <v>#REF!</v>
      </c>
      <c r="F47" s="38"/>
    </row>
    <row r="48" spans="1:6" ht="15.75" hidden="1" x14ac:dyDescent="0.25">
      <c r="A48" s="36"/>
      <c r="B48" s="24">
        <v>700</v>
      </c>
      <c r="C48" s="24">
        <v>704</v>
      </c>
      <c r="D48" s="14" t="s">
        <v>149</v>
      </c>
      <c r="E48" s="25"/>
      <c r="F48" s="38"/>
    </row>
    <row r="49" spans="1:6" ht="31.5" hidden="1" x14ac:dyDescent="0.25">
      <c r="A49" s="36"/>
      <c r="B49" s="24">
        <v>700</v>
      </c>
      <c r="C49" s="24">
        <v>705</v>
      </c>
      <c r="D49" s="14" t="s">
        <v>150</v>
      </c>
      <c r="E49" s="25"/>
      <c r="F49" s="38"/>
    </row>
    <row r="50" spans="1:6" ht="15.5" x14ac:dyDescent="0.35">
      <c r="A50" s="36"/>
      <c r="B50" s="24">
        <v>700</v>
      </c>
      <c r="C50" s="24">
        <v>707</v>
      </c>
      <c r="D50" s="14" t="s">
        <v>151</v>
      </c>
      <c r="E50" s="25" t="e">
        <f>'Приложение 6 '!#REF!+'Приложение 6 '!#REF!+'Приложение 6 '!#REF!+'Приложение 6 '!#REF!+'Приложение 6 '!#REF!+'Приложение 6 '!#REF!+'Приложение 6 '!#REF!+'Приложение 6 '!#REF!+'Приложение 6 '!#REF!+'Приложение 6 '!#REF!</f>
        <v>#REF!</v>
      </c>
      <c r="F50" s="38"/>
    </row>
    <row r="51" spans="1:6" ht="15.5" x14ac:dyDescent="0.35">
      <c r="A51" s="36"/>
      <c r="B51" s="24">
        <v>700</v>
      </c>
      <c r="C51" s="24">
        <v>709</v>
      </c>
      <c r="D51" s="14" t="s">
        <v>152</v>
      </c>
      <c r="E51" s="25" t="e">
        <f>'Приложение 6 '!M125+'Приложение 6 '!#REF!+'Приложение 6 '!#REF!+'Приложение 6 '!#REF!</f>
        <v>#REF!</v>
      </c>
      <c r="F51" s="38"/>
    </row>
    <row r="52" spans="1:6" ht="15.5" x14ac:dyDescent="0.35">
      <c r="A52" s="36"/>
      <c r="B52" s="268">
        <v>800</v>
      </c>
      <c r="C52" s="268"/>
      <c r="D52" s="2" t="s">
        <v>153</v>
      </c>
      <c r="E52" s="37" t="e">
        <f>SUM(E53:E54)</f>
        <v>#REF!</v>
      </c>
      <c r="F52" s="38"/>
    </row>
    <row r="53" spans="1:6" ht="15.5" x14ac:dyDescent="0.35">
      <c r="A53" s="36"/>
      <c r="B53" s="24">
        <v>800</v>
      </c>
      <c r="C53" s="24">
        <v>801</v>
      </c>
      <c r="D53" s="14" t="s">
        <v>154</v>
      </c>
      <c r="E53" s="25" t="e">
        <f>'Приложение 6 '!#REF!+'Приложение 6 '!#REF!+'Приложение 6 '!#REF!+'Приложение 6 '!#REF!+'Приложение 6 '!#REF!+'Приложение 6 '!#REF!+'Приложение 6 '!#REF!+'Приложение 6 '!#REF!+'Приложение 6 '!#REF!</f>
        <v>#REF!</v>
      </c>
      <c r="F53" s="38"/>
    </row>
    <row r="54" spans="1:6" ht="15.5" x14ac:dyDescent="0.35">
      <c r="A54" s="36"/>
      <c r="B54" s="24">
        <v>800</v>
      </c>
      <c r="C54" s="24">
        <v>804</v>
      </c>
      <c r="D54" s="14" t="s">
        <v>155</v>
      </c>
      <c r="E54" s="25" t="e">
        <f>'Приложение 6 '!#REF!+'Приложение 6 '!#REF!</f>
        <v>#REF!</v>
      </c>
      <c r="F54" s="38"/>
    </row>
    <row r="55" spans="1:6" ht="15.75" hidden="1" x14ac:dyDescent="0.25">
      <c r="A55" s="36"/>
      <c r="B55" s="268">
        <v>900</v>
      </c>
      <c r="C55" s="268"/>
      <c r="D55" s="2" t="s">
        <v>156</v>
      </c>
      <c r="E55" s="37"/>
      <c r="F55" s="38"/>
    </row>
    <row r="56" spans="1:6" ht="15.75" hidden="1" x14ac:dyDescent="0.25">
      <c r="A56" s="36"/>
      <c r="B56" s="24">
        <v>900</v>
      </c>
      <c r="C56" s="24">
        <v>901</v>
      </c>
      <c r="D56" s="14" t="s">
        <v>157</v>
      </c>
      <c r="E56" s="25"/>
      <c r="F56" s="38"/>
    </row>
    <row r="57" spans="1:6" ht="15.75" hidden="1" x14ac:dyDescent="0.25">
      <c r="A57" s="36"/>
      <c r="B57" s="24">
        <v>900</v>
      </c>
      <c r="C57" s="24">
        <v>902</v>
      </c>
      <c r="D57" s="14" t="s">
        <v>158</v>
      </c>
      <c r="E57" s="25"/>
      <c r="F57" s="38"/>
    </row>
    <row r="58" spans="1:6" ht="15.75" hidden="1" x14ac:dyDescent="0.25">
      <c r="A58" s="36"/>
      <c r="B58" s="24">
        <v>900</v>
      </c>
      <c r="C58" s="24">
        <v>903</v>
      </c>
      <c r="D58" s="14" t="s">
        <v>159</v>
      </c>
      <c r="E58" s="25"/>
      <c r="F58" s="38"/>
    </row>
    <row r="59" spans="1:6" ht="15.75" hidden="1" x14ac:dyDescent="0.25">
      <c r="A59" s="36"/>
      <c r="B59" s="24">
        <v>900</v>
      </c>
      <c r="C59" s="24">
        <v>904</v>
      </c>
      <c r="D59" s="14" t="s">
        <v>160</v>
      </c>
      <c r="E59" s="25"/>
      <c r="F59" s="38"/>
    </row>
    <row r="60" spans="1:6" ht="15.75" hidden="1" x14ac:dyDescent="0.25">
      <c r="A60" s="36"/>
      <c r="B60" s="24">
        <v>900</v>
      </c>
      <c r="C60" s="24">
        <v>905</v>
      </c>
      <c r="D60" s="14" t="s">
        <v>161</v>
      </c>
      <c r="E60" s="25"/>
      <c r="F60" s="38"/>
    </row>
    <row r="61" spans="1:6" ht="31.5" hidden="1" x14ac:dyDescent="0.25">
      <c r="A61" s="36"/>
      <c r="B61" s="24">
        <v>900</v>
      </c>
      <c r="C61" s="24">
        <v>906</v>
      </c>
      <c r="D61" s="14" t="s">
        <v>162</v>
      </c>
      <c r="E61" s="25"/>
      <c r="F61" s="38"/>
    </row>
    <row r="62" spans="1:6" ht="15.75" hidden="1" x14ac:dyDescent="0.25">
      <c r="A62" s="36"/>
      <c r="B62" s="24">
        <v>900</v>
      </c>
      <c r="C62" s="24">
        <v>909</v>
      </c>
      <c r="D62" s="14" t="s">
        <v>163</v>
      </c>
      <c r="E62" s="25"/>
      <c r="F62" s="38"/>
    </row>
    <row r="63" spans="1:6" ht="15.5" x14ac:dyDescent="0.35">
      <c r="A63" s="36"/>
      <c r="B63" s="268">
        <v>1000</v>
      </c>
      <c r="C63" s="268"/>
      <c r="D63" s="2" t="s">
        <v>164</v>
      </c>
      <c r="E63" s="37" t="e">
        <f>SUM(E64:E68)</f>
        <v>#REF!</v>
      </c>
      <c r="F63" s="38"/>
    </row>
    <row r="64" spans="1:6" ht="15.5" x14ac:dyDescent="0.35">
      <c r="A64" s="36"/>
      <c r="B64" s="24">
        <v>1000</v>
      </c>
      <c r="C64" s="24">
        <v>1001</v>
      </c>
      <c r="D64" s="14" t="s">
        <v>165</v>
      </c>
      <c r="E64" s="25">
        <f>'Приложение 6 '!M283</f>
        <v>1195000</v>
      </c>
      <c r="F64" s="38"/>
    </row>
    <row r="65" spans="1:6" ht="15.5" x14ac:dyDescent="0.35">
      <c r="A65" s="36"/>
      <c r="B65" s="24">
        <v>1000</v>
      </c>
      <c r="C65" s="24">
        <v>1002</v>
      </c>
      <c r="D65" s="14" t="s">
        <v>166</v>
      </c>
      <c r="E65" s="25" t="e">
        <f>'Приложение 6 '!#REF!</f>
        <v>#REF!</v>
      </c>
      <c r="F65" s="38"/>
    </row>
    <row r="66" spans="1:6" ht="15.5" x14ac:dyDescent="0.35">
      <c r="A66" s="36"/>
      <c r="B66" s="24">
        <v>1000</v>
      </c>
      <c r="C66" s="24">
        <v>1003</v>
      </c>
      <c r="D66" s="14" t="s">
        <v>167</v>
      </c>
      <c r="E66" s="25" t="e">
        <f>'Приложение 6 '!M266+'Приложение 6 '!M269+'Приложение 6 '!M285+'Приложение 6 '!M287+'Приложение 6 '!M290+'Приложение 6 '!M298+'Приложение 6 '!M301+'Приложение 6 '!#REF!+'Приложение 6 '!#REF!+'Приложение 6 '!M304+'Приложение 6 '!#REF!+'Приложение 6 '!#REF!+'Приложение 6 '!#REF!+'Приложение 6 '!M509</f>
        <v>#REF!</v>
      </c>
      <c r="F66" s="38"/>
    </row>
    <row r="67" spans="1:6" ht="15.5" x14ac:dyDescent="0.35">
      <c r="A67" s="36"/>
      <c r="B67" s="24">
        <v>1000</v>
      </c>
      <c r="C67" s="24">
        <v>1004</v>
      </c>
      <c r="D67" s="14" t="s">
        <v>168</v>
      </c>
      <c r="E67" s="25" t="e">
        <f>'Приложение 6 '!#REF!+'Приложение 6 '!M145+'Приложение 6 '!M147+'Приложение 6 '!M152+'Приложение 6 '!M272+'Приложение 6 '!M275+'Приложение 6 '!M278+'Приложение 6 '!#REF!+'Приложение 6 '!#REF!+'Приложение 6 '!#REF!+'Приложение 6 '!M388+'Приложение 6 '!#REF!</f>
        <v>#REF!</v>
      </c>
      <c r="F67" s="38"/>
    </row>
    <row r="68" spans="1:6" ht="15.5" x14ac:dyDescent="0.35">
      <c r="A68" s="36"/>
      <c r="B68" s="24">
        <v>1000</v>
      </c>
      <c r="C68" s="24">
        <v>1006</v>
      </c>
      <c r="D68" s="14" t="s">
        <v>169</v>
      </c>
      <c r="E68" s="25" t="e">
        <f>'Приложение 6 '!#REF!+'Приложение 6 '!M337+'Приложение 6 '!#REF!</f>
        <v>#REF!</v>
      </c>
      <c r="F68" s="38"/>
    </row>
    <row r="69" spans="1:6" ht="15.5" x14ac:dyDescent="0.35">
      <c r="A69" s="36"/>
      <c r="B69" s="268">
        <v>1100</v>
      </c>
      <c r="C69" s="268"/>
      <c r="D69" s="2" t="s">
        <v>170</v>
      </c>
      <c r="E69" s="37">
        <f>SUM(E70:E72)</f>
        <v>0</v>
      </c>
      <c r="F69" s="38"/>
    </row>
    <row r="70" spans="1:6" ht="15.5" x14ac:dyDescent="0.35">
      <c r="A70" s="36"/>
      <c r="B70" s="24">
        <v>1100</v>
      </c>
      <c r="C70" s="24">
        <v>1102</v>
      </c>
      <c r="D70" s="14" t="s">
        <v>171</v>
      </c>
      <c r="E70" s="25">
        <f>'Приложение 6 '!M414</f>
        <v>0</v>
      </c>
      <c r="F70" s="38"/>
    </row>
    <row r="71" spans="1:6" ht="15.75" hidden="1" x14ac:dyDescent="0.25">
      <c r="A71" s="36"/>
      <c r="B71" s="24">
        <v>1100</v>
      </c>
      <c r="C71" s="24">
        <v>1103</v>
      </c>
      <c r="D71" s="14" t="s">
        <v>172</v>
      </c>
      <c r="E71" s="25"/>
      <c r="F71" s="38"/>
    </row>
    <row r="72" spans="1:6" ht="15.75" hidden="1" x14ac:dyDescent="0.25">
      <c r="A72" s="36"/>
      <c r="B72" s="24">
        <v>1100</v>
      </c>
      <c r="C72" s="24">
        <v>1105</v>
      </c>
      <c r="D72" s="14" t="s">
        <v>173</v>
      </c>
      <c r="E72" s="25"/>
      <c r="F72" s="38"/>
    </row>
    <row r="73" spans="1:6" ht="15.5" x14ac:dyDescent="0.35">
      <c r="A73" s="36"/>
      <c r="B73" s="268">
        <v>1200</v>
      </c>
      <c r="C73" s="268"/>
      <c r="D73" s="2" t="s">
        <v>174</v>
      </c>
      <c r="E73" s="37" t="e">
        <f>SUM(E74)</f>
        <v>#REF!</v>
      </c>
      <c r="F73" s="38"/>
    </row>
    <row r="74" spans="1:6" ht="15.5" x14ac:dyDescent="0.35">
      <c r="A74" s="36"/>
      <c r="B74" s="24">
        <v>1200</v>
      </c>
      <c r="C74" s="24">
        <v>1202</v>
      </c>
      <c r="D74" s="14" t="s">
        <v>175</v>
      </c>
      <c r="E74" s="25" t="e">
        <f>'Приложение 6 '!M489+'Приложение 6 '!#REF!</f>
        <v>#REF!</v>
      </c>
      <c r="F74" s="38"/>
    </row>
    <row r="75" spans="1:6" ht="15.5" x14ac:dyDescent="0.35">
      <c r="A75" s="36"/>
      <c r="B75" s="268">
        <v>1300</v>
      </c>
      <c r="C75" s="268"/>
      <c r="D75" s="2" t="s">
        <v>176</v>
      </c>
      <c r="E75" s="37" t="e">
        <f>E76</f>
        <v>#REF!</v>
      </c>
      <c r="F75" s="38"/>
    </row>
    <row r="76" spans="1:6" ht="31" x14ac:dyDescent="0.35">
      <c r="A76" s="36"/>
      <c r="B76" s="24">
        <v>1300</v>
      </c>
      <c r="C76" s="24">
        <v>1301</v>
      </c>
      <c r="D76" s="14" t="s">
        <v>177</v>
      </c>
      <c r="E76" s="25" t="e">
        <f>'Приложение 6 '!#REF!</f>
        <v>#REF!</v>
      </c>
      <c r="F76" s="38"/>
    </row>
    <row r="77" spans="1:6" ht="45" x14ac:dyDescent="0.35">
      <c r="A77" s="36"/>
      <c r="B77" s="268">
        <v>1400</v>
      </c>
      <c r="C77" s="268"/>
      <c r="D77" s="2" t="s">
        <v>178</v>
      </c>
      <c r="E77" s="37" t="e">
        <f>SUM(E78:E80)</f>
        <v>#REF!</v>
      </c>
      <c r="F77" s="38"/>
    </row>
    <row r="78" spans="1:6" ht="46.5" x14ac:dyDescent="0.35">
      <c r="A78" s="36"/>
      <c r="B78" s="24">
        <v>1400</v>
      </c>
      <c r="C78" s="24">
        <v>1401</v>
      </c>
      <c r="D78" s="14" t="s">
        <v>179</v>
      </c>
      <c r="E78" s="25" t="e">
        <f>'Приложение 6 '!#REF!+'Приложение 6 '!#REF!</f>
        <v>#REF!</v>
      </c>
      <c r="F78" s="38"/>
    </row>
    <row r="79" spans="1:6" ht="15.75" hidden="1" x14ac:dyDescent="0.25">
      <c r="A79" s="36"/>
      <c r="B79" s="24">
        <v>1400</v>
      </c>
      <c r="C79" s="24">
        <v>1402</v>
      </c>
      <c r="D79" s="14" t="s">
        <v>180</v>
      </c>
      <c r="E79" s="25"/>
      <c r="F79" s="38"/>
    </row>
    <row r="80" spans="1:6" ht="15.75" hidden="1" x14ac:dyDescent="0.25">
      <c r="A80" s="36"/>
      <c r="B80" s="24">
        <v>1400</v>
      </c>
      <c r="C80" s="24">
        <v>1403</v>
      </c>
      <c r="D80" s="14" t="s">
        <v>181</v>
      </c>
      <c r="E80" s="25"/>
      <c r="F80" s="38"/>
    </row>
    <row r="81" spans="1:6" ht="409.6" hidden="1" customHeight="1" x14ac:dyDescent="0.25">
      <c r="A81" s="31"/>
      <c r="B81" s="3"/>
      <c r="C81" s="3"/>
      <c r="D81" s="14" t="s">
        <v>182</v>
      </c>
      <c r="E81" s="26"/>
      <c r="F81" s="32"/>
    </row>
    <row r="82" spans="1:6" ht="15" customHeight="1" x14ac:dyDescent="0.35">
      <c r="A82" s="31"/>
      <c r="B82" s="35"/>
      <c r="C82" s="267" t="s">
        <v>62</v>
      </c>
      <c r="D82" s="267"/>
      <c r="E82" s="37" t="e">
        <f>E10+E19+E22+E27+E38+E45+E52+E63+E69+E73+E75+E77</f>
        <v>#REF!</v>
      </c>
      <c r="F82" s="32"/>
    </row>
  </sheetData>
  <mergeCells count="21">
    <mergeCell ref="B19:C19"/>
    <mergeCell ref="B52:C52"/>
    <mergeCell ref="D5:E5"/>
    <mergeCell ref="C7:E7"/>
    <mergeCell ref="D1:E1"/>
    <mergeCell ref="D2:E2"/>
    <mergeCell ref="D3:E3"/>
    <mergeCell ref="D4:E4"/>
    <mergeCell ref="B10:C10"/>
    <mergeCell ref="B63:C63"/>
    <mergeCell ref="B55:C55"/>
    <mergeCell ref="B22:C22"/>
    <mergeCell ref="B27:C27"/>
    <mergeCell ref="B38:C38"/>
    <mergeCell ref="B42:C42"/>
    <mergeCell ref="B45:C45"/>
    <mergeCell ref="C82:D82"/>
    <mergeCell ref="B69:C69"/>
    <mergeCell ref="B73:C73"/>
    <mergeCell ref="B75:C75"/>
    <mergeCell ref="B77:C77"/>
  </mergeCells>
  <phoneticPr fontId="8" type="noConversion"/>
  <pageMargins left="0.75" right="0.75" top="1" bottom="1" header="0.5" footer="0.5"/>
  <pageSetup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5"/>
  <sheetViews>
    <sheetView showGridLines="0" tabSelected="1" view="pageBreakPreview" topLeftCell="G1" zoomScale="85" zoomScaleNormal="100" zoomScaleSheetLayoutView="85" workbookViewId="0">
      <selection activeCell="G7" sqref="G7"/>
    </sheetView>
  </sheetViews>
  <sheetFormatPr defaultColWidth="8.7265625" defaultRowHeight="13" x14ac:dyDescent="0.3"/>
  <cols>
    <col min="1" max="1" width="0.26953125" style="8" customWidth="1"/>
    <col min="2" max="6" width="0" style="8" hidden="1" customWidth="1"/>
    <col min="7" max="7" width="48.36328125" style="8" customWidth="1"/>
    <col min="8" max="8" width="9.90625" style="8" customWidth="1"/>
    <col min="9" max="9" width="14.08984375" style="8" customWidth="1"/>
    <col min="10" max="10" width="9.36328125" style="8" customWidth="1"/>
    <col min="11" max="11" width="13.1796875" style="8" customWidth="1"/>
    <col min="12" max="12" width="11.54296875" style="8" hidden="1" customWidth="1"/>
    <col min="13" max="13" width="12.26953125" style="8" hidden="1" customWidth="1"/>
    <col min="14" max="14" width="12.26953125" style="8" customWidth="1"/>
    <col min="15" max="15" width="13" style="30" customWidth="1"/>
    <col min="16" max="16" width="22" style="8" customWidth="1"/>
    <col min="17" max="242" width="9.26953125" style="8" customWidth="1"/>
    <col min="243" max="16384" width="8.7265625" style="8"/>
  </cols>
  <sheetData>
    <row r="1" spans="1:20" ht="27.75" customHeight="1" x14ac:dyDescent="0.35">
      <c r="A1" s="5"/>
      <c r="B1" s="184"/>
      <c r="C1" s="184"/>
      <c r="D1" s="184"/>
      <c r="E1" s="184"/>
      <c r="F1" s="184"/>
      <c r="G1" s="184"/>
      <c r="H1" s="184"/>
      <c r="I1" s="318" t="s">
        <v>671</v>
      </c>
      <c r="J1" s="318"/>
      <c r="K1" s="318"/>
      <c r="L1" s="318"/>
      <c r="M1" s="318"/>
      <c r="N1" s="318"/>
      <c r="O1" s="318"/>
    </row>
    <row r="2" spans="1:20" ht="32.5" customHeight="1" x14ac:dyDescent="0.35">
      <c r="A2" s="5"/>
      <c r="B2" s="184"/>
      <c r="C2" s="184"/>
      <c r="D2" s="184"/>
      <c r="E2" s="184"/>
      <c r="F2" s="184"/>
      <c r="G2" s="184"/>
      <c r="H2" s="184"/>
      <c r="I2" s="237"/>
      <c r="J2" s="319" t="s">
        <v>676</v>
      </c>
      <c r="K2" s="319"/>
      <c r="L2" s="319"/>
      <c r="M2" s="319"/>
      <c r="N2" s="319"/>
      <c r="O2" s="319"/>
    </row>
    <row r="3" spans="1:20" ht="98.25" customHeight="1" x14ac:dyDescent="0.35">
      <c r="A3" s="5"/>
      <c r="B3" s="184"/>
      <c r="C3" s="184"/>
      <c r="D3" s="184"/>
      <c r="E3" s="184"/>
      <c r="F3" s="184"/>
      <c r="G3" s="184"/>
      <c r="H3" s="184"/>
      <c r="I3" s="255"/>
      <c r="J3" s="319" t="s">
        <v>677</v>
      </c>
      <c r="K3" s="319"/>
      <c r="L3" s="319"/>
      <c r="M3" s="319"/>
      <c r="N3" s="319"/>
      <c r="O3" s="319"/>
    </row>
    <row r="4" spans="1:20" ht="0.65" hidden="1" customHeight="1" x14ac:dyDescent="0.25">
      <c r="A4" s="5"/>
      <c r="B4" s="184"/>
      <c r="C4" s="184"/>
      <c r="D4" s="184"/>
      <c r="E4" s="184"/>
      <c r="F4" s="184"/>
      <c r="G4" s="184"/>
      <c r="H4" s="184"/>
      <c r="I4" s="318"/>
      <c r="J4" s="318"/>
      <c r="K4" s="318"/>
      <c r="L4" s="318"/>
      <c r="M4" s="318"/>
      <c r="N4" s="238"/>
      <c r="O4" s="22"/>
    </row>
    <row r="5" spans="1:20" ht="14.65" hidden="1" customHeight="1" x14ac:dyDescent="0.2">
      <c r="A5" s="9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23"/>
    </row>
    <row r="6" spans="1:20" ht="88.5" customHeight="1" x14ac:dyDescent="0.25">
      <c r="A6" s="9"/>
      <c r="B6" s="9"/>
      <c r="C6" s="9"/>
      <c r="D6" s="9"/>
      <c r="E6" s="9"/>
      <c r="F6" s="9"/>
      <c r="G6" s="270" t="s">
        <v>572</v>
      </c>
      <c r="H6" s="270"/>
      <c r="I6" s="270"/>
      <c r="J6" s="270"/>
      <c r="K6" s="270"/>
      <c r="L6" s="270"/>
      <c r="M6" s="270"/>
      <c r="N6" s="270"/>
      <c r="O6" s="270"/>
      <c r="P6" s="21"/>
      <c r="Q6" s="21"/>
      <c r="R6" s="21"/>
      <c r="S6" s="21"/>
      <c r="T6" s="21"/>
    </row>
    <row r="7" spans="1:20" ht="6.65" customHeight="1" thickBo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23"/>
    </row>
    <row r="8" spans="1:20" ht="14.65" hidden="1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23"/>
    </row>
    <row r="9" spans="1:20" ht="14.65" hidden="1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23"/>
    </row>
    <row r="10" spans="1:20" ht="14.65" hidden="1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23"/>
    </row>
    <row r="11" spans="1:20" ht="62.5" customHeight="1" thickBot="1" x14ac:dyDescent="0.4">
      <c r="A11" s="5"/>
      <c r="B11" s="6"/>
      <c r="C11" s="6"/>
      <c r="D11" s="6"/>
      <c r="E11" s="7"/>
      <c r="F11" s="7"/>
      <c r="G11" s="186" t="s">
        <v>60</v>
      </c>
      <c r="H11" s="186" t="s">
        <v>352</v>
      </c>
      <c r="I11" s="186" t="s">
        <v>59</v>
      </c>
      <c r="J11" s="186" t="s">
        <v>58</v>
      </c>
      <c r="K11" s="253" t="s">
        <v>668</v>
      </c>
      <c r="L11" s="187" t="s">
        <v>500</v>
      </c>
      <c r="M11" s="239" t="s">
        <v>501</v>
      </c>
      <c r="N11" s="186" t="s">
        <v>669</v>
      </c>
      <c r="O11" s="254" t="s">
        <v>670</v>
      </c>
    </row>
    <row r="12" spans="1:20" ht="54" customHeight="1" x14ac:dyDescent="0.35">
      <c r="A12" s="5"/>
      <c r="B12" s="69"/>
      <c r="C12" s="69"/>
      <c r="D12" s="69"/>
      <c r="E12" s="70"/>
      <c r="F12" s="70"/>
      <c r="G12" s="111" t="s">
        <v>351</v>
      </c>
      <c r="H12" s="112">
        <v>802</v>
      </c>
      <c r="I12" s="113"/>
      <c r="J12" s="113"/>
      <c r="K12" s="114">
        <f>K13+K18+K32+K104+K23+K85</f>
        <v>55932425</v>
      </c>
      <c r="L12" s="114">
        <f>L13+L18+L32+L104+L23+L85</f>
        <v>450287</v>
      </c>
      <c r="M12" s="240">
        <f>M13+M18+M32+M104+M23+M85</f>
        <v>49240043</v>
      </c>
      <c r="N12" s="114">
        <f>N13+N18+N32+N104+N23+N85</f>
        <v>16656</v>
      </c>
      <c r="O12" s="257">
        <f>O13+O18+O32+O104+O23+O85</f>
        <v>55949081</v>
      </c>
    </row>
    <row r="13" spans="1:20" ht="60.75" hidden="1" customHeight="1" x14ac:dyDescent="0.25">
      <c r="A13" s="5"/>
      <c r="B13" s="69"/>
      <c r="C13" s="69"/>
      <c r="D13" s="69"/>
      <c r="E13" s="70"/>
      <c r="F13" s="70"/>
      <c r="G13" s="115" t="s">
        <v>377</v>
      </c>
      <c r="H13" s="115"/>
      <c r="I13" s="60" t="s">
        <v>220</v>
      </c>
      <c r="J13" s="116"/>
      <c r="K13" s="117">
        <f>K14</f>
        <v>0</v>
      </c>
      <c r="L13" s="117"/>
      <c r="M13" s="241">
        <f>M14</f>
        <v>0</v>
      </c>
      <c r="N13" s="117"/>
      <c r="O13" s="257"/>
    </row>
    <row r="14" spans="1:20" ht="69" hidden="1" customHeight="1" x14ac:dyDescent="0.25">
      <c r="A14" s="5"/>
      <c r="B14" s="69"/>
      <c r="C14" s="69"/>
      <c r="D14" s="69"/>
      <c r="E14" s="70"/>
      <c r="F14" s="70"/>
      <c r="G14" s="118" t="s">
        <v>378</v>
      </c>
      <c r="H14" s="118"/>
      <c r="I14" s="47" t="s">
        <v>221</v>
      </c>
      <c r="J14" s="119"/>
      <c r="K14" s="120">
        <f>K15</f>
        <v>0</v>
      </c>
      <c r="L14" s="120"/>
      <c r="M14" s="242">
        <f>M15</f>
        <v>0</v>
      </c>
      <c r="N14" s="120"/>
      <c r="O14" s="257"/>
    </row>
    <row r="15" spans="1:20" ht="54" hidden="1" customHeight="1" x14ac:dyDescent="0.25">
      <c r="A15" s="4"/>
      <c r="B15" s="12"/>
      <c r="C15" s="12"/>
      <c r="D15" s="12"/>
      <c r="E15" s="12"/>
      <c r="F15" s="13"/>
      <c r="G15" s="121" t="s">
        <v>353</v>
      </c>
      <c r="H15" s="121"/>
      <c r="I15" s="64" t="s">
        <v>222</v>
      </c>
      <c r="J15" s="119"/>
      <c r="K15" s="120">
        <f>K16</f>
        <v>0</v>
      </c>
      <c r="L15" s="120"/>
      <c r="M15" s="242">
        <f>M16</f>
        <v>0</v>
      </c>
      <c r="N15" s="120"/>
      <c r="O15" s="258"/>
    </row>
    <row r="16" spans="1:20" ht="69" hidden="1" customHeight="1" x14ac:dyDescent="0.25">
      <c r="A16" s="4"/>
      <c r="B16" s="12"/>
      <c r="C16" s="12"/>
      <c r="D16" s="12"/>
      <c r="E16" s="12"/>
      <c r="F16" s="13"/>
      <c r="G16" s="118" t="s">
        <v>379</v>
      </c>
      <c r="H16" s="118"/>
      <c r="I16" s="47" t="s">
        <v>223</v>
      </c>
      <c r="J16" s="119"/>
      <c r="K16" s="120">
        <f>K17</f>
        <v>0</v>
      </c>
      <c r="L16" s="120"/>
      <c r="M16" s="242">
        <f>M17</f>
        <v>0</v>
      </c>
      <c r="N16" s="120"/>
      <c r="O16" s="258"/>
    </row>
    <row r="17" spans="1:15" ht="39.75" hidden="1" customHeight="1" x14ac:dyDescent="0.25">
      <c r="A17" s="4"/>
      <c r="B17" s="12"/>
      <c r="C17" s="12"/>
      <c r="D17" s="12"/>
      <c r="E17" s="12"/>
      <c r="F17" s="13"/>
      <c r="G17" s="118" t="s">
        <v>2</v>
      </c>
      <c r="H17" s="118"/>
      <c r="I17" s="119"/>
      <c r="J17" s="119">
        <v>600</v>
      </c>
      <c r="K17" s="120">
        <v>0</v>
      </c>
      <c r="L17" s="120"/>
      <c r="M17" s="242">
        <v>0</v>
      </c>
      <c r="N17" s="120"/>
      <c r="O17" s="258"/>
    </row>
    <row r="18" spans="1:15" s="109" customFormat="1" ht="74.25" customHeight="1" x14ac:dyDescent="0.35">
      <c r="A18" s="106"/>
      <c r="B18" s="107"/>
      <c r="C18" s="107"/>
      <c r="D18" s="107"/>
      <c r="E18" s="107"/>
      <c r="F18" s="108"/>
      <c r="G18" s="59" t="s">
        <v>573</v>
      </c>
      <c r="H18" s="59"/>
      <c r="I18" s="60" t="s">
        <v>232</v>
      </c>
      <c r="J18" s="61" t="s">
        <v>0</v>
      </c>
      <c r="K18" s="62">
        <f>K19</f>
        <v>23000</v>
      </c>
      <c r="L18" s="62"/>
      <c r="M18" s="243">
        <f t="shared" ref="M18:O21" si="0">M19</f>
        <v>24000</v>
      </c>
      <c r="N18" s="128">
        <f t="shared" si="0"/>
        <v>0</v>
      </c>
      <c r="O18" s="258">
        <f t="shared" si="0"/>
        <v>23000</v>
      </c>
    </row>
    <row r="19" spans="1:15" s="109" customFormat="1" ht="71.25" customHeight="1" x14ac:dyDescent="0.35">
      <c r="A19" s="106"/>
      <c r="B19" s="107"/>
      <c r="C19" s="107"/>
      <c r="D19" s="107"/>
      <c r="E19" s="107"/>
      <c r="F19" s="108"/>
      <c r="G19" s="51" t="s">
        <v>574</v>
      </c>
      <c r="H19" s="122"/>
      <c r="I19" s="47" t="s">
        <v>233</v>
      </c>
      <c r="J19" s="48" t="s">
        <v>0</v>
      </c>
      <c r="K19" s="49">
        <f>K20</f>
        <v>23000</v>
      </c>
      <c r="L19" s="49"/>
      <c r="M19" s="244">
        <f t="shared" si="0"/>
        <v>24000</v>
      </c>
      <c r="N19" s="49">
        <f t="shared" si="0"/>
        <v>0</v>
      </c>
      <c r="O19" s="222">
        <f t="shared" si="0"/>
        <v>23000</v>
      </c>
    </row>
    <row r="20" spans="1:15" s="109" customFormat="1" ht="48" customHeight="1" x14ac:dyDescent="0.35">
      <c r="A20" s="106"/>
      <c r="B20" s="107"/>
      <c r="C20" s="107"/>
      <c r="D20" s="107"/>
      <c r="E20" s="107"/>
      <c r="F20" s="108"/>
      <c r="G20" s="63" t="s">
        <v>235</v>
      </c>
      <c r="H20" s="63"/>
      <c r="I20" s="64" t="s">
        <v>234</v>
      </c>
      <c r="J20" s="48"/>
      <c r="K20" s="49">
        <f>K21</f>
        <v>23000</v>
      </c>
      <c r="L20" s="49"/>
      <c r="M20" s="244">
        <f t="shared" si="0"/>
        <v>24000</v>
      </c>
      <c r="N20" s="49">
        <f t="shared" si="0"/>
        <v>0</v>
      </c>
      <c r="O20" s="222">
        <f t="shared" si="0"/>
        <v>23000</v>
      </c>
    </row>
    <row r="21" spans="1:15" s="109" customFormat="1" ht="80.5" customHeight="1" x14ac:dyDescent="0.35">
      <c r="A21" s="106"/>
      <c r="B21" s="107"/>
      <c r="C21" s="107"/>
      <c r="D21" s="107"/>
      <c r="E21" s="107"/>
      <c r="F21" s="108"/>
      <c r="G21" s="51" t="s">
        <v>575</v>
      </c>
      <c r="H21" s="51"/>
      <c r="I21" s="47" t="s">
        <v>236</v>
      </c>
      <c r="J21" s="48"/>
      <c r="K21" s="49">
        <f>K22</f>
        <v>23000</v>
      </c>
      <c r="L21" s="49"/>
      <c r="M21" s="244">
        <f t="shared" si="0"/>
        <v>24000</v>
      </c>
      <c r="N21" s="49">
        <f t="shared" si="0"/>
        <v>0</v>
      </c>
      <c r="O21" s="222">
        <f t="shared" si="0"/>
        <v>23000</v>
      </c>
    </row>
    <row r="22" spans="1:15" s="109" customFormat="1" ht="55.5" customHeight="1" x14ac:dyDescent="0.35">
      <c r="A22" s="106"/>
      <c r="B22" s="107"/>
      <c r="C22" s="107"/>
      <c r="D22" s="107"/>
      <c r="E22" s="107"/>
      <c r="F22" s="108"/>
      <c r="G22" s="51" t="s">
        <v>4</v>
      </c>
      <c r="H22" s="51"/>
      <c r="I22" s="79"/>
      <c r="J22" s="48">
        <v>600</v>
      </c>
      <c r="K22" s="49">
        <v>23000</v>
      </c>
      <c r="L22" s="49"/>
      <c r="M22" s="244">
        <v>24000</v>
      </c>
      <c r="N22" s="49"/>
      <c r="O22" s="222">
        <f>N22+K22</f>
        <v>23000</v>
      </c>
    </row>
    <row r="23" spans="1:15" s="109" customFormat="1" ht="67" customHeight="1" x14ac:dyDescent="0.35">
      <c r="A23" s="106"/>
      <c r="B23" s="107"/>
      <c r="C23" s="107"/>
      <c r="D23" s="107"/>
      <c r="E23" s="107"/>
      <c r="F23" s="108"/>
      <c r="G23" s="122" t="s">
        <v>557</v>
      </c>
      <c r="H23" s="51"/>
      <c r="I23" s="60" t="s">
        <v>440</v>
      </c>
      <c r="J23" s="48"/>
      <c r="K23" s="128">
        <f t="shared" ref="K23:O24" si="1">K24</f>
        <v>65000</v>
      </c>
      <c r="L23" s="49">
        <f t="shared" si="1"/>
        <v>0</v>
      </c>
      <c r="M23" s="244">
        <f t="shared" si="1"/>
        <v>65000</v>
      </c>
      <c r="N23" s="49">
        <f t="shared" si="1"/>
        <v>0</v>
      </c>
      <c r="O23" s="258">
        <f t="shared" si="1"/>
        <v>65000</v>
      </c>
    </row>
    <row r="24" spans="1:15" s="109" customFormat="1" ht="80.25" customHeight="1" x14ac:dyDescent="0.35">
      <c r="A24" s="106"/>
      <c r="B24" s="107"/>
      <c r="C24" s="107"/>
      <c r="D24" s="107"/>
      <c r="E24" s="107"/>
      <c r="F24" s="108"/>
      <c r="G24" s="51" t="s">
        <v>558</v>
      </c>
      <c r="H24" s="51"/>
      <c r="I24" s="47" t="s">
        <v>441</v>
      </c>
      <c r="J24" s="48"/>
      <c r="K24" s="49">
        <f t="shared" si="1"/>
        <v>65000</v>
      </c>
      <c r="L24" s="49">
        <f t="shared" si="1"/>
        <v>0</v>
      </c>
      <c r="M24" s="244">
        <f t="shared" si="1"/>
        <v>65000</v>
      </c>
      <c r="N24" s="49">
        <f t="shared" si="1"/>
        <v>0</v>
      </c>
      <c r="O24" s="222">
        <f t="shared" si="1"/>
        <v>65000</v>
      </c>
    </row>
    <row r="25" spans="1:15" s="109" customFormat="1" ht="56.25" customHeight="1" x14ac:dyDescent="0.35">
      <c r="A25" s="106"/>
      <c r="B25" s="107"/>
      <c r="C25" s="107"/>
      <c r="D25" s="107"/>
      <c r="E25" s="107"/>
      <c r="F25" s="108"/>
      <c r="G25" s="63" t="s">
        <v>489</v>
      </c>
      <c r="H25" s="51"/>
      <c r="I25" s="64" t="s">
        <v>442</v>
      </c>
      <c r="J25" s="48"/>
      <c r="K25" s="49">
        <f>K26+K29</f>
        <v>65000</v>
      </c>
      <c r="L25" s="49">
        <f>L26+L29</f>
        <v>0</v>
      </c>
      <c r="M25" s="244">
        <f>M26+M29</f>
        <v>65000</v>
      </c>
      <c r="N25" s="49">
        <f>N26+N29</f>
        <v>0</v>
      </c>
      <c r="O25" s="222">
        <f>O26+O29</f>
        <v>65000</v>
      </c>
    </row>
    <row r="26" spans="1:15" s="109" customFormat="1" ht="79.5" customHeight="1" x14ac:dyDescent="0.35">
      <c r="A26" s="106"/>
      <c r="B26" s="107"/>
      <c r="C26" s="107"/>
      <c r="D26" s="107"/>
      <c r="E26" s="107"/>
      <c r="F26" s="108"/>
      <c r="G26" s="51" t="s">
        <v>451</v>
      </c>
      <c r="H26" s="51"/>
      <c r="I26" s="47" t="s">
        <v>443</v>
      </c>
      <c r="J26" s="48"/>
      <c r="K26" s="49">
        <f>K27+K28</f>
        <v>65000</v>
      </c>
      <c r="L26" s="49">
        <f>L27+L28</f>
        <v>0</v>
      </c>
      <c r="M26" s="244">
        <f>M27+M28</f>
        <v>65000</v>
      </c>
      <c r="N26" s="49">
        <f>N27+N28</f>
        <v>0</v>
      </c>
      <c r="O26" s="222">
        <f>O27+O28</f>
        <v>65000</v>
      </c>
    </row>
    <row r="27" spans="1:15" s="109" customFormat="1" ht="33" customHeight="1" x14ac:dyDescent="0.35">
      <c r="A27" s="106"/>
      <c r="B27" s="107"/>
      <c r="C27" s="107"/>
      <c r="D27" s="107"/>
      <c r="E27" s="107"/>
      <c r="F27" s="108"/>
      <c r="G27" s="51" t="s">
        <v>2</v>
      </c>
      <c r="H27" s="51"/>
      <c r="I27" s="47"/>
      <c r="J27" s="48">
        <v>200</v>
      </c>
      <c r="K27" s="49">
        <v>55000</v>
      </c>
      <c r="L27" s="49"/>
      <c r="M27" s="244">
        <f>K27+L27</f>
        <v>55000</v>
      </c>
      <c r="N27" s="49"/>
      <c r="O27" s="222">
        <f>N27+K27</f>
        <v>55000</v>
      </c>
    </row>
    <row r="28" spans="1:15" s="109" customFormat="1" ht="46.5" customHeight="1" x14ac:dyDescent="0.35">
      <c r="A28" s="106"/>
      <c r="B28" s="107"/>
      <c r="C28" s="107"/>
      <c r="D28" s="107"/>
      <c r="E28" s="107"/>
      <c r="F28" s="108"/>
      <c r="G28" s="51" t="s">
        <v>4</v>
      </c>
      <c r="H28" s="51"/>
      <c r="I28" s="79"/>
      <c r="J28" s="48">
        <v>600</v>
      </c>
      <c r="K28" s="49">
        <v>10000</v>
      </c>
      <c r="L28" s="49"/>
      <c r="M28" s="244">
        <f>K28+L28</f>
        <v>10000</v>
      </c>
      <c r="N28" s="49"/>
      <c r="O28" s="222">
        <f>N28+K28</f>
        <v>10000</v>
      </c>
    </row>
    <row r="29" spans="1:15" s="109" customFormat="1" ht="46.15" hidden="1" customHeight="1" x14ac:dyDescent="0.25">
      <c r="A29" s="106"/>
      <c r="B29" s="107"/>
      <c r="C29" s="107"/>
      <c r="D29" s="107"/>
      <c r="E29" s="107"/>
      <c r="F29" s="108"/>
      <c r="G29" s="51" t="s">
        <v>521</v>
      </c>
      <c r="H29" s="51"/>
      <c r="I29" s="47" t="s">
        <v>522</v>
      </c>
      <c r="J29" s="48"/>
      <c r="K29" s="49">
        <f>K30+K31</f>
        <v>0</v>
      </c>
      <c r="L29" s="49">
        <f>L30+L31</f>
        <v>0</v>
      </c>
      <c r="M29" s="244">
        <f>M30+M31</f>
        <v>0</v>
      </c>
      <c r="N29" s="49"/>
      <c r="O29" s="258"/>
    </row>
    <row r="30" spans="1:15" s="109" customFormat="1" ht="34.15" hidden="1" customHeight="1" x14ac:dyDescent="0.25">
      <c r="A30" s="106"/>
      <c r="B30" s="107"/>
      <c r="C30" s="107"/>
      <c r="D30" s="107"/>
      <c r="E30" s="107"/>
      <c r="F30" s="108"/>
      <c r="G30" s="51" t="s">
        <v>2</v>
      </c>
      <c r="H30" s="51"/>
      <c r="I30" s="47"/>
      <c r="J30" s="48">
        <v>200</v>
      </c>
      <c r="K30" s="49"/>
      <c r="L30" s="49"/>
      <c r="M30" s="244">
        <f>K30+L30</f>
        <v>0</v>
      </c>
      <c r="N30" s="49"/>
      <c r="O30" s="258"/>
    </row>
    <row r="31" spans="1:15" s="109" customFormat="1" ht="34.5" hidden="1" customHeight="1" x14ac:dyDescent="0.25">
      <c r="A31" s="106"/>
      <c r="B31" s="107"/>
      <c r="C31" s="107"/>
      <c r="D31" s="107"/>
      <c r="E31" s="107"/>
      <c r="F31" s="108"/>
      <c r="G31" s="51" t="s">
        <v>4</v>
      </c>
      <c r="H31" s="51"/>
      <c r="I31" s="79"/>
      <c r="J31" s="48">
        <v>600</v>
      </c>
      <c r="K31" s="49"/>
      <c r="L31" s="49"/>
      <c r="M31" s="244">
        <f>K31+L31</f>
        <v>0</v>
      </c>
      <c r="N31" s="49"/>
      <c r="O31" s="258"/>
    </row>
    <row r="32" spans="1:15" ht="52.9" customHeight="1" x14ac:dyDescent="0.35">
      <c r="A32" s="4"/>
      <c r="B32" s="12"/>
      <c r="C32" s="12"/>
      <c r="D32" s="12"/>
      <c r="E32" s="12"/>
      <c r="F32" s="13"/>
      <c r="G32" s="122" t="s">
        <v>576</v>
      </c>
      <c r="H32" s="113"/>
      <c r="I32" s="60" t="s">
        <v>244</v>
      </c>
      <c r="J32" s="113"/>
      <c r="K32" s="114">
        <f>K33+K58+K63</f>
        <v>53971563</v>
      </c>
      <c r="L32" s="114">
        <f>L33+L58+L63</f>
        <v>450287</v>
      </c>
      <c r="M32" s="240">
        <f>M33+M58+M63</f>
        <v>47490543</v>
      </c>
      <c r="N32" s="114">
        <f>N33+N58+N63</f>
        <v>0</v>
      </c>
      <c r="O32" s="258">
        <f>O33+O58+O63</f>
        <v>53971563</v>
      </c>
    </row>
    <row r="33" spans="1:15" ht="51" customHeight="1" x14ac:dyDescent="0.35">
      <c r="A33" s="4"/>
      <c r="B33" s="12"/>
      <c r="C33" s="12"/>
      <c r="D33" s="12"/>
      <c r="E33" s="12"/>
      <c r="F33" s="13"/>
      <c r="G33" s="51" t="s">
        <v>577</v>
      </c>
      <c r="H33" s="122"/>
      <c r="I33" s="47" t="s">
        <v>245</v>
      </c>
      <c r="J33" s="48" t="s">
        <v>0</v>
      </c>
      <c r="K33" s="49">
        <f>K34+K51+K77+K80</f>
        <v>53971563</v>
      </c>
      <c r="L33" s="49">
        <f>L34+L51+L77</f>
        <v>450287</v>
      </c>
      <c r="M33" s="244">
        <f>M34+M51+M77</f>
        <v>47490543</v>
      </c>
      <c r="N33" s="49">
        <f>N34+N51+N77+N80</f>
        <v>0</v>
      </c>
      <c r="O33" s="222">
        <f>O34+O51+O77+O80</f>
        <v>53971563</v>
      </c>
    </row>
    <row r="34" spans="1:15" ht="54.75" customHeight="1" x14ac:dyDescent="0.35">
      <c r="A34" s="4"/>
      <c r="B34" s="10"/>
      <c r="C34" s="10"/>
      <c r="D34" s="10"/>
      <c r="E34" s="10"/>
      <c r="F34" s="11"/>
      <c r="G34" s="63" t="s">
        <v>252</v>
      </c>
      <c r="H34" s="63"/>
      <c r="I34" s="64" t="s">
        <v>246</v>
      </c>
      <c r="J34" s="48"/>
      <c r="K34" s="49">
        <f>K35+K37+K39+K43+K45+K49+K71+K69+K73+K75</f>
        <v>51919814</v>
      </c>
      <c r="L34" s="49">
        <f>L35+L37+L39+L43+L45+L49+L71+L69+L73+L75</f>
        <v>155557</v>
      </c>
      <c r="M34" s="244">
        <f>M35+M37+M39+M43+M45+M49+M71+M69+M73+M75</f>
        <v>47195813</v>
      </c>
      <c r="N34" s="49">
        <f>N35+N37+N39+N43+N45+N49+N71+N69+N73+N75</f>
        <v>0</v>
      </c>
      <c r="O34" s="222">
        <f>O35+O37+O39+O43+O45+O49+O71+O69+O73+O75</f>
        <v>51919814</v>
      </c>
    </row>
    <row r="35" spans="1:15" ht="55.5" customHeight="1" x14ac:dyDescent="0.35">
      <c r="A35" s="4"/>
      <c r="B35" s="10"/>
      <c r="C35" s="10"/>
      <c r="D35" s="10"/>
      <c r="E35" s="10"/>
      <c r="F35" s="11"/>
      <c r="G35" s="51" t="s">
        <v>66</v>
      </c>
      <c r="H35" s="51"/>
      <c r="I35" s="47" t="s">
        <v>247</v>
      </c>
      <c r="J35" s="48" t="s">
        <v>0</v>
      </c>
      <c r="K35" s="49">
        <f>K36</f>
        <v>3614235</v>
      </c>
      <c r="L35" s="49"/>
      <c r="M35" s="244">
        <f>M36</f>
        <v>3005700</v>
      </c>
      <c r="N35" s="49">
        <f>N36</f>
        <v>0</v>
      </c>
      <c r="O35" s="222">
        <f>O36</f>
        <v>3614235</v>
      </c>
    </row>
    <row r="36" spans="1:15" ht="45.75" customHeight="1" x14ac:dyDescent="0.35">
      <c r="A36" s="4"/>
      <c r="B36" s="10"/>
      <c r="C36" s="10"/>
      <c r="D36" s="10"/>
      <c r="E36" s="10"/>
      <c r="F36" s="11"/>
      <c r="G36" s="51" t="s">
        <v>4</v>
      </c>
      <c r="H36" s="51"/>
      <c r="I36" s="52"/>
      <c r="J36" s="48">
        <v>600</v>
      </c>
      <c r="K36" s="49">
        <v>3614235</v>
      </c>
      <c r="L36" s="49"/>
      <c r="M36" s="244">
        <v>3005700</v>
      </c>
      <c r="N36" s="49"/>
      <c r="O36" s="222">
        <f>N36+K36</f>
        <v>3614235</v>
      </c>
    </row>
    <row r="37" spans="1:15" ht="54.75" customHeight="1" x14ac:dyDescent="0.35">
      <c r="A37" s="4"/>
      <c r="B37" s="10"/>
      <c r="C37" s="10"/>
      <c r="D37" s="10"/>
      <c r="E37" s="10"/>
      <c r="F37" s="11"/>
      <c r="G37" s="51" t="s">
        <v>67</v>
      </c>
      <c r="H37" s="51"/>
      <c r="I37" s="47" t="s">
        <v>248</v>
      </c>
      <c r="J37" s="48"/>
      <c r="K37" s="49">
        <f>K38</f>
        <v>2221100</v>
      </c>
      <c r="L37" s="49"/>
      <c r="M37" s="244">
        <f>M38</f>
        <v>1448700</v>
      </c>
      <c r="N37" s="49">
        <f>N38</f>
        <v>0</v>
      </c>
      <c r="O37" s="222">
        <f>O38</f>
        <v>2221100</v>
      </c>
    </row>
    <row r="38" spans="1:15" ht="53.5" customHeight="1" x14ac:dyDescent="0.35">
      <c r="A38" s="4"/>
      <c r="B38" s="10"/>
      <c r="C38" s="10"/>
      <c r="D38" s="10"/>
      <c r="E38" s="10"/>
      <c r="F38" s="11"/>
      <c r="G38" s="51" t="s">
        <v>4</v>
      </c>
      <c r="H38" s="51"/>
      <c r="I38" s="52"/>
      <c r="J38" s="48">
        <v>600</v>
      </c>
      <c r="K38" s="49">
        <v>2221100</v>
      </c>
      <c r="L38" s="49"/>
      <c r="M38" s="244">
        <v>1448700</v>
      </c>
      <c r="N38" s="49"/>
      <c r="O38" s="222">
        <f>N38+K38</f>
        <v>2221100</v>
      </c>
    </row>
    <row r="39" spans="1:15" ht="41.25" customHeight="1" x14ac:dyDescent="0.35">
      <c r="A39" s="4"/>
      <c r="B39" s="10"/>
      <c r="C39" s="10"/>
      <c r="D39" s="10"/>
      <c r="E39" s="10"/>
      <c r="F39" s="11"/>
      <c r="G39" s="51" t="s">
        <v>33</v>
      </c>
      <c r="H39" s="51"/>
      <c r="I39" s="47" t="s">
        <v>249</v>
      </c>
      <c r="J39" s="48"/>
      <c r="K39" s="49">
        <f>K40+K42</f>
        <v>20620112</v>
      </c>
      <c r="L39" s="49">
        <f>L40</f>
        <v>0</v>
      </c>
      <c r="M39" s="244">
        <f>M40+M41</f>
        <v>19960100</v>
      </c>
      <c r="N39" s="49">
        <f>N40+N42</f>
        <v>0</v>
      </c>
      <c r="O39" s="222">
        <f>O40+O42</f>
        <v>20620112</v>
      </c>
    </row>
    <row r="40" spans="1:15" ht="51.5" customHeight="1" x14ac:dyDescent="0.35">
      <c r="A40" s="4"/>
      <c r="B40" s="276" t="s">
        <v>57</v>
      </c>
      <c r="C40" s="276"/>
      <c r="D40" s="276"/>
      <c r="E40" s="276"/>
      <c r="F40" s="277"/>
      <c r="G40" s="51" t="s">
        <v>4</v>
      </c>
      <c r="H40" s="51"/>
      <c r="I40" s="47"/>
      <c r="J40" s="48">
        <v>600</v>
      </c>
      <c r="K40" s="49">
        <v>19960100</v>
      </c>
      <c r="L40" s="49"/>
      <c r="M40" s="244">
        <f>K40+L40</f>
        <v>19960100</v>
      </c>
      <c r="N40" s="49"/>
      <c r="O40" s="222">
        <f>N40+K40</f>
        <v>19960100</v>
      </c>
    </row>
    <row r="41" spans="1:15" ht="22.5" hidden="1" customHeight="1" x14ac:dyDescent="0.25">
      <c r="A41" s="4"/>
      <c r="B41" s="276" t="s">
        <v>56</v>
      </c>
      <c r="C41" s="276"/>
      <c r="D41" s="276"/>
      <c r="E41" s="276"/>
      <c r="F41" s="277"/>
      <c r="G41" s="51" t="s">
        <v>1</v>
      </c>
      <c r="H41" s="51"/>
      <c r="I41" s="47"/>
      <c r="J41" s="48">
        <v>800</v>
      </c>
      <c r="K41" s="49">
        <v>0</v>
      </c>
      <c r="L41" s="49"/>
      <c r="M41" s="244">
        <v>0</v>
      </c>
      <c r="N41" s="49"/>
      <c r="O41" s="222"/>
    </row>
    <row r="42" spans="1:15" ht="22.5" customHeight="1" x14ac:dyDescent="0.35">
      <c r="A42" s="4"/>
      <c r="B42" s="17"/>
      <c r="C42" s="17"/>
      <c r="D42" s="17"/>
      <c r="E42" s="17"/>
      <c r="F42" s="18"/>
      <c r="G42" s="51" t="s">
        <v>1</v>
      </c>
      <c r="H42" s="51"/>
      <c r="I42" s="47"/>
      <c r="J42" s="48">
        <v>800</v>
      </c>
      <c r="K42" s="49">
        <v>660012</v>
      </c>
      <c r="L42" s="49"/>
      <c r="M42" s="244"/>
      <c r="N42" s="49"/>
      <c r="O42" s="222">
        <f>N42+K42</f>
        <v>660012</v>
      </c>
    </row>
    <row r="43" spans="1:15" ht="50.5" customHeight="1" x14ac:dyDescent="0.35">
      <c r="A43" s="4"/>
      <c r="B43" s="276" t="s">
        <v>55</v>
      </c>
      <c r="C43" s="276"/>
      <c r="D43" s="276"/>
      <c r="E43" s="276"/>
      <c r="F43" s="277"/>
      <c r="G43" s="51" t="s">
        <v>68</v>
      </c>
      <c r="H43" s="51"/>
      <c r="I43" s="47" t="s">
        <v>407</v>
      </c>
      <c r="J43" s="48"/>
      <c r="K43" s="49">
        <f>K44</f>
        <v>8811500</v>
      </c>
      <c r="L43" s="49"/>
      <c r="M43" s="244">
        <f>M44</f>
        <v>7714400</v>
      </c>
      <c r="N43" s="49">
        <f>N44</f>
        <v>0</v>
      </c>
      <c r="O43" s="222">
        <f>O44</f>
        <v>8811500</v>
      </c>
    </row>
    <row r="44" spans="1:15" ht="51.5" customHeight="1" x14ac:dyDescent="0.35">
      <c r="A44" s="4"/>
      <c r="B44" s="272">
        <v>500</v>
      </c>
      <c r="C44" s="272"/>
      <c r="D44" s="272"/>
      <c r="E44" s="272"/>
      <c r="F44" s="273"/>
      <c r="G44" s="51" t="s">
        <v>4</v>
      </c>
      <c r="H44" s="51"/>
      <c r="I44" s="52"/>
      <c r="J44" s="48">
        <v>600</v>
      </c>
      <c r="K44" s="49">
        <v>8811500</v>
      </c>
      <c r="L44" s="49"/>
      <c r="M44" s="244">
        <v>7714400</v>
      </c>
      <c r="N44" s="49"/>
      <c r="O44" s="222">
        <f>N44+K44</f>
        <v>8811500</v>
      </c>
    </row>
    <row r="45" spans="1:15" ht="21.65" customHeight="1" x14ac:dyDescent="0.35">
      <c r="A45" s="4"/>
      <c r="B45" s="17"/>
      <c r="C45" s="17"/>
      <c r="D45" s="17"/>
      <c r="E45" s="17"/>
      <c r="F45" s="18"/>
      <c r="G45" s="51" t="s">
        <v>69</v>
      </c>
      <c r="H45" s="51"/>
      <c r="I45" s="47" t="s">
        <v>250</v>
      </c>
      <c r="J45" s="48"/>
      <c r="K45" s="49">
        <f>K46+K47+K48</f>
        <v>7540000</v>
      </c>
      <c r="L45" s="49"/>
      <c r="M45" s="244">
        <f>M46+M47+M48</f>
        <v>6583300</v>
      </c>
      <c r="N45" s="49">
        <f>N46+N47+N48</f>
        <v>0</v>
      </c>
      <c r="O45" s="222">
        <f>O46+O47+O48</f>
        <v>7540000</v>
      </c>
    </row>
    <row r="46" spans="1:15" ht="83.5" customHeight="1" x14ac:dyDescent="0.35">
      <c r="A46" s="4"/>
      <c r="B46" s="17"/>
      <c r="C46" s="17"/>
      <c r="D46" s="17"/>
      <c r="E46" s="17"/>
      <c r="F46" s="18"/>
      <c r="G46" s="51" t="s">
        <v>3</v>
      </c>
      <c r="H46" s="51"/>
      <c r="I46" s="47" t="s">
        <v>0</v>
      </c>
      <c r="J46" s="48">
        <v>100</v>
      </c>
      <c r="K46" s="49">
        <v>6803100</v>
      </c>
      <c r="L46" s="49"/>
      <c r="M46" s="244">
        <v>5958300</v>
      </c>
      <c r="N46" s="49"/>
      <c r="O46" s="222">
        <f>N46+K46</f>
        <v>6803100</v>
      </c>
    </row>
    <row r="47" spans="1:15" ht="38.25" customHeight="1" x14ac:dyDescent="0.35">
      <c r="A47" s="4"/>
      <c r="B47" s="276" t="s">
        <v>54</v>
      </c>
      <c r="C47" s="276"/>
      <c r="D47" s="276"/>
      <c r="E47" s="276"/>
      <c r="F47" s="277"/>
      <c r="G47" s="51" t="s">
        <v>2</v>
      </c>
      <c r="H47" s="51"/>
      <c r="I47" s="47"/>
      <c r="J47" s="48">
        <v>200</v>
      </c>
      <c r="K47" s="49">
        <v>705900</v>
      </c>
      <c r="L47" s="49"/>
      <c r="M47" s="244">
        <v>592000</v>
      </c>
      <c r="N47" s="49"/>
      <c r="O47" s="222">
        <f>N47+K47</f>
        <v>705900</v>
      </c>
    </row>
    <row r="48" spans="1:15" ht="20.5" customHeight="1" x14ac:dyDescent="0.35">
      <c r="A48" s="4"/>
      <c r="B48" s="17"/>
      <c r="C48" s="17"/>
      <c r="D48" s="17"/>
      <c r="E48" s="17"/>
      <c r="F48" s="18"/>
      <c r="G48" s="51" t="s">
        <v>1</v>
      </c>
      <c r="H48" s="51"/>
      <c r="I48" s="47" t="s">
        <v>0</v>
      </c>
      <c r="J48" s="48">
        <v>800</v>
      </c>
      <c r="K48" s="49">
        <v>31000</v>
      </c>
      <c r="L48" s="49"/>
      <c r="M48" s="244">
        <v>33000</v>
      </c>
      <c r="N48" s="49"/>
      <c r="O48" s="222">
        <f>N48+K48</f>
        <v>31000</v>
      </c>
    </row>
    <row r="49" spans="1:15" ht="20.25" hidden="1" customHeight="1" x14ac:dyDescent="0.25">
      <c r="A49" s="4"/>
      <c r="B49" s="17"/>
      <c r="C49" s="17"/>
      <c r="D49" s="17"/>
      <c r="E49" s="17"/>
      <c r="F49" s="18"/>
      <c r="G49" s="51" t="s">
        <v>101</v>
      </c>
      <c r="H49" s="51"/>
      <c r="I49" s="47" t="s">
        <v>251</v>
      </c>
      <c r="J49" s="123"/>
      <c r="K49" s="49">
        <f>K50</f>
        <v>0</v>
      </c>
      <c r="L49" s="128"/>
      <c r="M49" s="244">
        <f>M50</f>
        <v>0</v>
      </c>
      <c r="N49" s="49"/>
      <c r="O49" s="222"/>
    </row>
    <row r="50" spans="1:15" ht="40.5" hidden="1" customHeight="1" x14ac:dyDescent="0.25">
      <c r="A50" s="4"/>
      <c r="B50" s="17"/>
      <c r="C50" s="17"/>
      <c r="D50" s="17"/>
      <c r="E50" s="17"/>
      <c r="F50" s="18"/>
      <c r="G50" s="51" t="s">
        <v>4</v>
      </c>
      <c r="H50" s="51"/>
      <c r="I50" s="52"/>
      <c r="J50" s="48">
        <v>600</v>
      </c>
      <c r="K50" s="49">
        <v>0</v>
      </c>
      <c r="L50" s="49"/>
      <c r="M50" s="244">
        <v>0</v>
      </c>
      <c r="N50" s="49"/>
      <c r="O50" s="222"/>
    </row>
    <row r="51" spans="1:15" ht="48.65" hidden="1" customHeight="1" x14ac:dyDescent="0.25">
      <c r="A51" s="4"/>
      <c r="B51" s="273">
        <v>500</v>
      </c>
      <c r="C51" s="296"/>
      <c r="D51" s="296"/>
      <c r="E51" s="296"/>
      <c r="F51" s="297"/>
      <c r="G51" s="63" t="s">
        <v>408</v>
      </c>
      <c r="H51" s="63"/>
      <c r="I51" s="124" t="s">
        <v>346</v>
      </c>
      <c r="J51" s="48"/>
      <c r="K51" s="49">
        <f>K54+K56+K52</f>
        <v>0</v>
      </c>
      <c r="L51" s="49"/>
      <c r="M51" s="244">
        <f>M54+M56+M52</f>
        <v>0</v>
      </c>
      <c r="N51" s="49"/>
      <c r="O51" s="222"/>
    </row>
    <row r="52" spans="1:15" ht="52.5" hidden="1" customHeight="1" x14ac:dyDescent="0.25">
      <c r="A52" s="4"/>
      <c r="B52" s="17"/>
      <c r="C52" s="17"/>
      <c r="D52" s="17"/>
      <c r="E52" s="17"/>
      <c r="F52" s="18"/>
      <c r="G52" s="51" t="s">
        <v>405</v>
      </c>
      <c r="H52" s="63"/>
      <c r="I52" s="52" t="s">
        <v>406</v>
      </c>
      <c r="J52" s="48"/>
      <c r="K52" s="49">
        <f>K53</f>
        <v>0</v>
      </c>
      <c r="L52" s="49"/>
      <c r="M52" s="244">
        <f>M53</f>
        <v>0</v>
      </c>
      <c r="N52" s="49"/>
      <c r="O52" s="222"/>
    </row>
    <row r="53" spans="1:15" ht="37.15" hidden="1" customHeight="1" x14ac:dyDescent="0.25">
      <c r="A53" s="4"/>
      <c r="B53" s="17"/>
      <c r="C53" s="17"/>
      <c r="D53" s="17"/>
      <c r="E53" s="17"/>
      <c r="F53" s="18"/>
      <c r="G53" s="51" t="s">
        <v>4</v>
      </c>
      <c r="H53" s="63"/>
      <c r="I53" s="52"/>
      <c r="J53" s="48">
        <v>600</v>
      </c>
      <c r="K53" s="49">
        <v>0</v>
      </c>
      <c r="L53" s="49"/>
      <c r="M53" s="244">
        <v>0</v>
      </c>
      <c r="N53" s="49"/>
      <c r="O53" s="222"/>
    </row>
    <row r="54" spans="1:15" ht="37.5" hidden="1" customHeight="1" x14ac:dyDescent="0.25">
      <c r="A54" s="4"/>
      <c r="B54" s="290" t="s">
        <v>53</v>
      </c>
      <c r="C54" s="291"/>
      <c r="D54" s="291"/>
      <c r="E54" s="291"/>
      <c r="F54" s="292"/>
      <c r="G54" s="51" t="s">
        <v>381</v>
      </c>
      <c r="H54" s="51"/>
      <c r="I54" s="52" t="s">
        <v>380</v>
      </c>
      <c r="J54" s="48"/>
      <c r="K54" s="49">
        <f>K55</f>
        <v>0</v>
      </c>
      <c r="L54" s="49"/>
      <c r="M54" s="244">
        <f>M55</f>
        <v>0</v>
      </c>
      <c r="N54" s="49"/>
      <c r="O54" s="222"/>
    </row>
    <row r="55" spans="1:15" ht="35.65" hidden="1" customHeight="1" x14ac:dyDescent="0.25">
      <c r="A55" s="4"/>
      <c r="B55" s="273">
        <v>500</v>
      </c>
      <c r="C55" s="296"/>
      <c r="D55" s="296"/>
      <c r="E55" s="296"/>
      <c r="F55" s="297"/>
      <c r="G55" s="51" t="s">
        <v>4</v>
      </c>
      <c r="H55" s="51"/>
      <c r="I55" s="52"/>
      <c r="J55" s="48">
        <v>600</v>
      </c>
      <c r="K55" s="49">
        <v>0</v>
      </c>
      <c r="L55" s="49"/>
      <c r="M55" s="244">
        <v>0</v>
      </c>
      <c r="N55" s="49"/>
      <c r="O55" s="222"/>
    </row>
    <row r="56" spans="1:15" ht="31.15" hidden="1" customHeight="1" x14ac:dyDescent="0.25">
      <c r="A56" s="4"/>
      <c r="B56" s="273" t="s">
        <v>52</v>
      </c>
      <c r="C56" s="296"/>
      <c r="D56" s="296"/>
      <c r="E56" s="296"/>
      <c r="F56" s="297"/>
      <c r="G56" s="51" t="s">
        <v>348</v>
      </c>
      <c r="H56" s="51"/>
      <c r="I56" s="52" t="s">
        <v>347</v>
      </c>
      <c r="J56" s="48"/>
      <c r="K56" s="49">
        <f>K57</f>
        <v>0</v>
      </c>
      <c r="L56" s="49"/>
      <c r="M56" s="244">
        <f>M57</f>
        <v>0</v>
      </c>
      <c r="N56" s="49"/>
      <c r="O56" s="222"/>
    </row>
    <row r="57" spans="1:15" ht="35.15" hidden="1" customHeight="1" x14ac:dyDescent="0.25">
      <c r="A57" s="4"/>
      <c r="B57" s="273">
        <v>500</v>
      </c>
      <c r="C57" s="296"/>
      <c r="D57" s="296"/>
      <c r="E57" s="296"/>
      <c r="F57" s="297"/>
      <c r="G57" s="51" t="s">
        <v>4</v>
      </c>
      <c r="H57" s="51"/>
      <c r="I57" s="52"/>
      <c r="J57" s="48">
        <v>600</v>
      </c>
      <c r="K57" s="49"/>
      <c r="L57" s="49"/>
      <c r="M57" s="244"/>
      <c r="N57" s="49"/>
      <c r="O57" s="222"/>
    </row>
    <row r="58" spans="1:15" ht="51" hidden="1" customHeight="1" x14ac:dyDescent="0.25">
      <c r="A58" s="4"/>
      <c r="B58" s="273">
        <v>500</v>
      </c>
      <c r="C58" s="296"/>
      <c r="D58" s="296"/>
      <c r="E58" s="296"/>
      <c r="F58" s="297"/>
      <c r="G58" s="51" t="s">
        <v>422</v>
      </c>
      <c r="H58" s="51"/>
      <c r="I58" s="47" t="s">
        <v>256</v>
      </c>
      <c r="J58" s="125"/>
      <c r="K58" s="49">
        <f>K59</f>
        <v>0</v>
      </c>
      <c r="L58" s="177"/>
      <c r="M58" s="244">
        <f>M59</f>
        <v>0</v>
      </c>
      <c r="N58" s="49"/>
      <c r="O58" s="222"/>
    </row>
    <row r="59" spans="1:15" ht="57.75" hidden="1" customHeight="1" x14ac:dyDescent="0.25">
      <c r="A59" s="4"/>
      <c r="B59" s="17"/>
      <c r="C59" s="17"/>
      <c r="D59" s="17"/>
      <c r="E59" s="17"/>
      <c r="F59" s="18"/>
      <c r="G59" s="63" t="s">
        <v>259</v>
      </c>
      <c r="H59" s="51"/>
      <c r="I59" s="64" t="s">
        <v>257</v>
      </c>
      <c r="J59" s="125"/>
      <c r="K59" s="49">
        <f>K60</f>
        <v>0</v>
      </c>
      <c r="L59" s="177"/>
      <c r="M59" s="244">
        <f>M60</f>
        <v>0</v>
      </c>
      <c r="N59" s="49"/>
      <c r="O59" s="222"/>
    </row>
    <row r="60" spans="1:15" ht="81.75" hidden="1" customHeight="1" x14ac:dyDescent="0.25">
      <c r="A60" s="4"/>
      <c r="B60" s="17"/>
      <c r="C60" s="17"/>
      <c r="D60" s="17"/>
      <c r="E60" s="17"/>
      <c r="F60" s="18"/>
      <c r="G60" s="51" t="s">
        <v>420</v>
      </c>
      <c r="H60" s="51"/>
      <c r="I60" s="47" t="s">
        <v>258</v>
      </c>
      <c r="J60" s="125"/>
      <c r="K60" s="49">
        <f>K61+K62</f>
        <v>0</v>
      </c>
      <c r="L60" s="177"/>
      <c r="M60" s="244">
        <f>M61+M62</f>
        <v>0</v>
      </c>
      <c r="N60" s="49"/>
      <c r="O60" s="222"/>
    </row>
    <row r="61" spans="1:15" ht="33.75" hidden="1" customHeight="1" x14ac:dyDescent="0.25">
      <c r="A61" s="4"/>
      <c r="B61" s="17"/>
      <c r="C61" s="17"/>
      <c r="D61" s="17"/>
      <c r="E61" s="17"/>
      <c r="F61" s="18"/>
      <c r="G61" s="51" t="s">
        <v>2</v>
      </c>
      <c r="H61" s="51"/>
      <c r="I61" s="64"/>
      <c r="J61" s="48">
        <v>200</v>
      </c>
      <c r="K61" s="49"/>
      <c r="L61" s="49"/>
      <c r="M61" s="244"/>
      <c r="N61" s="49"/>
      <c r="O61" s="222"/>
    </row>
    <row r="62" spans="1:15" ht="39.75" hidden="1" customHeight="1" x14ac:dyDescent="0.25">
      <c r="A62" s="4"/>
      <c r="B62" s="17"/>
      <c r="C62" s="17"/>
      <c r="D62" s="17"/>
      <c r="E62" s="17"/>
      <c r="F62" s="18"/>
      <c r="G62" s="51" t="s">
        <v>4</v>
      </c>
      <c r="H62" s="51"/>
      <c r="I62" s="64"/>
      <c r="J62" s="48">
        <v>600</v>
      </c>
      <c r="K62" s="49"/>
      <c r="L62" s="49"/>
      <c r="M62" s="244"/>
      <c r="N62" s="49"/>
      <c r="O62" s="222"/>
    </row>
    <row r="63" spans="1:15" ht="25.5" hidden="1" customHeight="1" x14ac:dyDescent="0.25">
      <c r="A63" s="4"/>
      <c r="B63" s="17"/>
      <c r="C63" s="17"/>
      <c r="D63" s="17"/>
      <c r="E63" s="17"/>
      <c r="F63" s="18"/>
      <c r="G63" s="51" t="s">
        <v>418</v>
      </c>
      <c r="H63" s="122"/>
      <c r="I63" s="47" t="s">
        <v>260</v>
      </c>
      <c r="J63" s="123" t="s">
        <v>0</v>
      </c>
      <c r="K63" s="49">
        <f>K64</f>
        <v>0</v>
      </c>
      <c r="L63" s="128"/>
      <c r="M63" s="244">
        <f>M64</f>
        <v>0</v>
      </c>
      <c r="N63" s="49"/>
      <c r="O63" s="222"/>
    </row>
    <row r="64" spans="1:15" ht="53.25" hidden="1" customHeight="1" x14ac:dyDescent="0.25">
      <c r="A64" s="4"/>
      <c r="B64" s="17"/>
      <c r="C64" s="17"/>
      <c r="D64" s="17"/>
      <c r="E64" s="17"/>
      <c r="F64" s="18"/>
      <c r="G64" s="63" t="s">
        <v>262</v>
      </c>
      <c r="H64" s="63"/>
      <c r="I64" s="64" t="s">
        <v>261</v>
      </c>
      <c r="J64" s="123"/>
      <c r="K64" s="49">
        <f>K65</f>
        <v>0</v>
      </c>
      <c r="L64" s="128"/>
      <c r="M64" s="244">
        <f>M65</f>
        <v>0</v>
      </c>
      <c r="N64" s="49"/>
      <c r="O64" s="222"/>
    </row>
    <row r="65" spans="1:15" ht="37.5" hidden="1" customHeight="1" x14ac:dyDescent="0.25">
      <c r="A65" s="4"/>
      <c r="B65" s="17"/>
      <c r="C65" s="17"/>
      <c r="D65" s="17"/>
      <c r="E65" s="17"/>
      <c r="F65" s="18"/>
      <c r="G65" s="51" t="s">
        <v>419</v>
      </c>
      <c r="H65" s="51"/>
      <c r="I65" s="64" t="s">
        <v>263</v>
      </c>
      <c r="J65" s="48"/>
      <c r="K65" s="49">
        <f>K66+K67</f>
        <v>0</v>
      </c>
      <c r="L65" s="49"/>
      <c r="M65" s="244">
        <f>M66+M67</f>
        <v>0</v>
      </c>
      <c r="N65" s="49"/>
      <c r="O65" s="222"/>
    </row>
    <row r="66" spans="1:15" s="50" customFormat="1" ht="42.75" hidden="1" customHeight="1" x14ac:dyDescent="0.25">
      <c r="A66" s="44"/>
      <c r="B66" s="293" t="s">
        <v>51</v>
      </c>
      <c r="C66" s="294"/>
      <c r="D66" s="294"/>
      <c r="E66" s="294"/>
      <c r="F66" s="295"/>
      <c r="G66" s="51" t="s">
        <v>2</v>
      </c>
      <c r="H66" s="51"/>
      <c r="I66" s="52"/>
      <c r="J66" s="48">
        <v>200</v>
      </c>
      <c r="K66" s="49"/>
      <c r="L66" s="49"/>
      <c r="M66" s="244"/>
      <c r="N66" s="49"/>
      <c r="O66" s="222"/>
    </row>
    <row r="67" spans="1:15" s="50" customFormat="1" ht="43.5" hidden="1" customHeight="1" x14ac:dyDescent="0.25">
      <c r="A67" s="44"/>
      <c r="B67" s="45"/>
      <c r="C67" s="45"/>
      <c r="D67" s="45"/>
      <c r="E67" s="45"/>
      <c r="F67" s="46"/>
      <c r="G67" s="51" t="s">
        <v>4</v>
      </c>
      <c r="H67" s="51"/>
      <c r="I67" s="52"/>
      <c r="J67" s="48">
        <v>600</v>
      </c>
      <c r="K67" s="49"/>
      <c r="L67" s="49"/>
      <c r="M67" s="244"/>
      <c r="N67" s="49"/>
      <c r="O67" s="222"/>
    </row>
    <row r="68" spans="1:15" s="50" customFormat="1" ht="43.15" hidden="1" customHeight="1" x14ac:dyDescent="0.25">
      <c r="A68" s="44"/>
      <c r="B68" s="180"/>
      <c r="C68" s="180"/>
      <c r="D68" s="180"/>
      <c r="E68" s="180"/>
      <c r="F68" s="181"/>
      <c r="G68" s="51"/>
      <c r="H68" s="51"/>
      <c r="I68" s="52"/>
      <c r="J68" s="48"/>
      <c r="K68" s="49"/>
      <c r="L68" s="49"/>
      <c r="M68" s="244"/>
      <c r="N68" s="49"/>
      <c r="O68" s="222"/>
    </row>
    <row r="69" spans="1:15" s="50" customFormat="1" ht="51.4" hidden="1" customHeight="1" x14ac:dyDescent="0.25">
      <c r="A69" s="44"/>
      <c r="B69" s="180"/>
      <c r="C69" s="180"/>
      <c r="D69" s="180"/>
      <c r="E69" s="180"/>
      <c r="F69" s="181"/>
      <c r="G69" s="51" t="s">
        <v>525</v>
      </c>
      <c r="H69" s="51"/>
      <c r="I69" s="168" t="s">
        <v>251</v>
      </c>
      <c r="J69" s="48"/>
      <c r="K69" s="49">
        <f>K70</f>
        <v>0</v>
      </c>
      <c r="L69" s="49">
        <f>L70</f>
        <v>0</v>
      </c>
      <c r="M69" s="244">
        <f>M70</f>
        <v>0</v>
      </c>
      <c r="N69" s="49"/>
      <c r="O69" s="222"/>
    </row>
    <row r="70" spans="1:15" s="50" customFormat="1" ht="31.5" hidden="1" customHeight="1" x14ac:dyDescent="0.25">
      <c r="A70" s="44"/>
      <c r="B70" s="180"/>
      <c r="C70" s="180"/>
      <c r="D70" s="180"/>
      <c r="E70" s="180"/>
      <c r="F70" s="201"/>
      <c r="G70" s="51" t="s">
        <v>4</v>
      </c>
      <c r="H70" s="51"/>
      <c r="I70" s="52"/>
      <c r="J70" s="48">
        <v>600</v>
      </c>
      <c r="K70" s="49"/>
      <c r="L70" s="49"/>
      <c r="M70" s="244">
        <f>K70+L70</f>
        <v>0</v>
      </c>
      <c r="N70" s="49"/>
      <c r="O70" s="222"/>
    </row>
    <row r="71" spans="1:15" s="50" customFormat="1" ht="36" customHeight="1" x14ac:dyDescent="0.35">
      <c r="A71" s="44"/>
      <c r="B71" s="160"/>
      <c r="C71" s="160"/>
      <c r="D71" s="160"/>
      <c r="E71" s="160"/>
      <c r="F71" s="161"/>
      <c r="G71" s="51" t="s">
        <v>453</v>
      </c>
      <c r="H71" s="51"/>
      <c r="I71" s="168" t="s">
        <v>452</v>
      </c>
      <c r="J71" s="48"/>
      <c r="K71" s="49">
        <f>K72</f>
        <v>9112867</v>
      </c>
      <c r="L71" s="49"/>
      <c r="M71" s="244">
        <f>M72</f>
        <v>8328056</v>
      </c>
      <c r="N71" s="49">
        <f>N72</f>
        <v>0</v>
      </c>
      <c r="O71" s="222">
        <f>O72</f>
        <v>9112867</v>
      </c>
    </row>
    <row r="72" spans="1:15" s="50" customFormat="1" ht="48" customHeight="1" x14ac:dyDescent="0.35">
      <c r="A72" s="44"/>
      <c r="B72" s="160"/>
      <c r="C72" s="160"/>
      <c r="D72" s="160"/>
      <c r="E72" s="160"/>
      <c r="F72" s="161"/>
      <c r="G72" s="51" t="s">
        <v>4</v>
      </c>
      <c r="H72" s="51"/>
      <c r="I72" s="52"/>
      <c r="J72" s="48">
        <v>600</v>
      </c>
      <c r="K72" s="49">
        <v>9112867</v>
      </c>
      <c r="L72" s="49"/>
      <c r="M72" s="244">
        <v>8328056</v>
      </c>
      <c r="N72" s="49"/>
      <c r="O72" s="222">
        <f>N72+K72</f>
        <v>9112867</v>
      </c>
    </row>
    <row r="73" spans="1:15" s="50" customFormat="1" ht="34.15" hidden="1" customHeight="1" x14ac:dyDescent="0.25">
      <c r="A73" s="44"/>
      <c r="B73" s="180"/>
      <c r="C73" s="180"/>
      <c r="D73" s="180"/>
      <c r="E73" s="180"/>
      <c r="F73" s="203"/>
      <c r="G73" s="51" t="s">
        <v>538</v>
      </c>
      <c r="H73" s="51"/>
      <c r="I73" s="168" t="s">
        <v>536</v>
      </c>
      <c r="J73" s="48"/>
      <c r="K73" s="49">
        <f>K74</f>
        <v>0</v>
      </c>
      <c r="L73" s="49">
        <f>L74</f>
        <v>5557</v>
      </c>
      <c r="M73" s="244">
        <f>M74</f>
        <v>5557</v>
      </c>
      <c r="N73" s="49"/>
      <c r="O73" s="258"/>
    </row>
    <row r="74" spans="1:15" s="50" customFormat="1" ht="34.15" hidden="1" customHeight="1" x14ac:dyDescent="0.25">
      <c r="A74" s="44"/>
      <c r="B74" s="180"/>
      <c r="C74" s="180"/>
      <c r="D74" s="180"/>
      <c r="E74" s="180"/>
      <c r="F74" s="203"/>
      <c r="G74" s="51" t="s">
        <v>4</v>
      </c>
      <c r="H74" s="51"/>
      <c r="I74" s="52"/>
      <c r="J74" s="48">
        <v>600</v>
      </c>
      <c r="K74" s="49">
        <v>0</v>
      </c>
      <c r="L74" s="49">
        <v>5557</v>
      </c>
      <c r="M74" s="244">
        <f>L74+K74</f>
        <v>5557</v>
      </c>
      <c r="N74" s="49"/>
      <c r="O74" s="258"/>
    </row>
    <row r="75" spans="1:15" s="50" customFormat="1" ht="52.5" hidden="1" customHeight="1" x14ac:dyDescent="0.25">
      <c r="A75" s="44"/>
      <c r="B75" s="180"/>
      <c r="C75" s="180"/>
      <c r="D75" s="180"/>
      <c r="E75" s="180"/>
      <c r="F75" s="203"/>
      <c r="G75" s="51" t="s">
        <v>539</v>
      </c>
      <c r="H75" s="51"/>
      <c r="I75" s="168" t="s">
        <v>537</v>
      </c>
      <c r="J75" s="48"/>
      <c r="K75" s="49">
        <f>K76</f>
        <v>0</v>
      </c>
      <c r="L75" s="49">
        <f>L76</f>
        <v>150000</v>
      </c>
      <c r="M75" s="244">
        <f>M76</f>
        <v>150000</v>
      </c>
      <c r="N75" s="49"/>
      <c r="O75" s="258"/>
    </row>
    <row r="76" spans="1:15" s="50" customFormat="1" ht="34.15" hidden="1" customHeight="1" x14ac:dyDescent="0.25">
      <c r="A76" s="44"/>
      <c r="B76" s="180"/>
      <c r="C76" s="180"/>
      <c r="D76" s="180"/>
      <c r="E76" s="180"/>
      <c r="F76" s="203"/>
      <c r="G76" s="51" t="s">
        <v>4</v>
      </c>
      <c r="H76" s="51"/>
      <c r="I76" s="52"/>
      <c r="J76" s="48">
        <v>600</v>
      </c>
      <c r="K76" s="49">
        <v>0</v>
      </c>
      <c r="L76" s="49">
        <v>150000</v>
      </c>
      <c r="M76" s="244">
        <f>L76+K76</f>
        <v>150000</v>
      </c>
      <c r="N76" s="49"/>
      <c r="O76" s="258"/>
    </row>
    <row r="77" spans="1:15" s="50" customFormat="1" ht="64.5" hidden="1" customHeight="1" x14ac:dyDescent="0.25">
      <c r="A77" s="44"/>
      <c r="B77" s="175"/>
      <c r="C77" s="175"/>
      <c r="D77" s="175"/>
      <c r="E77" s="175"/>
      <c r="F77" s="176"/>
      <c r="G77" s="63" t="s">
        <v>493</v>
      </c>
      <c r="H77" s="51"/>
      <c r="I77" s="124" t="s">
        <v>346</v>
      </c>
      <c r="J77" s="125"/>
      <c r="K77" s="49">
        <f t="shared" ref="K77:M78" si="2">K78</f>
        <v>0</v>
      </c>
      <c r="L77" s="49">
        <f t="shared" si="2"/>
        <v>294730</v>
      </c>
      <c r="M77" s="244">
        <f t="shared" si="2"/>
        <v>294730</v>
      </c>
      <c r="N77" s="49"/>
      <c r="O77" s="258"/>
    </row>
    <row r="78" spans="1:15" s="50" customFormat="1" ht="38.65" hidden="1" customHeight="1" x14ac:dyDescent="0.25">
      <c r="A78" s="44"/>
      <c r="B78" s="175"/>
      <c r="C78" s="175"/>
      <c r="D78" s="175"/>
      <c r="E78" s="175"/>
      <c r="F78" s="176"/>
      <c r="G78" s="51" t="s">
        <v>494</v>
      </c>
      <c r="H78" s="51"/>
      <c r="I78" s="52" t="s">
        <v>495</v>
      </c>
      <c r="J78" s="48"/>
      <c r="K78" s="49">
        <f t="shared" si="2"/>
        <v>0</v>
      </c>
      <c r="L78" s="49">
        <f t="shared" si="2"/>
        <v>294730</v>
      </c>
      <c r="M78" s="244">
        <f t="shared" si="2"/>
        <v>294730</v>
      </c>
      <c r="N78" s="49"/>
      <c r="O78" s="258"/>
    </row>
    <row r="79" spans="1:15" s="50" customFormat="1" ht="36.4" hidden="1" customHeight="1" x14ac:dyDescent="0.25">
      <c r="A79" s="44"/>
      <c r="B79" s="175"/>
      <c r="C79" s="175"/>
      <c r="D79" s="175"/>
      <c r="E79" s="175"/>
      <c r="F79" s="176"/>
      <c r="G79" s="51" t="s">
        <v>4</v>
      </c>
      <c r="H79" s="51"/>
      <c r="I79" s="52"/>
      <c r="J79" s="48">
        <v>600</v>
      </c>
      <c r="K79" s="49"/>
      <c r="L79" s="49">
        <f>131564+163166</f>
        <v>294730</v>
      </c>
      <c r="M79" s="244">
        <f>K79+L79</f>
        <v>294730</v>
      </c>
      <c r="N79" s="49"/>
      <c r="O79" s="258"/>
    </row>
    <row r="80" spans="1:15" s="50" customFormat="1" ht="84.5" customHeight="1" x14ac:dyDescent="0.35">
      <c r="A80" s="44"/>
      <c r="B80" s="180"/>
      <c r="C80" s="180"/>
      <c r="D80" s="180"/>
      <c r="E80" s="180"/>
      <c r="F80" s="256"/>
      <c r="G80" s="63" t="s">
        <v>493</v>
      </c>
      <c r="H80" s="51"/>
      <c r="I80" s="64" t="s">
        <v>346</v>
      </c>
      <c r="J80" s="48"/>
      <c r="K80" s="49">
        <f>K81+K83</f>
        <v>2051749</v>
      </c>
      <c r="L80" s="49"/>
      <c r="M80" s="244"/>
      <c r="N80" s="49">
        <f>N81+N83</f>
        <v>0</v>
      </c>
      <c r="O80" s="222">
        <f>O81+O83</f>
        <v>2051749</v>
      </c>
    </row>
    <row r="81" spans="1:15" s="50" customFormat="1" ht="53" customHeight="1" x14ac:dyDescent="0.35">
      <c r="A81" s="44"/>
      <c r="B81" s="180"/>
      <c r="C81" s="180"/>
      <c r="D81" s="180"/>
      <c r="E81" s="180"/>
      <c r="F81" s="256"/>
      <c r="G81" s="51" t="s">
        <v>494</v>
      </c>
      <c r="H81" s="51"/>
      <c r="I81" s="168" t="s">
        <v>495</v>
      </c>
      <c r="J81" s="48"/>
      <c r="K81" s="49">
        <f>K82</f>
        <v>46742</v>
      </c>
      <c r="L81" s="49"/>
      <c r="M81" s="244"/>
      <c r="N81" s="49">
        <f>N82</f>
        <v>0</v>
      </c>
      <c r="O81" s="222">
        <f>O82</f>
        <v>46742</v>
      </c>
    </row>
    <row r="82" spans="1:15" s="50" customFormat="1" ht="49" customHeight="1" x14ac:dyDescent="0.35">
      <c r="A82" s="44"/>
      <c r="B82" s="180"/>
      <c r="C82" s="180"/>
      <c r="D82" s="180"/>
      <c r="E82" s="180"/>
      <c r="F82" s="256"/>
      <c r="G82" s="51" t="s">
        <v>4</v>
      </c>
      <c r="H82" s="51"/>
      <c r="I82" s="52"/>
      <c r="J82" s="48">
        <v>600</v>
      </c>
      <c r="K82" s="49">
        <v>46742</v>
      </c>
      <c r="L82" s="49"/>
      <c r="M82" s="244"/>
      <c r="N82" s="49"/>
      <c r="O82" s="222">
        <f>N82+K82</f>
        <v>46742</v>
      </c>
    </row>
    <row r="83" spans="1:15" s="50" customFormat="1" ht="69" customHeight="1" x14ac:dyDescent="0.35">
      <c r="A83" s="44"/>
      <c r="B83" s="180"/>
      <c r="C83" s="180"/>
      <c r="D83" s="180"/>
      <c r="E83" s="180"/>
      <c r="F83" s="256"/>
      <c r="G83" s="51" t="s">
        <v>673</v>
      </c>
      <c r="H83" s="51"/>
      <c r="I83" s="168" t="s">
        <v>672</v>
      </c>
      <c r="J83" s="48"/>
      <c r="K83" s="49">
        <f>K84</f>
        <v>2005007</v>
      </c>
      <c r="L83" s="49"/>
      <c r="M83" s="244"/>
      <c r="N83" s="49">
        <f>N84</f>
        <v>0</v>
      </c>
      <c r="O83" s="222">
        <f>O84</f>
        <v>2005007</v>
      </c>
    </row>
    <row r="84" spans="1:15" s="50" customFormat="1" ht="51" customHeight="1" x14ac:dyDescent="0.35">
      <c r="A84" s="44"/>
      <c r="B84" s="180"/>
      <c r="C84" s="180"/>
      <c r="D84" s="180"/>
      <c r="E84" s="180"/>
      <c r="F84" s="256"/>
      <c r="G84" s="51" t="s">
        <v>4</v>
      </c>
      <c r="H84" s="51"/>
      <c r="I84" s="52"/>
      <c r="J84" s="48">
        <v>600</v>
      </c>
      <c r="K84" s="49">
        <v>2005007</v>
      </c>
      <c r="L84" s="49"/>
      <c r="M84" s="244"/>
      <c r="N84" s="49"/>
      <c r="O84" s="222">
        <f>N84+K84</f>
        <v>2005007</v>
      </c>
    </row>
    <row r="85" spans="1:15" s="50" customFormat="1" ht="31.5" customHeight="1" x14ac:dyDescent="0.35">
      <c r="A85" s="44"/>
      <c r="B85" s="160"/>
      <c r="C85" s="160"/>
      <c r="D85" s="160"/>
      <c r="E85" s="160"/>
      <c r="F85" s="161"/>
      <c r="G85" s="122" t="s">
        <v>450</v>
      </c>
      <c r="H85" s="51"/>
      <c r="I85" s="60" t="s">
        <v>444</v>
      </c>
      <c r="J85" s="48"/>
      <c r="K85" s="128">
        <f>K86</f>
        <v>412862</v>
      </c>
      <c r="L85" s="128">
        <f>L86</f>
        <v>0</v>
      </c>
      <c r="M85" s="245">
        <f>M86</f>
        <v>201000</v>
      </c>
      <c r="N85" s="128">
        <f>N86</f>
        <v>16656</v>
      </c>
      <c r="O85" s="258">
        <f>O86</f>
        <v>429518</v>
      </c>
    </row>
    <row r="86" spans="1:15" s="50" customFormat="1" ht="34" customHeight="1" x14ac:dyDescent="0.35">
      <c r="A86" s="44"/>
      <c r="B86" s="160"/>
      <c r="C86" s="160"/>
      <c r="D86" s="160"/>
      <c r="E86" s="160"/>
      <c r="F86" s="161"/>
      <c r="G86" s="51" t="s">
        <v>449</v>
      </c>
      <c r="H86" s="51"/>
      <c r="I86" s="47" t="s">
        <v>445</v>
      </c>
      <c r="J86" s="48"/>
      <c r="K86" s="49">
        <f>K87+K96+K99</f>
        <v>412862</v>
      </c>
      <c r="L86" s="49">
        <f>L87+L91</f>
        <v>0</v>
      </c>
      <c r="M86" s="244">
        <f>M87+M91</f>
        <v>201000</v>
      </c>
      <c r="N86" s="49">
        <f>N87+N96+N99</f>
        <v>16656</v>
      </c>
      <c r="O86" s="222">
        <f>O87+O96+O99</f>
        <v>429518</v>
      </c>
    </row>
    <row r="87" spans="1:15" s="50" customFormat="1" ht="51.75" customHeight="1" x14ac:dyDescent="0.35">
      <c r="A87" s="44"/>
      <c r="B87" s="160"/>
      <c r="C87" s="160"/>
      <c r="D87" s="160"/>
      <c r="E87" s="160"/>
      <c r="F87" s="161"/>
      <c r="G87" s="63" t="s">
        <v>262</v>
      </c>
      <c r="H87" s="51"/>
      <c r="I87" s="64" t="s">
        <v>446</v>
      </c>
      <c r="J87" s="48"/>
      <c r="K87" s="49">
        <f>K88</f>
        <v>201000</v>
      </c>
      <c r="L87" s="49">
        <f>L88</f>
        <v>0</v>
      </c>
      <c r="M87" s="244">
        <f>M88</f>
        <v>201000</v>
      </c>
      <c r="N87" s="49">
        <f>N88</f>
        <v>0</v>
      </c>
      <c r="O87" s="222">
        <f>O88</f>
        <v>201000</v>
      </c>
    </row>
    <row r="88" spans="1:15" s="50" customFormat="1" ht="43.5" customHeight="1" x14ac:dyDescent="0.35">
      <c r="A88" s="44"/>
      <c r="B88" s="160"/>
      <c r="C88" s="160"/>
      <c r="D88" s="160"/>
      <c r="E88" s="160"/>
      <c r="F88" s="161"/>
      <c r="G88" s="51" t="s">
        <v>448</v>
      </c>
      <c r="H88" s="51"/>
      <c r="I88" s="47" t="s">
        <v>447</v>
      </c>
      <c r="J88" s="48"/>
      <c r="K88" s="49">
        <f>K89+K90</f>
        <v>201000</v>
      </c>
      <c r="L88" s="49">
        <f>L89+L90</f>
        <v>0</v>
      </c>
      <c r="M88" s="244">
        <f>M89+M90</f>
        <v>201000</v>
      </c>
      <c r="N88" s="49">
        <f>N89+N90</f>
        <v>0</v>
      </c>
      <c r="O88" s="222">
        <f>O89+O90</f>
        <v>201000</v>
      </c>
    </row>
    <row r="89" spans="1:15" s="50" customFormat="1" ht="33" customHeight="1" x14ac:dyDescent="0.35">
      <c r="A89" s="44"/>
      <c r="B89" s="178"/>
      <c r="C89" s="178"/>
      <c r="D89" s="178"/>
      <c r="E89" s="178"/>
      <c r="F89" s="179"/>
      <c r="G89" s="51" t="s">
        <v>2</v>
      </c>
      <c r="H89" s="51"/>
      <c r="I89" s="47"/>
      <c r="J89" s="48">
        <v>200</v>
      </c>
      <c r="K89" s="49">
        <v>91000</v>
      </c>
      <c r="L89" s="49"/>
      <c r="M89" s="244">
        <f>K89+L89</f>
        <v>91000</v>
      </c>
      <c r="N89" s="49"/>
      <c r="O89" s="222">
        <f>N89+K89</f>
        <v>91000</v>
      </c>
    </row>
    <row r="90" spans="1:15" s="50" customFormat="1" ht="51" customHeight="1" x14ac:dyDescent="0.35">
      <c r="A90" s="44"/>
      <c r="B90" s="160"/>
      <c r="C90" s="160"/>
      <c r="D90" s="160"/>
      <c r="E90" s="160"/>
      <c r="F90" s="161"/>
      <c r="G90" s="51" t="s">
        <v>4</v>
      </c>
      <c r="H90" s="51"/>
      <c r="I90" s="52"/>
      <c r="J90" s="48">
        <v>600</v>
      </c>
      <c r="K90" s="49">
        <v>110000</v>
      </c>
      <c r="L90" s="49">
        <v>0</v>
      </c>
      <c r="M90" s="244">
        <f>K90+L90</f>
        <v>110000</v>
      </c>
      <c r="N90" s="49"/>
      <c r="O90" s="222">
        <f>N90+K90</f>
        <v>110000</v>
      </c>
    </row>
    <row r="91" spans="1:15" s="50" customFormat="1" ht="34.9" hidden="1" customHeight="1" x14ac:dyDescent="0.25">
      <c r="A91" s="44"/>
      <c r="B91" s="180"/>
      <c r="C91" s="180"/>
      <c r="D91" s="180"/>
      <c r="E91" s="180"/>
      <c r="F91" s="196"/>
      <c r="G91" s="63" t="s">
        <v>513</v>
      </c>
      <c r="H91" s="51"/>
      <c r="I91" s="124" t="s">
        <v>516</v>
      </c>
      <c r="J91" s="48"/>
      <c r="K91" s="49">
        <f>K92+K94</f>
        <v>0</v>
      </c>
      <c r="L91" s="49">
        <f>L92+L94</f>
        <v>0</v>
      </c>
      <c r="M91" s="244">
        <f>M92+M94</f>
        <v>0</v>
      </c>
      <c r="N91" s="49"/>
      <c r="O91" s="222"/>
    </row>
    <row r="92" spans="1:15" s="50" customFormat="1" ht="50.5" hidden="1" customHeight="1" x14ac:dyDescent="0.25">
      <c r="A92" s="44"/>
      <c r="B92" s="180"/>
      <c r="C92" s="180"/>
      <c r="D92" s="180"/>
      <c r="E92" s="180"/>
      <c r="F92" s="196"/>
      <c r="G92" s="51" t="s">
        <v>514</v>
      </c>
      <c r="H92" s="51"/>
      <c r="I92" s="52" t="s">
        <v>515</v>
      </c>
      <c r="J92" s="48"/>
      <c r="K92" s="49">
        <f>K93</f>
        <v>0</v>
      </c>
      <c r="L92" s="49">
        <f>L93</f>
        <v>0</v>
      </c>
      <c r="M92" s="244">
        <f>M93</f>
        <v>0</v>
      </c>
      <c r="N92" s="49"/>
      <c r="O92" s="222"/>
    </row>
    <row r="93" spans="1:15" s="50" customFormat="1" ht="34.9" hidden="1" customHeight="1" x14ac:dyDescent="0.25">
      <c r="A93" s="44"/>
      <c r="B93" s="180"/>
      <c r="C93" s="180"/>
      <c r="D93" s="180"/>
      <c r="E93" s="180"/>
      <c r="F93" s="196"/>
      <c r="G93" s="51" t="s">
        <v>4</v>
      </c>
      <c r="H93" s="51"/>
      <c r="I93" s="52"/>
      <c r="J93" s="48">
        <v>600</v>
      </c>
      <c r="K93" s="49"/>
      <c r="L93" s="49">
        <v>0</v>
      </c>
      <c r="M93" s="244">
        <f>K93+L93</f>
        <v>0</v>
      </c>
      <c r="N93" s="49"/>
      <c r="O93" s="222"/>
    </row>
    <row r="94" spans="1:15" s="50" customFormat="1" ht="49.9" hidden="1" customHeight="1" x14ac:dyDescent="0.25">
      <c r="A94" s="44"/>
      <c r="B94" s="180"/>
      <c r="C94" s="180"/>
      <c r="D94" s="180"/>
      <c r="E94" s="180"/>
      <c r="F94" s="197"/>
      <c r="G94" s="51" t="s">
        <v>523</v>
      </c>
      <c r="H94" s="51"/>
      <c r="I94" s="52" t="s">
        <v>524</v>
      </c>
      <c r="J94" s="48"/>
      <c r="K94" s="49">
        <f>K95</f>
        <v>0</v>
      </c>
      <c r="L94" s="49">
        <f>L95</f>
        <v>0</v>
      </c>
      <c r="M94" s="244">
        <f>M95</f>
        <v>0</v>
      </c>
      <c r="N94" s="49"/>
      <c r="O94" s="222"/>
    </row>
    <row r="95" spans="1:15" s="50" customFormat="1" ht="34.9" hidden="1" customHeight="1" x14ac:dyDescent="0.25">
      <c r="A95" s="44"/>
      <c r="B95" s="180"/>
      <c r="C95" s="180"/>
      <c r="D95" s="180"/>
      <c r="E95" s="180"/>
      <c r="F95" s="197"/>
      <c r="G95" s="51" t="s">
        <v>4</v>
      </c>
      <c r="H95" s="51"/>
      <c r="I95" s="52"/>
      <c r="J95" s="48">
        <v>600</v>
      </c>
      <c r="K95" s="49"/>
      <c r="L95" s="49"/>
      <c r="M95" s="244">
        <f>K95+L95</f>
        <v>0</v>
      </c>
      <c r="N95" s="49"/>
      <c r="O95" s="222"/>
    </row>
    <row r="96" spans="1:15" s="50" customFormat="1" ht="34.9" hidden="1" customHeight="1" x14ac:dyDescent="0.25">
      <c r="A96" s="44"/>
      <c r="B96" s="180"/>
      <c r="C96" s="180"/>
      <c r="D96" s="180"/>
      <c r="E96" s="180"/>
      <c r="F96" s="215"/>
      <c r="G96" s="63" t="s">
        <v>513</v>
      </c>
      <c r="H96" s="51"/>
      <c r="I96" s="64" t="s">
        <v>516</v>
      </c>
      <c r="J96" s="48"/>
      <c r="K96" s="49">
        <f>K97</f>
        <v>0</v>
      </c>
      <c r="L96" s="49"/>
      <c r="M96" s="244"/>
      <c r="N96" s="49"/>
      <c r="O96" s="222"/>
    </row>
    <row r="97" spans="1:15" s="50" customFormat="1" ht="48.65" hidden="1" customHeight="1" x14ac:dyDescent="0.25">
      <c r="A97" s="44"/>
      <c r="B97" s="180"/>
      <c r="C97" s="180"/>
      <c r="D97" s="180"/>
      <c r="E97" s="180"/>
      <c r="F97" s="215"/>
      <c r="G97" s="51" t="s">
        <v>523</v>
      </c>
      <c r="H97" s="51"/>
      <c r="I97" s="47" t="s">
        <v>571</v>
      </c>
      <c r="J97" s="48"/>
      <c r="K97" s="49">
        <f>K98</f>
        <v>0</v>
      </c>
      <c r="L97" s="49"/>
      <c r="M97" s="244"/>
      <c r="N97" s="49"/>
      <c r="O97" s="222"/>
    </row>
    <row r="98" spans="1:15" s="50" customFormat="1" ht="34.9" hidden="1" customHeight="1" x14ac:dyDescent="0.25">
      <c r="A98" s="44"/>
      <c r="B98" s="180"/>
      <c r="C98" s="180"/>
      <c r="D98" s="180"/>
      <c r="E98" s="180"/>
      <c r="F98" s="215"/>
      <c r="G98" s="51" t="s">
        <v>4</v>
      </c>
      <c r="H98" s="51"/>
      <c r="I98" s="52"/>
      <c r="J98" s="48">
        <v>600</v>
      </c>
      <c r="K98" s="49"/>
      <c r="L98" s="49"/>
      <c r="M98" s="244"/>
      <c r="N98" s="49"/>
      <c r="O98" s="222"/>
    </row>
    <row r="99" spans="1:15" s="50" customFormat="1" ht="50" customHeight="1" x14ac:dyDescent="0.35">
      <c r="A99" s="44"/>
      <c r="B99" s="180"/>
      <c r="C99" s="180"/>
      <c r="D99" s="180"/>
      <c r="E99" s="180"/>
      <c r="F99" s="234"/>
      <c r="G99" s="63" t="s">
        <v>513</v>
      </c>
      <c r="H99" s="51"/>
      <c r="I99" s="64" t="s">
        <v>516</v>
      </c>
      <c r="J99" s="48"/>
      <c r="K99" s="49">
        <f>K100+K102</f>
        <v>211862</v>
      </c>
      <c r="L99" s="49"/>
      <c r="M99" s="244"/>
      <c r="N99" s="49">
        <f>N100+N102</f>
        <v>16656</v>
      </c>
      <c r="O99" s="222">
        <f>O100+O102</f>
        <v>228518</v>
      </c>
    </row>
    <row r="100" spans="1:15" s="50" customFormat="1" ht="62.5" customHeight="1" x14ac:dyDescent="0.35">
      <c r="A100" s="44"/>
      <c r="B100" s="180"/>
      <c r="C100" s="180"/>
      <c r="D100" s="180"/>
      <c r="E100" s="180"/>
      <c r="F100" s="234"/>
      <c r="G100" s="51" t="s">
        <v>523</v>
      </c>
      <c r="H100" s="51"/>
      <c r="I100" s="47" t="s">
        <v>571</v>
      </c>
      <c r="J100" s="48"/>
      <c r="K100" s="49">
        <f>K101</f>
        <v>199862</v>
      </c>
      <c r="L100" s="49"/>
      <c r="M100" s="244"/>
      <c r="N100" s="49">
        <f>N101</f>
        <v>16656</v>
      </c>
      <c r="O100" s="222">
        <f>O101</f>
        <v>216518</v>
      </c>
    </row>
    <row r="101" spans="1:15" s="50" customFormat="1" ht="54" customHeight="1" x14ac:dyDescent="0.35">
      <c r="A101" s="44"/>
      <c r="B101" s="180"/>
      <c r="C101" s="180"/>
      <c r="D101" s="180"/>
      <c r="E101" s="180"/>
      <c r="F101" s="234"/>
      <c r="G101" s="51" t="s">
        <v>4</v>
      </c>
      <c r="H101" s="51"/>
      <c r="I101" s="52"/>
      <c r="J101" s="48">
        <v>600</v>
      </c>
      <c r="K101" s="49">
        <v>199862</v>
      </c>
      <c r="L101" s="49"/>
      <c r="M101" s="244"/>
      <c r="N101" s="49">
        <v>16656</v>
      </c>
      <c r="O101" s="222">
        <f>N101+K101</f>
        <v>216518</v>
      </c>
    </row>
    <row r="102" spans="1:15" s="50" customFormat="1" ht="68.5" customHeight="1" x14ac:dyDescent="0.35">
      <c r="A102" s="44"/>
      <c r="B102" s="180"/>
      <c r="C102" s="180"/>
      <c r="D102" s="180"/>
      <c r="E102" s="180"/>
      <c r="F102" s="234"/>
      <c r="G102" s="51" t="s">
        <v>658</v>
      </c>
      <c r="H102" s="51"/>
      <c r="I102" s="52" t="s">
        <v>657</v>
      </c>
      <c r="J102" s="48"/>
      <c r="K102" s="49">
        <f>K103</f>
        <v>12000</v>
      </c>
      <c r="L102" s="49"/>
      <c r="M102" s="244"/>
      <c r="N102" s="49">
        <f>N103</f>
        <v>0</v>
      </c>
      <c r="O102" s="222">
        <f>O103</f>
        <v>12000</v>
      </c>
    </row>
    <row r="103" spans="1:15" s="50" customFormat="1" ht="52.5" customHeight="1" x14ac:dyDescent="0.35">
      <c r="A103" s="44"/>
      <c r="B103" s="180"/>
      <c r="C103" s="180"/>
      <c r="D103" s="180"/>
      <c r="E103" s="180"/>
      <c r="F103" s="234"/>
      <c r="G103" s="51" t="s">
        <v>4</v>
      </c>
      <c r="H103" s="51"/>
      <c r="I103" s="52"/>
      <c r="J103" s="48">
        <v>600</v>
      </c>
      <c r="K103" s="49">
        <v>12000</v>
      </c>
      <c r="L103" s="49"/>
      <c r="M103" s="244"/>
      <c r="N103" s="49"/>
      <c r="O103" s="222">
        <f>N103+K103</f>
        <v>12000</v>
      </c>
    </row>
    <row r="104" spans="1:15" s="50" customFormat="1" ht="21.5" customHeight="1" x14ac:dyDescent="0.35">
      <c r="A104" s="44"/>
      <c r="B104" s="67"/>
      <c r="C104" s="67"/>
      <c r="D104" s="67"/>
      <c r="E104" s="67"/>
      <c r="F104" s="68"/>
      <c r="G104" s="122" t="s">
        <v>8</v>
      </c>
      <c r="H104" s="51"/>
      <c r="I104" s="126" t="s">
        <v>311</v>
      </c>
      <c r="J104" s="48"/>
      <c r="K104" s="128">
        <f>K105</f>
        <v>1460000</v>
      </c>
      <c r="L104" s="49"/>
      <c r="M104" s="245">
        <f>M105</f>
        <v>1459500</v>
      </c>
      <c r="N104" s="128">
        <f>N105</f>
        <v>0</v>
      </c>
      <c r="O104" s="258">
        <f>O105</f>
        <v>1460000</v>
      </c>
    </row>
    <row r="105" spans="1:15" s="50" customFormat="1" ht="35.5" customHeight="1" x14ac:dyDescent="0.35">
      <c r="A105" s="44"/>
      <c r="B105" s="67"/>
      <c r="C105" s="67"/>
      <c r="D105" s="67"/>
      <c r="E105" s="67"/>
      <c r="F105" s="68"/>
      <c r="G105" s="51" t="s">
        <v>83</v>
      </c>
      <c r="H105" s="51"/>
      <c r="I105" s="52" t="s">
        <v>321</v>
      </c>
      <c r="J105" s="48"/>
      <c r="K105" s="49">
        <f>K106+K107+K108</f>
        <v>1460000</v>
      </c>
      <c r="L105" s="49"/>
      <c r="M105" s="244">
        <f>M106+M107+M108</f>
        <v>1459500</v>
      </c>
      <c r="N105" s="49">
        <f>N106+N107+N108</f>
        <v>0</v>
      </c>
      <c r="O105" s="222">
        <f>O106+O107+O108</f>
        <v>1460000</v>
      </c>
    </row>
    <row r="106" spans="1:15" s="50" customFormat="1" ht="90" customHeight="1" x14ac:dyDescent="0.35">
      <c r="A106" s="44"/>
      <c r="B106" s="67"/>
      <c r="C106" s="67"/>
      <c r="D106" s="67"/>
      <c r="E106" s="67"/>
      <c r="F106" s="68"/>
      <c r="G106" s="51" t="s">
        <v>3</v>
      </c>
      <c r="H106" s="51"/>
      <c r="I106" s="126"/>
      <c r="J106" s="48">
        <v>100</v>
      </c>
      <c r="K106" s="49">
        <v>1390100</v>
      </c>
      <c r="L106" s="49"/>
      <c r="M106" s="244">
        <v>1390100</v>
      </c>
      <c r="N106" s="49"/>
      <c r="O106" s="222">
        <f>N106+K106</f>
        <v>1390100</v>
      </c>
    </row>
    <row r="107" spans="1:15" s="50" customFormat="1" ht="38.25" customHeight="1" x14ac:dyDescent="0.35">
      <c r="A107" s="44"/>
      <c r="B107" s="67"/>
      <c r="C107" s="67"/>
      <c r="D107" s="67"/>
      <c r="E107" s="67"/>
      <c r="F107" s="68"/>
      <c r="G107" s="51" t="s">
        <v>2</v>
      </c>
      <c r="H107" s="51"/>
      <c r="I107" s="126"/>
      <c r="J107" s="48">
        <v>200</v>
      </c>
      <c r="K107" s="49">
        <v>65900</v>
      </c>
      <c r="L107" s="49"/>
      <c r="M107" s="244">
        <v>64400</v>
      </c>
      <c r="N107" s="49"/>
      <c r="O107" s="222">
        <f>N107+K107</f>
        <v>65900</v>
      </c>
    </row>
    <row r="108" spans="1:15" s="50" customFormat="1" ht="22.5" customHeight="1" x14ac:dyDescent="0.35">
      <c r="A108" s="44"/>
      <c r="B108" s="67"/>
      <c r="C108" s="67"/>
      <c r="D108" s="67"/>
      <c r="E108" s="67"/>
      <c r="F108" s="68"/>
      <c r="G108" s="51" t="s">
        <v>1</v>
      </c>
      <c r="H108" s="51"/>
      <c r="I108" s="126"/>
      <c r="J108" s="48">
        <v>800</v>
      </c>
      <c r="K108" s="49">
        <v>4000</v>
      </c>
      <c r="L108" s="49"/>
      <c r="M108" s="244">
        <v>5000</v>
      </c>
      <c r="N108" s="49"/>
      <c r="O108" s="222">
        <f>N108+K108</f>
        <v>4000</v>
      </c>
    </row>
    <row r="109" spans="1:15" s="50" customFormat="1" ht="38.65" customHeight="1" x14ac:dyDescent="0.35">
      <c r="A109" s="44"/>
      <c r="B109" s="67"/>
      <c r="C109" s="67"/>
      <c r="D109" s="67"/>
      <c r="E109" s="67"/>
      <c r="F109" s="68"/>
      <c r="G109" s="122" t="s">
        <v>401</v>
      </c>
      <c r="H109" s="127">
        <v>803</v>
      </c>
      <c r="I109" s="126"/>
      <c r="J109" s="48"/>
      <c r="K109" s="128">
        <f>K110+K170+K193+K202+K214+K225+K231</f>
        <v>265016558</v>
      </c>
      <c r="L109" s="128">
        <f>L110+L170+L193+L202+L214+L225+L231</f>
        <v>484737</v>
      </c>
      <c r="M109" s="245">
        <f>M110+M170+M193+M202+M214+M225+M231</f>
        <v>249682491</v>
      </c>
      <c r="N109" s="128">
        <f>N110+N170+N193+N202+N214+N225+N231</f>
        <v>0</v>
      </c>
      <c r="O109" s="258">
        <f>O110+O170+O193+O202+O214+O225+O231</f>
        <v>265016558</v>
      </c>
    </row>
    <row r="110" spans="1:15" s="50" customFormat="1" ht="46.9" customHeight="1" x14ac:dyDescent="0.35">
      <c r="A110" s="44"/>
      <c r="B110" s="67"/>
      <c r="C110" s="67"/>
      <c r="D110" s="67"/>
      <c r="E110" s="67"/>
      <c r="F110" s="68"/>
      <c r="G110" s="122" t="s">
        <v>578</v>
      </c>
      <c r="H110" s="127"/>
      <c r="I110" s="60" t="s">
        <v>355</v>
      </c>
      <c r="J110" s="48"/>
      <c r="K110" s="128">
        <f>K111</f>
        <v>259153053</v>
      </c>
      <c r="L110" s="128">
        <f>L111</f>
        <v>484737</v>
      </c>
      <c r="M110" s="245">
        <f>M111</f>
        <v>244700340</v>
      </c>
      <c r="N110" s="128">
        <f>N111</f>
        <v>-53742</v>
      </c>
      <c r="O110" s="258">
        <f>O111</f>
        <v>259099311</v>
      </c>
    </row>
    <row r="111" spans="1:15" s="50" customFormat="1" ht="68.5" customHeight="1" x14ac:dyDescent="0.35">
      <c r="A111" s="44"/>
      <c r="B111" s="71"/>
      <c r="C111" s="71"/>
      <c r="D111" s="71"/>
      <c r="E111" s="71"/>
      <c r="F111" s="72"/>
      <c r="G111" s="129" t="s">
        <v>579</v>
      </c>
      <c r="H111" s="127"/>
      <c r="I111" s="47" t="s">
        <v>354</v>
      </c>
      <c r="J111" s="48"/>
      <c r="K111" s="49">
        <f>K112+K142+K158+K165</f>
        <v>259153053</v>
      </c>
      <c r="L111" s="49">
        <f>L112+L142</f>
        <v>484737</v>
      </c>
      <c r="M111" s="244">
        <f>M112+M142</f>
        <v>244700340</v>
      </c>
      <c r="N111" s="49">
        <f>N112+N142+N158+N165</f>
        <v>-53742</v>
      </c>
      <c r="O111" s="222">
        <f>O112+O142+O158+O165</f>
        <v>259099311</v>
      </c>
    </row>
    <row r="112" spans="1:15" ht="35.25" customHeight="1" x14ac:dyDescent="0.35">
      <c r="A112" s="4"/>
      <c r="B112" s="10"/>
      <c r="C112" s="10"/>
      <c r="D112" s="10"/>
      <c r="E112" s="10"/>
      <c r="F112" s="11"/>
      <c r="G112" s="63" t="s">
        <v>253</v>
      </c>
      <c r="H112" s="63"/>
      <c r="I112" s="64" t="s">
        <v>186</v>
      </c>
      <c r="J112" s="125"/>
      <c r="K112" s="49">
        <f>K115+K119+K123+K125+K132+K134+K136+K138+K140+K130+K113</f>
        <v>213392203</v>
      </c>
      <c r="L112" s="49">
        <f>L115+L119+L123+L125+L132+L134+L136+L138+L140+L130</f>
        <v>484737</v>
      </c>
      <c r="M112" s="244">
        <f>M115+M119+M123+M125+M132+M134+M136+M138+M140+M130</f>
        <v>207271597</v>
      </c>
      <c r="N112" s="49">
        <f>N115+N119+N123+N125+N132+N134+N136+N138+N140+N130+N113</f>
        <v>-1740320</v>
      </c>
      <c r="O112" s="222">
        <f>O115+O119+O123+O125+O132+O134+O136+O138+O140+O130+O113</f>
        <v>211651883</v>
      </c>
    </row>
    <row r="113" spans="1:15" ht="35.25" customHeight="1" x14ac:dyDescent="0.35">
      <c r="A113" s="4"/>
      <c r="B113" s="10"/>
      <c r="C113" s="10"/>
      <c r="D113" s="10"/>
      <c r="E113" s="10"/>
      <c r="F113" s="11"/>
      <c r="G113" s="51" t="s">
        <v>660</v>
      </c>
      <c r="H113" s="63"/>
      <c r="I113" s="79" t="s">
        <v>659</v>
      </c>
      <c r="J113" s="125"/>
      <c r="K113" s="49">
        <f>K114</f>
        <v>6336882</v>
      </c>
      <c r="L113" s="49"/>
      <c r="M113" s="244"/>
      <c r="N113" s="49">
        <f>N114</f>
        <v>0</v>
      </c>
      <c r="O113" s="222">
        <f>O114</f>
        <v>6336882</v>
      </c>
    </row>
    <row r="114" spans="1:15" ht="52" customHeight="1" x14ac:dyDescent="0.35">
      <c r="A114" s="4"/>
      <c r="B114" s="10"/>
      <c r="C114" s="10"/>
      <c r="D114" s="10"/>
      <c r="E114" s="10"/>
      <c r="F114" s="11"/>
      <c r="G114" s="51" t="s">
        <v>4</v>
      </c>
      <c r="H114" s="63"/>
      <c r="I114" s="64"/>
      <c r="J114" s="48">
        <v>600</v>
      </c>
      <c r="K114" s="49">
        <v>6336882</v>
      </c>
      <c r="L114" s="49"/>
      <c r="M114" s="244"/>
      <c r="N114" s="49"/>
      <c r="O114" s="222">
        <f>N114+K114</f>
        <v>6336882</v>
      </c>
    </row>
    <row r="115" spans="1:15" ht="46.4" customHeight="1" x14ac:dyDescent="0.35">
      <c r="A115" s="4"/>
      <c r="B115" s="15"/>
      <c r="C115" s="15"/>
      <c r="D115" s="15"/>
      <c r="E115" s="15"/>
      <c r="F115" s="16"/>
      <c r="G115" s="66" t="s">
        <v>63</v>
      </c>
      <c r="H115" s="66"/>
      <c r="I115" s="47" t="s">
        <v>187</v>
      </c>
      <c r="J115" s="48"/>
      <c r="K115" s="49">
        <f>K116+K118</f>
        <v>26091000</v>
      </c>
      <c r="L115" s="49">
        <f>L116</f>
        <v>0</v>
      </c>
      <c r="M115" s="244">
        <f>M116</f>
        <v>26091000</v>
      </c>
      <c r="N115" s="49">
        <f>N116+N118</f>
        <v>0</v>
      </c>
      <c r="O115" s="222">
        <f>O116+O118</f>
        <v>26091000</v>
      </c>
    </row>
    <row r="116" spans="1:15" ht="47.5" customHeight="1" x14ac:dyDescent="0.35">
      <c r="A116" s="4"/>
      <c r="B116" s="272">
        <v>500</v>
      </c>
      <c r="C116" s="272"/>
      <c r="D116" s="272"/>
      <c r="E116" s="272"/>
      <c r="F116" s="273"/>
      <c r="G116" s="51" t="s">
        <v>4</v>
      </c>
      <c r="H116" s="51"/>
      <c r="I116" s="130"/>
      <c r="J116" s="48">
        <v>600</v>
      </c>
      <c r="K116" s="49">
        <v>26091000</v>
      </c>
      <c r="L116" s="49"/>
      <c r="M116" s="244">
        <f>K116+L116</f>
        <v>26091000</v>
      </c>
      <c r="N116" s="49"/>
      <c r="O116" s="222">
        <f>N116+K116</f>
        <v>26091000</v>
      </c>
    </row>
    <row r="117" spans="1:15" ht="15.75" hidden="1" customHeight="1" x14ac:dyDescent="0.25">
      <c r="A117" s="4"/>
      <c r="B117" s="276" t="s">
        <v>50</v>
      </c>
      <c r="C117" s="276"/>
      <c r="D117" s="276"/>
      <c r="E117" s="276"/>
      <c r="F117" s="277"/>
      <c r="G117" s="51" t="s">
        <v>1</v>
      </c>
      <c r="H117" s="51"/>
      <c r="I117" s="130"/>
      <c r="J117" s="48">
        <v>800</v>
      </c>
      <c r="K117" s="49">
        <v>0</v>
      </c>
      <c r="L117" s="49"/>
      <c r="M117" s="244">
        <v>0</v>
      </c>
      <c r="N117" s="49"/>
      <c r="O117" s="222"/>
    </row>
    <row r="118" spans="1:15" ht="15.75" customHeight="1" x14ac:dyDescent="0.35">
      <c r="A118" s="4"/>
      <c r="B118" s="17"/>
      <c r="C118" s="17"/>
      <c r="D118" s="17"/>
      <c r="E118" s="17"/>
      <c r="F118" s="18"/>
      <c r="G118" s="51" t="s">
        <v>1</v>
      </c>
      <c r="H118" s="51"/>
      <c r="I118" s="130"/>
      <c r="J118" s="48">
        <v>800</v>
      </c>
      <c r="K118" s="49"/>
      <c r="L118" s="49"/>
      <c r="M118" s="244"/>
      <c r="N118" s="49"/>
      <c r="O118" s="222">
        <f>N118+K118</f>
        <v>0</v>
      </c>
    </row>
    <row r="119" spans="1:15" ht="51.75" customHeight="1" x14ac:dyDescent="0.35">
      <c r="A119" s="4"/>
      <c r="B119" s="17"/>
      <c r="C119" s="17"/>
      <c r="D119" s="17"/>
      <c r="E119" s="17"/>
      <c r="F119" s="18"/>
      <c r="G119" s="118" t="s">
        <v>560</v>
      </c>
      <c r="H119" s="66"/>
      <c r="I119" s="47" t="s">
        <v>188</v>
      </c>
      <c r="J119" s="48"/>
      <c r="K119" s="49">
        <f>K120+K122</f>
        <v>44509968</v>
      </c>
      <c r="L119" s="49">
        <f>L120+L121</f>
        <v>26122</v>
      </c>
      <c r="M119" s="244">
        <f>M120+M121</f>
        <v>42588722</v>
      </c>
      <c r="N119" s="49">
        <f>N120+N122</f>
        <v>-1740320</v>
      </c>
      <c r="O119" s="222">
        <f>O120+O122</f>
        <v>42769648</v>
      </c>
    </row>
    <row r="120" spans="1:15" ht="53.5" customHeight="1" x14ac:dyDescent="0.35">
      <c r="A120" s="4"/>
      <c r="B120" s="272">
        <v>500</v>
      </c>
      <c r="C120" s="272"/>
      <c r="D120" s="272"/>
      <c r="E120" s="272"/>
      <c r="F120" s="273"/>
      <c r="G120" s="51" t="s">
        <v>4</v>
      </c>
      <c r="H120" s="51"/>
      <c r="I120" s="130"/>
      <c r="J120" s="48">
        <v>600</v>
      </c>
      <c r="K120" s="49">
        <v>42562600</v>
      </c>
      <c r="L120" s="49">
        <v>26122</v>
      </c>
      <c r="M120" s="244">
        <f>K120+L120</f>
        <v>42588722</v>
      </c>
      <c r="N120" s="49">
        <v>92000</v>
      </c>
      <c r="O120" s="222">
        <f>N120+K120</f>
        <v>42654600</v>
      </c>
    </row>
    <row r="121" spans="1:15" ht="28.5" hidden="1" customHeight="1" x14ac:dyDescent="0.25">
      <c r="A121" s="4"/>
      <c r="B121" s="17"/>
      <c r="C121" s="17"/>
      <c r="D121" s="17"/>
      <c r="E121" s="17"/>
      <c r="F121" s="18"/>
      <c r="G121" s="51" t="s">
        <v>1</v>
      </c>
      <c r="H121" s="51"/>
      <c r="I121" s="130"/>
      <c r="J121" s="48">
        <v>800</v>
      </c>
      <c r="K121" s="49">
        <v>0</v>
      </c>
      <c r="L121" s="49"/>
      <c r="M121" s="244">
        <v>0</v>
      </c>
      <c r="N121" s="49"/>
      <c r="O121" s="222"/>
    </row>
    <row r="122" spans="1:15" ht="23" customHeight="1" x14ac:dyDescent="0.35">
      <c r="A122" s="4"/>
      <c r="B122" s="17"/>
      <c r="C122" s="17"/>
      <c r="D122" s="17"/>
      <c r="E122" s="17"/>
      <c r="F122" s="18"/>
      <c r="G122" s="51" t="s">
        <v>1</v>
      </c>
      <c r="H122" s="51"/>
      <c r="I122" s="130"/>
      <c r="J122" s="48">
        <v>800</v>
      </c>
      <c r="K122" s="49">
        <v>1947368</v>
      </c>
      <c r="L122" s="49"/>
      <c r="M122" s="244"/>
      <c r="N122" s="49">
        <v>-1832320</v>
      </c>
      <c r="O122" s="222">
        <f>N122+K122</f>
        <v>115048</v>
      </c>
    </row>
    <row r="123" spans="1:15" s="76" customFormat="1" ht="50.15" customHeight="1" x14ac:dyDescent="0.35">
      <c r="A123" s="75"/>
      <c r="B123" s="320" t="s">
        <v>49</v>
      </c>
      <c r="C123" s="320"/>
      <c r="D123" s="320"/>
      <c r="E123" s="320"/>
      <c r="F123" s="321"/>
      <c r="G123" s="118" t="s">
        <v>559</v>
      </c>
      <c r="H123" s="118"/>
      <c r="I123" s="47" t="s">
        <v>189</v>
      </c>
      <c r="J123" s="48"/>
      <c r="K123" s="49">
        <f>K124</f>
        <v>4324295</v>
      </c>
      <c r="L123" s="49">
        <f>L124</f>
        <v>0</v>
      </c>
      <c r="M123" s="244">
        <f>M124</f>
        <v>4324295</v>
      </c>
      <c r="N123" s="49">
        <f>N124</f>
        <v>0</v>
      </c>
      <c r="O123" s="222">
        <f>O124</f>
        <v>4324295</v>
      </c>
    </row>
    <row r="124" spans="1:15" ht="53" customHeight="1" x14ac:dyDescent="0.35">
      <c r="A124" s="4"/>
      <c r="B124" s="17"/>
      <c r="C124" s="17"/>
      <c r="D124" s="17"/>
      <c r="E124" s="17"/>
      <c r="F124" s="18"/>
      <c r="G124" s="51" t="s">
        <v>4</v>
      </c>
      <c r="H124" s="51"/>
      <c r="I124" s="130"/>
      <c r="J124" s="48">
        <v>600</v>
      </c>
      <c r="K124" s="49">
        <v>4324295</v>
      </c>
      <c r="L124" s="49">
        <v>0</v>
      </c>
      <c r="M124" s="244">
        <f>K124+L124</f>
        <v>4324295</v>
      </c>
      <c r="N124" s="49"/>
      <c r="O124" s="222">
        <f>N124+K124</f>
        <v>4324295</v>
      </c>
    </row>
    <row r="125" spans="1:15" ht="32.65" customHeight="1" x14ac:dyDescent="0.35">
      <c r="A125" s="4"/>
      <c r="B125" s="272">
        <v>500</v>
      </c>
      <c r="C125" s="272"/>
      <c r="D125" s="272"/>
      <c r="E125" s="272"/>
      <c r="F125" s="273"/>
      <c r="G125" s="66" t="s">
        <v>64</v>
      </c>
      <c r="H125" s="66"/>
      <c r="I125" s="47" t="s">
        <v>190</v>
      </c>
      <c r="J125" s="48"/>
      <c r="K125" s="49">
        <f>K126+K127+K129+K128</f>
        <v>7522700</v>
      </c>
      <c r="L125" s="49">
        <f>L126+L127+L129</f>
        <v>458615</v>
      </c>
      <c r="M125" s="244">
        <f>M126+M127+M129</f>
        <v>7931315</v>
      </c>
      <c r="N125" s="49">
        <f>N126+N127+N129+N128</f>
        <v>0</v>
      </c>
      <c r="O125" s="222">
        <f>O126+O127+O129+O128</f>
        <v>7522700</v>
      </c>
    </row>
    <row r="126" spans="1:15" ht="87.75" customHeight="1" x14ac:dyDescent="0.35">
      <c r="A126" s="4"/>
      <c r="B126" s="276" t="s">
        <v>48</v>
      </c>
      <c r="C126" s="276"/>
      <c r="D126" s="276"/>
      <c r="E126" s="276"/>
      <c r="F126" s="277"/>
      <c r="G126" s="51" t="s">
        <v>3</v>
      </c>
      <c r="H126" s="51"/>
      <c r="I126" s="130"/>
      <c r="J126" s="48">
        <v>100</v>
      </c>
      <c r="K126" s="49">
        <v>6318600</v>
      </c>
      <c r="L126" s="49">
        <v>460624</v>
      </c>
      <c r="M126" s="244">
        <f>L126+K126</f>
        <v>6779224</v>
      </c>
      <c r="N126" s="49"/>
      <c r="O126" s="222">
        <f>N126+K126</f>
        <v>6318600</v>
      </c>
    </row>
    <row r="127" spans="1:15" ht="36.75" customHeight="1" x14ac:dyDescent="0.35">
      <c r="A127" s="4"/>
      <c r="B127" s="17"/>
      <c r="C127" s="17"/>
      <c r="D127" s="17"/>
      <c r="E127" s="17"/>
      <c r="F127" s="18"/>
      <c r="G127" s="51" t="s">
        <v>2</v>
      </c>
      <c r="H127" s="51"/>
      <c r="I127" s="130"/>
      <c r="J127" s="48">
        <v>200</v>
      </c>
      <c r="K127" s="49">
        <v>1132100</v>
      </c>
      <c r="L127" s="49">
        <v>-7555</v>
      </c>
      <c r="M127" s="244">
        <f>K127+L127</f>
        <v>1124545</v>
      </c>
      <c r="N127" s="49"/>
      <c r="O127" s="222">
        <f>N127+K127</f>
        <v>1132100</v>
      </c>
    </row>
    <row r="128" spans="1:15" ht="32.5" customHeight="1" x14ac:dyDescent="0.35">
      <c r="A128" s="4"/>
      <c r="B128" s="17"/>
      <c r="C128" s="17"/>
      <c r="D128" s="17"/>
      <c r="E128" s="17"/>
      <c r="F128" s="18"/>
      <c r="G128" s="51" t="s">
        <v>5</v>
      </c>
      <c r="H128" s="51"/>
      <c r="I128" s="130"/>
      <c r="J128" s="48">
        <v>300</v>
      </c>
      <c r="K128" s="49">
        <v>50000</v>
      </c>
      <c r="L128" s="49"/>
      <c r="M128" s="244"/>
      <c r="N128" s="49"/>
      <c r="O128" s="222">
        <f>N128+K128</f>
        <v>50000</v>
      </c>
    </row>
    <row r="129" spans="1:15" ht="24" customHeight="1" x14ac:dyDescent="0.35">
      <c r="A129" s="4"/>
      <c r="B129" s="17"/>
      <c r="C129" s="17"/>
      <c r="D129" s="17"/>
      <c r="E129" s="17"/>
      <c r="F129" s="18"/>
      <c r="G129" s="51" t="s">
        <v>1</v>
      </c>
      <c r="H129" s="51"/>
      <c r="I129" s="130"/>
      <c r="J129" s="48">
        <v>800</v>
      </c>
      <c r="K129" s="49">
        <v>22000</v>
      </c>
      <c r="L129" s="49">
        <v>5546</v>
      </c>
      <c r="M129" s="244">
        <f>L129+K129</f>
        <v>27546</v>
      </c>
      <c r="N129" s="49"/>
      <c r="O129" s="220">
        <f>N129+K129</f>
        <v>22000</v>
      </c>
    </row>
    <row r="130" spans="1:15" ht="53" customHeight="1" x14ac:dyDescent="0.35">
      <c r="A130" s="4"/>
      <c r="B130" s="17"/>
      <c r="C130" s="17"/>
      <c r="D130" s="17"/>
      <c r="E130" s="17"/>
      <c r="F130" s="18"/>
      <c r="G130" s="51" t="s">
        <v>527</v>
      </c>
      <c r="H130" s="51"/>
      <c r="I130" s="47" t="s">
        <v>528</v>
      </c>
      <c r="J130" s="48"/>
      <c r="K130" s="49">
        <f>K131</f>
        <v>1335605</v>
      </c>
      <c r="L130" s="49">
        <f>L131</f>
        <v>0</v>
      </c>
      <c r="M130" s="244">
        <f>M131</f>
        <v>1335605</v>
      </c>
      <c r="N130" s="49">
        <f>N131</f>
        <v>0</v>
      </c>
      <c r="O130" s="220">
        <f>O131</f>
        <v>1335605</v>
      </c>
    </row>
    <row r="131" spans="1:15" ht="50.5" customHeight="1" x14ac:dyDescent="0.35">
      <c r="A131" s="4"/>
      <c r="B131" s="17"/>
      <c r="C131" s="17"/>
      <c r="D131" s="17"/>
      <c r="E131" s="17"/>
      <c r="F131" s="18"/>
      <c r="G131" s="51" t="s">
        <v>4</v>
      </c>
      <c r="H131" s="51"/>
      <c r="I131" s="130"/>
      <c r="J131" s="48">
        <v>600</v>
      </c>
      <c r="K131" s="49">
        <v>1335605</v>
      </c>
      <c r="L131" s="49">
        <v>0</v>
      </c>
      <c r="M131" s="244">
        <f>K131+L131</f>
        <v>1335605</v>
      </c>
      <c r="N131" s="49"/>
      <c r="O131" s="220">
        <f>N131+K131</f>
        <v>1335605</v>
      </c>
    </row>
    <row r="132" spans="1:15" ht="35" customHeight="1" x14ac:dyDescent="0.35">
      <c r="A132" s="4"/>
      <c r="B132" s="17"/>
      <c r="C132" s="17"/>
      <c r="D132" s="17"/>
      <c r="E132" s="17"/>
      <c r="F132" s="18"/>
      <c r="G132" s="51" t="s">
        <v>255</v>
      </c>
      <c r="H132" s="51"/>
      <c r="I132" s="47" t="s">
        <v>254</v>
      </c>
      <c r="J132" s="48"/>
      <c r="K132" s="49">
        <f>K133</f>
        <v>90400</v>
      </c>
      <c r="L132" s="49"/>
      <c r="M132" s="244">
        <f>M133</f>
        <v>90400</v>
      </c>
      <c r="N132" s="49">
        <f>N133</f>
        <v>0</v>
      </c>
      <c r="O132" s="222">
        <f>O133</f>
        <v>90400</v>
      </c>
    </row>
    <row r="133" spans="1:15" ht="46" customHeight="1" x14ac:dyDescent="0.35">
      <c r="A133" s="4"/>
      <c r="B133" s="272">
        <v>500</v>
      </c>
      <c r="C133" s="272"/>
      <c r="D133" s="272"/>
      <c r="E133" s="272"/>
      <c r="F133" s="273"/>
      <c r="G133" s="51" t="s">
        <v>4</v>
      </c>
      <c r="H133" s="51"/>
      <c r="I133" s="130"/>
      <c r="J133" s="48">
        <v>600</v>
      </c>
      <c r="K133" s="49">
        <v>90400</v>
      </c>
      <c r="L133" s="49"/>
      <c r="M133" s="244">
        <v>90400</v>
      </c>
      <c r="N133" s="49"/>
      <c r="O133" s="222">
        <f>N133+K133</f>
        <v>90400</v>
      </c>
    </row>
    <row r="134" spans="1:15" s="43" customFormat="1" ht="63" hidden="1" x14ac:dyDescent="0.25">
      <c r="A134" s="40"/>
      <c r="B134" s="280" t="s">
        <v>47</v>
      </c>
      <c r="C134" s="280"/>
      <c r="D134" s="280"/>
      <c r="E134" s="280"/>
      <c r="F134" s="281"/>
      <c r="G134" s="51" t="s">
        <v>183</v>
      </c>
      <c r="H134" s="51"/>
      <c r="I134" s="47" t="s">
        <v>356</v>
      </c>
      <c r="J134" s="48"/>
      <c r="K134" s="49">
        <f>K135</f>
        <v>0</v>
      </c>
      <c r="L134" s="49"/>
      <c r="M134" s="244">
        <f>M135</f>
        <v>0</v>
      </c>
      <c r="N134" s="49"/>
      <c r="O134" s="222"/>
    </row>
    <row r="135" spans="1:15" s="43" customFormat="1" ht="31.5" hidden="1" x14ac:dyDescent="0.25">
      <c r="A135" s="40"/>
      <c r="B135" s="41"/>
      <c r="C135" s="41"/>
      <c r="D135" s="41"/>
      <c r="E135" s="41"/>
      <c r="F135" s="42"/>
      <c r="G135" s="51" t="s">
        <v>4</v>
      </c>
      <c r="H135" s="51"/>
      <c r="I135" s="130"/>
      <c r="J135" s="48">
        <v>600</v>
      </c>
      <c r="K135" s="49"/>
      <c r="L135" s="49"/>
      <c r="M135" s="244"/>
      <c r="N135" s="49"/>
      <c r="O135" s="222"/>
    </row>
    <row r="136" spans="1:15" s="43" customFormat="1" ht="31" x14ac:dyDescent="0.35">
      <c r="A136" s="40"/>
      <c r="B136" s="41"/>
      <c r="C136" s="41"/>
      <c r="D136" s="41"/>
      <c r="E136" s="41"/>
      <c r="F136" s="42"/>
      <c r="G136" s="51" t="s">
        <v>429</v>
      </c>
      <c r="H136" s="51"/>
      <c r="I136" s="47" t="s">
        <v>357</v>
      </c>
      <c r="J136" s="48"/>
      <c r="K136" s="49">
        <f>K137</f>
        <v>95312594</v>
      </c>
      <c r="L136" s="49"/>
      <c r="M136" s="244">
        <f>M137</f>
        <v>96275534</v>
      </c>
      <c r="N136" s="49">
        <f>N137</f>
        <v>0</v>
      </c>
      <c r="O136" s="222">
        <f>O137</f>
        <v>95312594</v>
      </c>
    </row>
    <row r="137" spans="1:15" s="43" customFormat="1" ht="46" customHeight="1" x14ac:dyDescent="0.35">
      <c r="A137" s="40"/>
      <c r="B137" s="41"/>
      <c r="C137" s="41"/>
      <c r="D137" s="41"/>
      <c r="E137" s="41"/>
      <c r="F137" s="42"/>
      <c r="G137" s="51" t="s">
        <v>4</v>
      </c>
      <c r="H137" s="51"/>
      <c r="I137" s="130"/>
      <c r="J137" s="48">
        <v>600</v>
      </c>
      <c r="K137" s="49">
        <v>95312594</v>
      </c>
      <c r="L137" s="49"/>
      <c r="M137" s="244">
        <v>96275534</v>
      </c>
      <c r="N137" s="49"/>
      <c r="O137" s="222">
        <f>K137+N137</f>
        <v>95312594</v>
      </c>
    </row>
    <row r="138" spans="1:15" s="43" customFormat="1" ht="39" customHeight="1" x14ac:dyDescent="0.35">
      <c r="A138" s="40"/>
      <c r="B138" s="41"/>
      <c r="C138" s="41"/>
      <c r="D138" s="41"/>
      <c r="E138" s="41"/>
      <c r="F138" s="42"/>
      <c r="G138" s="51" t="s">
        <v>102</v>
      </c>
      <c r="H138" s="51"/>
      <c r="I138" s="47" t="s">
        <v>358</v>
      </c>
      <c r="J138" s="48"/>
      <c r="K138" s="49">
        <f>K139</f>
        <v>27001255</v>
      </c>
      <c r="L138" s="49"/>
      <c r="M138" s="244">
        <f>M139</f>
        <v>27223358</v>
      </c>
      <c r="N138" s="49">
        <f>N139</f>
        <v>0</v>
      </c>
      <c r="O138" s="222">
        <f>O139</f>
        <v>27001255</v>
      </c>
    </row>
    <row r="139" spans="1:15" s="43" customFormat="1" ht="49.5" customHeight="1" x14ac:dyDescent="0.35">
      <c r="A139" s="40"/>
      <c r="B139" s="41"/>
      <c r="C139" s="41"/>
      <c r="D139" s="41"/>
      <c r="E139" s="41"/>
      <c r="F139" s="42"/>
      <c r="G139" s="51" t="s">
        <v>4</v>
      </c>
      <c r="H139" s="51"/>
      <c r="I139" s="130"/>
      <c r="J139" s="48">
        <v>600</v>
      </c>
      <c r="K139" s="49">
        <v>27001255</v>
      </c>
      <c r="L139" s="49"/>
      <c r="M139" s="244">
        <v>27223358</v>
      </c>
      <c r="N139" s="49"/>
      <c r="O139" s="222">
        <f>N139+K139</f>
        <v>27001255</v>
      </c>
    </row>
    <row r="140" spans="1:15" s="43" customFormat="1" ht="48.75" customHeight="1" x14ac:dyDescent="0.35">
      <c r="A140" s="40"/>
      <c r="B140" s="164"/>
      <c r="C140" s="164"/>
      <c r="D140" s="164"/>
      <c r="E140" s="164"/>
      <c r="F140" s="165"/>
      <c r="G140" s="51" t="s">
        <v>455</v>
      </c>
      <c r="H140" s="51"/>
      <c r="I140" s="47" t="s">
        <v>454</v>
      </c>
      <c r="J140" s="48"/>
      <c r="K140" s="49">
        <f>K141</f>
        <v>867504</v>
      </c>
      <c r="L140" s="49"/>
      <c r="M140" s="244">
        <f>M141</f>
        <v>1411368</v>
      </c>
      <c r="N140" s="49">
        <f>N141</f>
        <v>0</v>
      </c>
      <c r="O140" s="222">
        <f>O141</f>
        <v>867504</v>
      </c>
    </row>
    <row r="141" spans="1:15" s="43" customFormat="1" ht="49.5" customHeight="1" x14ac:dyDescent="0.35">
      <c r="A141" s="40"/>
      <c r="B141" s="164"/>
      <c r="C141" s="164"/>
      <c r="D141" s="164"/>
      <c r="E141" s="164"/>
      <c r="F141" s="165"/>
      <c r="G141" s="51" t="s">
        <v>4</v>
      </c>
      <c r="H141" s="51"/>
      <c r="I141" s="130"/>
      <c r="J141" s="48">
        <v>600</v>
      </c>
      <c r="K141" s="49">
        <v>867504</v>
      </c>
      <c r="L141" s="49"/>
      <c r="M141" s="244">
        <v>1411368</v>
      </c>
      <c r="N141" s="49"/>
      <c r="O141" s="222">
        <f>N141+K141</f>
        <v>867504</v>
      </c>
    </row>
    <row r="142" spans="1:15" ht="56.25" customHeight="1" x14ac:dyDescent="0.35">
      <c r="A142" s="4"/>
      <c r="B142" s="272">
        <v>500</v>
      </c>
      <c r="C142" s="272"/>
      <c r="D142" s="272"/>
      <c r="E142" s="272"/>
      <c r="F142" s="273"/>
      <c r="G142" s="63" t="s">
        <v>192</v>
      </c>
      <c r="H142" s="63"/>
      <c r="I142" s="64" t="s">
        <v>191</v>
      </c>
      <c r="J142" s="48"/>
      <c r="K142" s="49">
        <f>K143+K145++K147+K150+K152+K156+K163</f>
        <v>44708218</v>
      </c>
      <c r="L142" s="49">
        <f>L143+L145++L147+L150+L152+L156</f>
        <v>0</v>
      </c>
      <c r="M142" s="244">
        <f>M143+M145++M147+M150+M152+M156</f>
        <v>37428743</v>
      </c>
      <c r="N142" s="49">
        <f>N143+N145++N147+N150+N152+N156+N163</f>
        <v>0</v>
      </c>
      <c r="O142" s="222">
        <f>O143+O145++O147+O150+O152+O156+O163</f>
        <v>44708218</v>
      </c>
    </row>
    <row r="143" spans="1:15" s="43" customFormat="1" ht="67.5" customHeight="1" x14ac:dyDescent="0.35">
      <c r="A143" s="40"/>
      <c r="B143" s="280" t="s">
        <v>46</v>
      </c>
      <c r="C143" s="280"/>
      <c r="D143" s="280"/>
      <c r="E143" s="280"/>
      <c r="F143" s="281"/>
      <c r="G143" s="51" t="s">
        <v>375</v>
      </c>
      <c r="H143" s="51"/>
      <c r="I143" s="47" t="s">
        <v>193</v>
      </c>
      <c r="J143" s="48"/>
      <c r="K143" s="49">
        <f>K144</f>
        <v>149794</v>
      </c>
      <c r="L143" s="49"/>
      <c r="M143" s="244">
        <f>M144</f>
        <v>122000</v>
      </c>
      <c r="N143" s="49">
        <f>N144</f>
        <v>0</v>
      </c>
      <c r="O143" s="222">
        <f>O144</f>
        <v>149794</v>
      </c>
    </row>
    <row r="144" spans="1:15" s="43" customFormat="1" ht="38.5" customHeight="1" x14ac:dyDescent="0.35">
      <c r="A144" s="40"/>
      <c r="B144" s="41"/>
      <c r="C144" s="41"/>
      <c r="D144" s="41"/>
      <c r="E144" s="41"/>
      <c r="F144" s="42"/>
      <c r="G144" s="51" t="s">
        <v>5</v>
      </c>
      <c r="H144" s="51"/>
      <c r="I144" s="64"/>
      <c r="J144" s="48">
        <v>300</v>
      </c>
      <c r="K144" s="49">
        <v>149794</v>
      </c>
      <c r="L144" s="49"/>
      <c r="M144" s="244">
        <v>122000</v>
      </c>
      <c r="N144" s="49"/>
      <c r="O144" s="222">
        <f>N144+K144</f>
        <v>149794</v>
      </c>
    </row>
    <row r="145" spans="1:15" s="43" customFormat="1" ht="77.5" x14ac:dyDescent="0.35">
      <c r="A145" s="40"/>
      <c r="B145" s="282">
        <v>500</v>
      </c>
      <c r="C145" s="282"/>
      <c r="D145" s="282"/>
      <c r="E145" s="282"/>
      <c r="F145" s="283"/>
      <c r="G145" s="51" t="s">
        <v>430</v>
      </c>
      <c r="H145" s="51"/>
      <c r="I145" s="47" t="s">
        <v>194</v>
      </c>
      <c r="J145" s="48" t="s">
        <v>0</v>
      </c>
      <c r="K145" s="49">
        <f>K146</f>
        <v>1601530</v>
      </c>
      <c r="L145" s="49">
        <f>L146</f>
        <v>0</v>
      </c>
      <c r="M145" s="244">
        <f>M146</f>
        <v>1601530</v>
      </c>
      <c r="N145" s="49">
        <f>N146</f>
        <v>0</v>
      </c>
      <c r="O145" s="222">
        <f>O146</f>
        <v>1601530</v>
      </c>
    </row>
    <row r="146" spans="1:15" s="43" customFormat="1" ht="46.5" x14ac:dyDescent="0.35">
      <c r="A146" s="40"/>
      <c r="B146" s="280" t="s">
        <v>45</v>
      </c>
      <c r="C146" s="280"/>
      <c r="D146" s="280"/>
      <c r="E146" s="280"/>
      <c r="F146" s="281"/>
      <c r="G146" s="51" t="s">
        <v>4</v>
      </c>
      <c r="H146" s="51"/>
      <c r="I146" s="47" t="s">
        <v>0</v>
      </c>
      <c r="J146" s="48">
        <v>600</v>
      </c>
      <c r="K146" s="49">
        <v>1601530</v>
      </c>
      <c r="L146" s="49"/>
      <c r="M146" s="244">
        <f>K146+L146</f>
        <v>1601530</v>
      </c>
      <c r="N146" s="49"/>
      <c r="O146" s="222">
        <f>N146+K146</f>
        <v>1601530</v>
      </c>
    </row>
    <row r="147" spans="1:15" s="43" customFormat="1" ht="46.5" x14ac:dyDescent="0.35">
      <c r="A147" s="40"/>
      <c r="B147" s="280" t="s">
        <v>44</v>
      </c>
      <c r="C147" s="280"/>
      <c r="D147" s="280"/>
      <c r="E147" s="280"/>
      <c r="F147" s="281"/>
      <c r="G147" s="51" t="s">
        <v>87</v>
      </c>
      <c r="H147" s="51"/>
      <c r="I147" s="47" t="s">
        <v>195</v>
      </c>
      <c r="J147" s="48" t="s">
        <v>0</v>
      </c>
      <c r="K147" s="49">
        <f>K149+K148</f>
        <v>9484600</v>
      </c>
      <c r="L147" s="49"/>
      <c r="M147" s="244">
        <f>M149+M148</f>
        <v>10746696</v>
      </c>
      <c r="N147" s="49">
        <f>N149+N148</f>
        <v>0</v>
      </c>
      <c r="O147" s="222">
        <f>O149+O148</f>
        <v>9484600</v>
      </c>
    </row>
    <row r="148" spans="1:15" s="43" customFormat="1" ht="31" x14ac:dyDescent="0.35">
      <c r="A148" s="40"/>
      <c r="B148" s="282">
        <v>500</v>
      </c>
      <c r="C148" s="282"/>
      <c r="D148" s="282"/>
      <c r="E148" s="282"/>
      <c r="F148" s="283"/>
      <c r="G148" s="51" t="s">
        <v>2</v>
      </c>
      <c r="H148" s="51"/>
      <c r="I148" s="47"/>
      <c r="J148" s="48">
        <v>200</v>
      </c>
      <c r="K148" s="49">
        <v>24301</v>
      </c>
      <c r="L148" s="49"/>
      <c r="M148" s="244">
        <v>27453</v>
      </c>
      <c r="N148" s="49"/>
      <c r="O148" s="222">
        <f>N148+K148</f>
        <v>24301</v>
      </c>
    </row>
    <row r="149" spans="1:15" s="43" customFormat="1" ht="31" x14ac:dyDescent="0.35">
      <c r="A149" s="40"/>
      <c r="B149" s="280" t="s">
        <v>43</v>
      </c>
      <c r="C149" s="280"/>
      <c r="D149" s="280"/>
      <c r="E149" s="280"/>
      <c r="F149" s="281"/>
      <c r="G149" s="51" t="s">
        <v>5</v>
      </c>
      <c r="H149" s="51"/>
      <c r="I149" s="47" t="s">
        <v>0</v>
      </c>
      <c r="J149" s="48">
        <v>300</v>
      </c>
      <c r="K149" s="49">
        <v>9460299</v>
      </c>
      <c r="L149" s="49"/>
      <c r="M149" s="244">
        <f>1918057+3572649+5228537</f>
        <v>10719243</v>
      </c>
      <c r="N149" s="49"/>
      <c r="O149" s="222">
        <f>N149+K149</f>
        <v>9460299</v>
      </c>
    </row>
    <row r="150" spans="1:15" s="43" customFormat="1" ht="62" x14ac:dyDescent="0.35">
      <c r="A150" s="40"/>
      <c r="B150" s="41"/>
      <c r="C150" s="41"/>
      <c r="D150" s="41"/>
      <c r="E150" s="41"/>
      <c r="F150" s="42"/>
      <c r="G150" s="51" t="s">
        <v>184</v>
      </c>
      <c r="H150" s="51"/>
      <c r="I150" s="47" t="s">
        <v>196</v>
      </c>
      <c r="J150" s="48" t="s">
        <v>0</v>
      </c>
      <c r="K150" s="49">
        <f>K151</f>
        <v>23664700</v>
      </c>
      <c r="L150" s="49"/>
      <c r="M150" s="244">
        <f>M151</f>
        <v>18621145</v>
      </c>
      <c r="N150" s="49">
        <f>N151</f>
        <v>0</v>
      </c>
      <c r="O150" s="222">
        <f>O151</f>
        <v>23664700</v>
      </c>
    </row>
    <row r="151" spans="1:15" s="43" customFormat="1" ht="46.5" x14ac:dyDescent="0.35">
      <c r="A151" s="40"/>
      <c r="B151" s="41"/>
      <c r="C151" s="41"/>
      <c r="D151" s="41"/>
      <c r="E151" s="41"/>
      <c r="F151" s="42"/>
      <c r="G151" s="51" t="s">
        <v>4</v>
      </c>
      <c r="H151" s="51"/>
      <c r="I151" s="47" t="s">
        <v>0</v>
      </c>
      <c r="J151" s="48">
        <v>600</v>
      </c>
      <c r="K151" s="49">
        <v>23664700</v>
      </c>
      <c r="L151" s="49"/>
      <c r="M151" s="244">
        <v>18621145</v>
      </c>
      <c r="N151" s="49"/>
      <c r="O151" s="222">
        <f>N151+K151</f>
        <v>23664700</v>
      </c>
    </row>
    <row r="152" spans="1:15" s="43" customFormat="1" ht="31" x14ac:dyDescent="0.35">
      <c r="A152" s="40"/>
      <c r="B152" s="280" t="s">
        <v>42</v>
      </c>
      <c r="C152" s="280"/>
      <c r="D152" s="280"/>
      <c r="E152" s="280"/>
      <c r="F152" s="281"/>
      <c r="G152" s="51" t="s">
        <v>88</v>
      </c>
      <c r="H152" s="51"/>
      <c r="I152" s="47" t="s">
        <v>197</v>
      </c>
      <c r="J152" s="48" t="s">
        <v>0</v>
      </c>
      <c r="K152" s="49">
        <f>K155+K154</f>
        <v>1479350</v>
      </c>
      <c r="L152" s="49"/>
      <c r="M152" s="244">
        <f>M155+M154</f>
        <v>1201635</v>
      </c>
      <c r="N152" s="49">
        <f>N155+N154</f>
        <v>0</v>
      </c>
      <c r="O152" s="222">
        <f>O155+O154</f>
        <v>1479350</v>
      </c>
    </row>
    <row r="153" spans="1:15" s="43" customFormat="1" ht="41.25" hidden="1" customHeight="1" x14ac:dyDescent="0.25">
      <c r="A153" s="40"/>
      <c r="B153" s="41"/>
      <c r="C153" s="41"/>
      <c r="D153" s="41"/>
      <c r="E153" s="41"/>
      <c r="F153" s="42"/>
      <c r="G153" s="51" t="s">
        <v>2</v>
      </c>
      <c r="H153" s="51"/>
      <c r="I153" s="47"/>
      <c r="J153" s="48">
        <v>200</v>
      </c>
      <c r="K153" s="49"/>
      <c r="L153" s="49"/>
      <c r="M153" s="244"/>
      <c r="N153" s="49"/>
      <c r="O153" s="222"/>
    </row>
    <row r="154" spans="1:15" s="43" customFormat="1" ht="31" x14ac:dyDescent="0.35">
      <c r="A154" s="40"/>
      <c r="B154" s="41"/>
      <c r="C154" s="41"/>
      <c r="D154" s="41"/>
      <c r="E154" s="41"/>
      <c r="F154" s="42"/>
      <c r="G154" s="51" t="s">
        <v>2</v>
      </c>
      <c r="H154" s="51"/>
      <c r="I154" s="47"/>
      <c r="J154" s="48">
        <v>200</v>
      </c>
      <c r="K154" s="49">
        <v>4040</v>
      </c>
      <c r="L154" s="49"/>
      <c r="M154" s="244">
        <v>3146</v>
      </c>
      <c r="N154" s="49"/>
      <c r="O154" s="222">
        <f>N154+K154</f>
        <v>4040</v>
      </c>
    </row>
    <row r="155" spans="1:15" s="43" customFormat="1" ht="31" x14ac:dyDescent="0.35">
      <c r="A155" s="40"/>
      <c r="B155" s="41"/>
      <c r="C155" s="41"/>
      <c r="D155" s="41"/>
      <c r="E155" s="41"/>
      <c r="F155" s="42"/>
      <c r="G155" s="51" t="s">
        <v>5</v>
      </c>
      <c r="H155" s="51"/>
      <c r="I155" s="47" t="s">
        <v>0</v>
      </c>
      <c r="J155" s="48">
        <v>300</v>
      </c>
      <c r="K155" s="49">
        <v>1475310</v>
      </c>
      <c r="L155" s="49"/>
      <c r="M155" s="244">
        <v>1198489</v>
      </c>
      <c r="N155" s="49"/>
      <c r="O155" s="222">
        <f>N155+K155</f>
        <v>1475310</v>
      </c>
    </row>
    <row r="156" spans="1:15" s="43" customFormat="1" ht="31" x14ac:dyDescent="0.35">
      <c r="A156" s="40"/>
      <c r="B156" s="286" t="s">
        <v>41</v>
      </c>
      <c r="C156" s="286"/>
      <c r="D156" s="286"/>
      <c r="E156" s="286"/>
      <c r="F156" s="287"/>
      <c r="G156" s="51" t="s">
        <v>431</v>
      </c>
      <c r="H156" s="51"/>
      <c r="I156" s="47" t="s">
        <v>198</v>
      </c>
      <c r="J156" s="48" t="s">
        <v>0</v>
      </c>
      <c r="K156" s="49">
        <f>K157</f>
        <v>5135737</v>
      </c>
      <c r="L156" s="49">
        <f>L157</f>
        <v>0</v>
      </c>
      <c r="M156" s="244">
        <f>M157</f>
        <v>5135737</v>
      </c>
      <c r="N156" s="49">
        <f>N157</f>
        <v>0</v>
      </c>
      <c r="O156" s="222">
        <f>O157</f>
        <v>5135737</v>
      </c>
    </row>
    <row r="157" spans="1:15" s="43" customFormat="1" ht="46.5" x14ac:dyDescent="0.35">
      <c r="A157" s="40"/>
      <c r="B157" s="80"/>
      <c r="C157" s="80"/>
      <c r="D157" s="80"/>
      <c r="E157" s="80"/>
      <c r="F157" s="81"/>
      <c r="G157" s="51" t="s">
        <v>4</v>
      </c>
      <c r="H157" s="51"/>
      <c r="I157" s="47" t="s">
        <v>0</v>
      </c>
      <c r="J157" s="48">
        <v>600</v>
      </c>
      <c r="K157" s="49">
        <v>5135737</v>
      </c>
      <c r="L157" s="49"/>
      <c r="M157" s="244">
        <f>K157+L157</f>
        <v>5135737</v>
      </c>
      <c r="N157" s="49"/>
      <c r="O157" s="222">
        <f>N157+K157</f>
        <v>5135737</v>
      </c>
    </row>
    <row r="158" spans="1:15" s="43" customFormat="1" ht="22.5" hidden="1" customHeight="1" x14ac:dyDescent="0.25">
      <c r="A158" s="40"/>
      <c r="B158" s="213"/>
      <c r="C158" s="213"/>
      <c r="D158" s="213"/>
      <c r="E158" s="213"/>
      <c r="F158" s="214"/>
      <c r="G158" s="217" t="s">
        <v>567</v>
      </c>
      <c r="H158" s="51"/>
      <c r="I158" s="218" t="s">
        <v>570</v>
      </c>
      <c r="J158" s="219"/>
      <c r="K158" s="220">
        <f>K159+K161</f>
        <v>0</v>
      </c>
      <c r="L158" s="49"/>
      <c r="M158" s="244"/>
      <c r="N158" s="49"/>
      <c r="O158" s="222"/>
    </row>
    <row r="159" spans="1:15" s="43" customFormat="1" ht="66" hidden="1" customHeight="1" x14ac:dyDescent="0.25">
      <c r="A159" s="40"/>
      <c r="B159" s="213"/>
      <c r="C159" s="213"/>
      <c r="D159" s="213"/>
      <c r="E159" s="213"/>
      <c r="F159" s="214"/>
      <c r="G159" s="14" t="s">
        <v>568</v>
      </c>
      <c r="H159" s="51"/>
      <c r="I159" s="3" t="s">
        <v>561</v>
      </c>
      <c r="J159" s="221"/>
      <c r="K159" s="222">
        <f>K160</f>
        <v>0</v>
      </c>
      <c r="L159" s="49"/>
      <c r="M159" s="244"/>
      <c r="N159" s="49"/>
      <c r="O159" s="222"/>
    </row>
    <row r="160" spans="1:15" s="43" customFormat="1" ht="36" hidden="1" customHeight="1" x14ac:dyDescent="0.25">
      <c r="A160" s="40"/>
      <c r="B160" s="213"/>
      <c r="C160" s="213"/>
      <c r="D160" s="213"/>
      <c r="E160" s="213"/>
      <c r="F160" s="214"/>
      <c r="G160" s="14" t="s">
        <v>4</v>
      </c>
      <c r="H160" s="51"/>
      <c r="I160" s="3" t="s">
        <v>0</v>
      </c>
      <c r="J160" s="221">
        <v>600</v>
      </c>
      <c r="K160" s="222"/>
      <c r="L160" s="49"/>
      <c r="M160" s="244"/>
      <c r="N160" s="49"/>
      <c r="O160" s="222"/>
    </row>
    <row r="161" spans="1:15" s="43" customFormat="1" ht="64.5" hidden="1" customHeight="1" x14ac:dyDescent="0.25">
      <c r="A161" s="40"/>
      <c r="B161" s="213"/>
      <c r="C161" s="213"/>
      <c r="D161" s="213"/>
      <c r="E161" s="213"/>
      <c r="F161" s="214"/>
      <c r="G161" s="14" t="s">
        <v>569</v>
      </c>
      <c r="H161" s="51"/>
      <c r="I161" s="3" t="s">
        <v>562</v>
      </c>
      <c r="J161" s="221"/>
      <c r="K161" s="222">
        <f>K162</f>
        <v>0</v>
      </c>
      <c r="L161" s="49"/>
      <c r="M161" s="244"/>
      <c r="N161" s="49"/>
      <c r="O161" s="222"/>
    </row>
    <row r="162" spans="1:15" s="43" customFormat="1" ht="36" hidden="1" customHeight="1" x14ac:dyDescent="0.25">
      <c r="A162" s="40"/>
      <c r="B162" s="213"/>
      <c r="C162" s="213"/>
      <c r="D162" s="213"/>
      <c r="E162" s="213"/>
      <c r="F162" s="214"/>
      <c r="G162" s="14" t="s">
        <v>4</v>
      </c>
      <c r="H162" s="51"/>
      <c r="I162" s="3" t="s">
        <v>0</v>
      </c>
      <c r="J162" s="221">
        <v>600</v>
      </c>
      <c r="K162" s="223"/>
      <c r="L162" s="49"/>
      <c r="M162" s="244"/>
      <c r="N162" s="49"/>
      <c r="O162" s="222"/>
    </row>
    <row r="163" spans="1:15" s="43" customFormat="1" ht="62" x14ac:dyDescent="0.35">
      <c r="A163" s="40"/>
      <c r="B163" s="226"/>
      <c r="C163" s="226"/>
      <c r="D163" s="226"/>
      <c r="E163" s="226"/>
      <c r="F163" s="227"/>
      <c r="G163" s="51" t="s">
        <v>621</v>
      </c>
      <c r="H163" s="51"/>
      <c r="I163" s="47" t="s">
        <v>620</v>
      </c>
      <c r="J163" s="221"/>
      <c r="K163" s="228">
        <f>K164</f>
        <v>3192507</v>
      </c>
      <c r="L163" s="49"/>
      <c r="M163" s="244"/>
      <c r="N163" s="49">
        <f>N164</f>
        <v>0</v>
      </c>
      <c r="O163" s="222">
        <f>O164</f>
        <v>3192507</v>
      </c>
    </row>
    <row r="164" spans="1:15" s="43" customFormat="1" ht="46.5" x14ac:dyDescent="0.35">
      <c r="A164" s="40"/>
      <c r="B164" s="226"/>
      <c r="C164" s="226"/>
      <c r="D164" s="226"/>
      <c r="E164" s="226"/>
      <c r="F164" s="227"/>
      <c r="G164" s="51" t="s">
        <v>4</v>
      </c>
      <c r="H164" s="51"/>
      <c r="I164" s="3"/>
      <c r="J164" s="221">
        <v>600</v>
      </c>
      <c r="K164" s="228">
        <v>3192507</v>
      </c>
      <c r="L164" s="49"/>
      <c r="M164" s="244"/>
      <c r="N164" s="49"/>
      <c r="O164" s="222">
        <f>N164+K164</f>
        <v>3192507</v>
      </c>
    </row>
    <row r="165" spans="1:15" s="43" customFormat="1" ht="31" x14ac:dyDescent="0.35">
      <c r="A165" s="40"/>
      <c r="B165" s="235"/>
      <c r="C165" s="235"/>
      <c r="D165" s="235"/>
      <c r="E165" s="235"/>
      <c r="F165" s="236"/>
      <c r="G165" s="217" t="s">
        <v>567</v>
      </c>
      <c r="H165" s="51"/>
      <c r="I165" s="218" t="s">
        <v>570</v>
      </c>
      <c r="J165" s="221"/>
      <c r="K165" s="228">
        <f>K166+K168</f>
        <v>1052632</v>
      </c>
      <c r="L165" s="49"/>
      <c r="M165" s="244"/>
      <c r="N165" s="49">
        <f>N166+N168</f>
        <v>1686578</v>
      </c>
      <c r="O165" s="222">
        <f>O166+O168</f>
        <v>2739210</v>
      </c>
    </row>
    <row r="166" spans="1:15" s="43" customFormat="1" ht="62" x14ac:dyDescent="0.35">
      <c r="A166" s="40"/>
      <c r="B166" s="235"/>
      <c r="C166" s="235"/>
      <c r="D166" s="235"/>
      <c r="E166" s="235"/>
      <c r="F166" s="236"/>
      <c r="G166" s="212" t="s">
        <v>663</v>
      </c>
      <c r="H166" s="51"/>
      <c r="I166" s="3" t="s">
        <v>661</v>
      </c>
      <c r="J166" s="221"/>
      <c r="K166" s="228">
        <f>K167</f>
        <v>1000000</v>
      </c>
      <c r="L166" s="49"/>
      <c r="M166" s="244"/>
      <c r="N166" s="49">
        <f>N167</f>
        <v>0</v>
      </c>
      <c r="O166" s="222">
        <f>O167</f>
        <v>1000000</v>
      </c>
    </row>
    <row r="167" spans="1:15" s="43" customFormat="1" ht="46.5" x14ac:dyDescent="0.35">
      <c r="A167" s="40"/>
      <c r="B167" s="235"/>
      <c r="C167" s="235"/>
      <c r="D167" s="235"/>
      <c r="E167" s="235"/>
      <c r="F167" s="236"/>
      <c r="G167" s="51" t="s">
        <v>4</v>
      </c>
      <c r="H167" s="51"/>
      <c r="I167" s="3"/>
      <c r="J167" s="221">
        <v>600</v>
      </c>
      <c r="K167" s="228">
        <v>1000000</v>
      </c>
      <c r="L167" s="49"/>
      <c r="M167" s="244"/>
      <c r="N167" s="49"/>
      <c r="O167" s="222">
        <f>N167+K167</f>
        <v>1000000</v>
      </c>
    </row>
    <row r="168" spans="1:15" s="43" customFormat="1" ht="77.5" x14ac:dyDescent="0.35">
      <c r="A168" s="40"/>
      <c r="B168" s="235"/>
      <c r="C168" s="235"/>
      <c r="D168" s="235"/>
      <c r="E168" s="235"/>
      <c r="F168" s="236"/>
      <c r="G168" s="212" t="s">
        <v>664</v>
      </c>
      <c r="H168" s="51"/>
      <c r="I168" s="3" t="s">
        <v>662</v>
      </c>
      <c r="J168" s="221"/>
      <c r="K168" s="228">
        <f>K169</f>
        <v>52632</v>
      </c>
      <c r="L168" s="49"/>
      <c r="M168" s="244"/>
      <c r="N168" s="49">
        <f>N169</f>
        <v>1686578</v>
      </c>
      <c r="O168" s="222">
        <f>O169</f>
        <v>1739210</v>
      </c>
    </row>
    <row r="169" spans="1:15" s="43" customFormat="1" ht="46.5" x14ac:dyDescent="0.35">
      <c r="A169" s="40"/>
      <c r="B169" s="235"/>
      <c r="C169" s="235"/>
      <c r="D169" s="235"/>
      <c r="E169" s="235"/>
      <c r="F169" s="236"/>
      <c r="G169" s="51" t="s">
        <v>4</v>
      </c>
      <c r="H169" s="51"/>
      <c r="I169" s="3"/>
      <c r="J169" s="221">
        <v>600</v>
      </c>
      <c r="K169" s="228">
        <v>52632</v>
      </c>
      <c r="L169" s="49"/>
      <c r="M169" s="244"/>
      <c r="N169" s="49">
        <v>1686578</v>
      </c>
      <c r="O169" s="222">
        <f>N169+K169</f>
        <v>1739210</v>
      </c>
    </row>
    <row r="170" spans="1:15" ht="60" x14ac:dyDescent="0.35">
      <c r="A170" s="4"/>
      <c r="B170" s="17"/>
      <c r="C170" s="17"/>
      <c r="D170" s="17"/>
      <c r="E170" s="17"/>
      <c r="F170" s="18"/>
      <c r="G170" s="115" t="s">
        <v>580</v>
      </c>
      <c r="H170" s="115"/>
      <c r="I170" s="60" t="s">
        <v>220</v>
      </c>
      <c r="J170" s="116"/>
      <c r="K170" s="117">
        <f t="shared" ref="K170:O171" si="3">K171</f>
        <v>2663752</v>
      </c>
      <c r="L170" s="117">
        <f t="shared" si="3"/>
        <v>0</v>
      </c>
      <c r="M170" s="241">
        <f t="shared" si="3"/>
        <v>1807498</v>
      </c>
      <c r="N170" s="117">
        <f t="shared" si="3"/>
        <v>53742</v>
      </c>
      <c r="O170" s="258">
        <f t="shared" si="3"/>
        <v>2717494</v>
      </c>
    </row>
    <row r="171" spans="1:15" ht="62" x14ac:dyDescent="0.35">
      <c r="A171" s="4"/>
      <c r="B171" s="17"/>
      <c r="C171" s="17"/>
      <c r="D171" s="17"/>
      <c r="E171" s="17"/>
      <c r="F171" s="18"/>
      <c r="G171" s="118" t="s">
        <v>581</v>
      </c>
      <c r="H171" s="118"/>
      <c r="I171" s="47" t="s">
        <v>221</v>
      </c>
      <c r="J171" s="119"/>
      <c r="K171" s="120">
        <f t="shared" si="3"/>
        <v>2663752</v>
      </c>
      <c r="L171" s="120">
        <f t="shared" si="3"/>
        <v>0</v>
      </c>
      <c r="M171" s="242">
        <f t="shared" si="3"/>
        <v>1807498</v>
      </c>
      <c r="N171" s="120">
        <f t="shared" si="3"/>
        <v>53742</v>
      </c>
      <c r="O171" s="222">
        <f t="shared" si="3"/>
        <v>2717494</v>
      </c>
    </row>
    <row r="172" spans="1:15" s="56" customFormat="1" ht="46.5" x14ac:dyDescent="0.35">
      <c r="A172" s="53"/>
      <c r="B172" s="54"/>
      <c r="C172" s="54"/>
      <c r="D172" s="54"/>
      <c r="E172" s="54"/>
      <c r="F172" s="55"/>
      <c r="G172" s="121" t="s">
        <v>353</v>
      </c>
      <c r="H172" s="121"/>
      <c r="I172" s="64" t="s">
        <v>222</v>
      </c>
      <c r="J172" s="119"/>
      <c r="K172" s="120">
        <f>K173+K178+K182+K189+K191+K176</f>
        <v>2663752</v>
      </c>
      <c r="L172" s="120">
        <f>L173+L178+L182+L189+L191+L176</f>
        <v>0</v>
      </c>
      <c r="M172" s="242">
        <f>M173+M178+M182+M189+M191+M176</f>
        <v>1807498</v>
      </c>
      <c r="N172" s="120">
        <f>N173+N178+N182+N189+N191+N176</f>
        <v>53742</v>
      </c>
      <c r="O172" s="222">
        <f>O173+O178+O182+O189+O191+O176</f>
        <v>2717494</v>
      </c>
    </row>
    <row r="173" spans="1:15" ht="62" x14ac:dyDescent="0.35">
      <c r="A173" s="4"/>
      <c r="B173" s="17"/>
      <c r="C173" s="17"/>
      <c r="D173" s="17"/>
      <c r="E173" s="17"/>
      <c r="F173" s="18"/>
      <c r="G173" s="118" t="s">
        <v>582</v>
      </c>
      <c r="H173" s="118"/>
      <c r="I173" s="47" t="s">
        <v>223</v>
      </c>
      <c r="J173" s="119"/>
      <c r="K173" s="120">
        <f>K174+K175</f>
        <v>384897</v>
      </c>
      <c r="L173" s="120">
        <f>L174+L175</f>
        <v>0</v>
      </c>
      <c r="M173" s="242">
        <f>M174+M175</f>
        <v>384897</v>
      </c>
      <c r="N173" s="120">
        <f>N174+N175</f>
        <v>52644</v>
      </c>
      <c r="O173" s="222">
        <f>O174+O175</f>
        <v>437541</v>
      </c>
    </row>
    <row r="174" spans="1:15" s="50" customFormat="1" ht="31" x14ac:dyDescent="0.35">
      <c r="A174" s="44"/>
      <c r="B174" s="77"/>
      <c r="C174" s="77"/>
      <c r="D174" s="77"/>
      <c r="E174" s="77"/>
      <c r="F174" s="78"/>
      <c r="G174" s="118" t="s">
        <v>2</v>
      </c>
      <c r="H174" s="118"/>
      <c r="I174" s="119"/>
      <c r="J174" s="119">
        <v>200</v>
      </c>
      <c r="K174" s="120">
        <v>0</v>
      </c>
      <c r="L174" s="120"/>
      <c r="M174" s="242">
        <v>0</v>
      </c>
      <c r="N174" s="120"/>
      <c r="O174" s="222"/>
    </row>
    <row r="175" spans="1:15" ht="46.5" x14ac:dyDescent="0.35">
      <c r="A175" s="4"/>
      <c r="B175" s="17"/>
      <c r="C175" s="17"/>
      <c r="D175" s="17"/>
      <c r="E175" s="17"/>
      <c r="F175" s="18"/>
      <c r="G175" s="118" t="s">
        <v>4</v>
      </c>
      <c r="H175" s="118"/>
      <c r="I175" s="119"/>
      <c r="J175" s="119">
        <v>600</v>
      </c>
      <c r="K175" s="120">
        <v>384897</v>
      </c>
      <c r="L175" s="120">
        <v>0</v>
      </c>
      <c r="M175" s="242">
        <f>K175+L175</f>
        <v>384897</v>
      </c>
      <c r="N175" s="120">
        <v>52644</v>
      </c>
      <c r="O175" s="222">
        <f>N175+K175</f>
        <v>437541</v>
      </c>
    </row>
    <row r="176" spans="1:15" ht="46.5" x14ac:dyDescent="0.35">
      <c r="A176" s="4"/>
      <c r="B176" s="17"/>
      <c r="C176" s="17"/>
      <c r="D176" s="17"/>
      <c r="E176" s="17"/>
      <c r="F176" s="18"/>
      <c r="G176" s="118" t="s">
        <v>510</v>
      </c>
      <c r="H176" s="118"/>
      <c r="I176" s="119" t="s">
        <v>511</v>
      </c>
      <c r="J176" s="119"/>
      <c r="K176" s="120">
        <f>K177</f>
        <v>57024</v>
      </c>
      <c r="L176" s="120">
        <f>L177</f>
        <v>0</v>
      </c>
      <c r="M176" s="242">
        <f>M177</f>
        <v>57024</v>
      </c>
      <c r="N176" s="120">
        <f>N177</f>
        <v>1098</v>
      </c>
      <c r="O176" s="222">
        <f>O177</f>
        <v>58122</v>
      </c>
    </row>
    <row r="177" spans="1:15" ht="46.5" x14ac:dyDescent="0.35">
      <c r="A177" s="4"/>
      <c r="B177" s="17"/>
      <c r="C177" s="17"/>
      <c r="D177" s="17"/>
      <c r="E177" s="17"/>
      <c r="F177" s="18"/>
      <c r="G177" s="118" t="s">
        <v>4</v>
      </c>
      <c r="H177" s="118"/>
      <c r="I177" s="119"/>
      <c r="J177" s="119">
        <v>600</v>
      </c>
      <c r="K177" s="120">
        <v>57024</v>
      </c>
      <c r="L177" s="120">
        <v>0</v>
      </c>
      <c r="M177" s="242">
        <f>K177+L177</f>
        <v>57024</v>
      </c>
      <c r="N177" s="120">
        <v>1098</v>
      </c>
      <c r="O177" s="222">
        <f>N177+K177</f>
        <v>58122</v>
      </c>
    </row>
    <row r="178" spans="1:15" s="43" customFormat="1" ht="62" x14ac:dyDescent="0.35">
      <c r="A178" s="40"/>
      <c r="B178" s="41"/>
      <c r="C178" s="41"/>
      <c r="D178" s="41"/>
      <c r="E178" s="41"/>
      <c r="F178" s="42"/>
      <c r="G178" s="118" t="s">
        <v>95</v>
      </c>
      <c r="H178" s="118"/>
      <c r="I178" s="47" t="s">
        <v>224</v>
      </c>
      <c r="J178" s="119"/>
      <c r="K178" s="120">
        <f>K180+K181</f>
        <v>47628</v>
      </c>
      <c r="L178" s="120">
        <f>L180+L181</f>
        <v>0</v>
      </c>
      <c r="M178" s="242">
        <f>M180+M181</f>
        <v>47628</v>
      </c>
      <c r="N178" s="120">
        <f>N180+N181</f>
        <v>0</v>
      </c>
      <c r="O178" s="222">
        <f>O180+O181</f>
        <v>47628</v>
      </c>
    </row>
    <row r="179" spans="1:15" s="43" customFormat="1" ht="40.5" hidden="1" customHeight="1" x14ac:dyDescent="0.25">
      <c r="A179" s="40"/>
      <c r="B179" s="41"/>
      <c r="C179" s="41"/>
      <c r="D179" s="41"/>
      <c r="E179" s="41"/>
      <c r="F179" s="42"/>
      <c r="G179" s="51" t="s">
        <v>2</v>
      </c>
      <c r="H179" s="118"/>
      <c r="I179" s="131"/>
      <c r="J179" s="119">
        <v>200</v>
      </c>
      <c r="K179" s="120"/>
      <c r="L179" s="120"/>
      <c r="M179" s="242"/>
      <c r="N179" s="120"/>
      <c r="O179" s="222"/>
    </row>
    <row r="180" spans="1:15" s="43" customFormat="1" ht="40.5" hidden="1" customHeight="1" x14ac:dyDescent="0.25">
      <c r="A180" s="40"/>
      <c r="B180" s="193"/>
      <c r="C180" s="193"/>
      <c r="D180" s="193"/>
      <c r="E180" s="193"/>
      <c r="F180" s="194"/>
      <c r="G180" s="118" t="s">
        <v>2</v>
      </c>
      <c r="H180" s="118"/>
      <c r="I180" s="131"/>
      <c r="J180" s="119">
        <v>200</v>
      </c>
      <c r="K180" s="120"/>
      <c r="L180" s="120">
        <v>0</v>
      </c>
      <c r="M180" s="242">
        <f>K180+L180</f>
        <v>0</v>
      </c>
      <c r="N180" s="120"/>
      <c r="O180" s="222"/>
    </row>
    <row r="181" spans="1:15" s="43" customFormat="1" ht="46.5" x14ac:dyDescent="0.35">
      <c r="A181" s="40"/>
      <c r="B181" s="41"/>
      <c r="C181" s="41"/>
      <c r="D181" s="41"/>
      <c r="E181" s="41"/>
      <c r="F181" s="42"/>
      <c r="G181" s="118" t="s">
        <v>4</v>
      </c>
      <c r="H181" s="118"/>
      <c r="I181" s="119"/>
      <c r="J181" s="119">
        <v>600</v>
      </c>
      <c r="K181" s="120">
        <v>47628</v>
      </c>
      <c r="L181" s="120">
        <v>0</v>
      </c>
      <c r="M181" s="242">
        <f>K181+L181</f>
        <v>47628</v>
      </c>
      <c r="N181" s="120"/>
      <c r="O181" s="222">
        <f>N181+K181</f>
        <v>47628</v>
      </c>
    </row>
    <row r="182" spans="1:15" s="43" customFormat="1" ht="93" x14ac:dyDescent="0.35">
      <c r="A182" s="40"/>
      <c r="B182" s="41"/>
      <c r="C182" s="41"/>
      <c r="D182" s="41"/>
      <c r="E182" s="41"/>
      <c r="F182" s="42"/>
      <c r="G182" s="118" t="s">
        <v>96</v>
      </c>
      <c r="H182" s="118"/>
      <c r="I182" s="47" t="s">
        <v>225</v>
      </c>
      <c r="J182" s="119"/>
      <c r="K182" s="120">
        <f>K187+K188+K186</f>
        <v>2151198</v>
      </c>
      <c r="L182" s="120">
        <f>L184+L185+L188</f>
        <v>0</v>
      </c>
      <c r="M182" s="242">
        <f>M184+M185+M188</f>
        <v>1256148</v>
      </c>
      <c r="N182" s="120">
        <f t="shared" ref="N182:O182" si="4">N187+N188+N186</f>
        <v>0</v>
      </c>
      <c r="O182" s="222">
        <f t="shared" si="4"/>
        <v>2151198</v>
      </c>
    </row>
    <row r="183" spans="1:15" s="43" customFormat="1" ht="32.25" hidden="1" customHeight="1" x14ac:dyDescent="0.25">
      <c r="A183" s="40"/>
      <c r="B183" s="41"/>
      <c r="C183" s="41"/>
      <c r="D183" s="41"/>
      <c r="E183" s="41"/>
      <c r="F183" s="42"/>
      <c r="G183" s="118" t="s">
        <v>5</v>
      </c>
      <c r="H183" s="118"/>
      <c r="I183" s="131"/>
      <c r="J183" s="119">
        <v>300</v>
      </c>
      <c r="K183" s="120"/>
      <c r="L183" s="120"/>
      <c r="M183" s="242"/>
      <c r="N183" s="120"/>
      <c r="O183" s="222"/>
    </row>
    <row r="184" spans="1:15" s="43" customFormat="1" ht="32.25" hidden="1" customHeight="1" x14ac:dyDescent="0.25">
      <c r="A184" s="40"/>
      <c r="B184" s="193"/>
      <c r="C184" s="193"/>
      <c r="D184" s="193"/>
      <c r="E184" s="193"/>
      <c r="F184" s="194"/>
      <c r="G184" s="118" t="s">
        <v>2</v>
      </c>
      <c r="H184" s="132"/>
      <c r="I184" s="195"/>
      <c r="J184" s="133">
        <v>200</v>
      </c>
      <c r="K184" s="134"/>
      <c r="L184" s="134">
        <v>0</v>
      </c>
      <c r="M184" s="246">
        <f>K184+L184</f>
        <v>0</v>
      </c>
      <c r="N184" s="120"/>
      <c r="O184" s="222"/>
    </row>
    <row r="185" spans="1:15" s="43" customFormat="1" ht="21" hidden="1" customHeight="1" x14ac:dyDescent="0.25">
      <c r="A185" s="40"/>
      <c r="B185" s="193"/>
      <c r="C185" s="193"/>
      <c r="D185" s="193"/>
      <c r="E185" s="193"/>
      <c r="F185" s="194"/>
      <c r="G185" s="118" t="s">
        <v>5</v>
      </c>
      <c r="H185" s="132"/>
      <c r="I185" s="195"/>
      <c r="J185" s="133">
        <v>300</v>
      </c>
      <c r="K185" s="134"/>
      <c r="L185" s="134">
        <v>0</v>
      </c>
      <c r="M185" s="246">
        <f>K185+L185</f>
        <v>0</v>
      </c>
      <c r="N185" s="120"/>
      <c r="O185" s="222"/>
    </row>
    <row r="186" spans="1:15" s="43" customFormat="1" ht="37.5" customHeight="1" x14ac:dyDescent="0.35">
      <c r="A186" s="40"/>
      <c r="B186" s="265"/>
      <c r="C186" s="265"/>
      <c r="D186" s="265"/>
      <c r="E186" s="265"/>
      <c r="F186" s="266"/>
      <c r="G186" s="118" t="s">
        <v>2</v>
      </c>
      <c r="H186" s="132"/>
      <c r="I186" s="195"/>
      <c r="J186" s="133">
        <v>200</v>
      </c>
      <c r="K186" s="134">
        <v>0</v>
      </c>
      <c r="L186" s="134"/>
      <c r="M186" s="246"/>
      <c r="N186" s="120">
        <v>466</v>
      </c>
      <c r="O186" s="222">
        <f>N186+K186</f>
        <v>466</v>
      </c>
    </row>
    <row r="187" spans="1:15" s="43" customFormat="1" ht="31" x14ac:dyDescent="0.35">
      <c r="A187" s="40"/>
      <c r="B187" s="224"/>
      <c r="C187" s="224"/>
      <c r="D187" s="224"/>
      <c r="E187" s="224"/>
      <c r="F187" s="225"/>
      <c r="G187" s="118" t="s">
        <v>5</v>
      </c>
      <c r="H187" s="132"/>
      <c r="I187" s="195"/>
      <c r="J187" s="133">
        <v>300</v>
      </c>
      <c r="K187" s="134">
        <v>895050</v>
      </c>
      <c r="L187" s="134"/>
      <c r="M187" s="246"/>
      <c r="N187" s="120">
        <v>-1676</v>
      </c>
      <c r="O187" s="222">
        <f>N187+K187</f>
        <v>893374</v>
      </c>
    </row>
    <row r="188" spans="1:15" s="43" customFormat="1" ht="46.5" x14ac:dyDescent="0.35">
      <c r="A188" s="40"/>
      <c r="B188" s="41"/>
      <c r="C188" s="41"/>
      <c r="D188" s="41"/>
      <c r="E188" s="41"/>
      <c r="F188" s="42"/>
      <c r="G188" s="132" t="s">
        <v>4</v>
      </c>
      <c r="H188" s="132"/>
      <c r="I188" s="133"/>
      <c r="J188" s="133">
        <v>600</v>
      </c>
      <c r="K188" s="134">
        <v>1256148</v>
      </c>
      <c r="L188" s="134">
        <v>0</v>
      </c>
      <c r="M188" s="246">
        <f>K188+L188</f>
        <v>1256148</v>
      </c>
      <c r="N188" s="120">
        <v>1210</v>
      </c>
      <c r="O188" s="222">
        <f>N188+K188</f>
        <v>1257358</v>
      </c>
    </row>
    <row r="189" spans="1:15" s="43" customFormat="1" ht="46.5" x14ac:dyDescent="0.35">
      <c r="A189" s="40"/>
      <c r="B189" s="41"/>
      <c r="C189" s="41"/>
      <c r="D189" s="41"/>
      <c r="E189" s="41"/>
      <c r="F189" s="42"/>
      <c r="G189" s="118" t="s">
        <v>376</v>
      </c>
      <c r="H189" s="132"/>
      <c r="I189" s="47" t="s">
        <v>365</v>
      </c>
      <c r="J189" s="133"/>
      <c r="K189" s="134">
        <f>K190</f>
        <v>13803</v>
      </c>
      <c r="L189" s="134"/>
      <c r="M189" s="246">
        <f>M190</f>
        <v>52981</v>
      </c>
      <c r="N189" s="120">
        <f>N190</f>
        <v>0</v>
      </c>
      <c r="O189" s="222">
        <f>O190</f>
        <v>13803</v>
      </c>
    </row>
    <row r="190" spans="1:15" s="43" customFormat="1" ht="31" x14ac:dyDescent="0.35">
      <c r="A190" s="40"/>
      <c r="B190" s="41"/>
      <c r="C190" s="41"/>
      <c r="D190" s="41"/>
      <c r="E190" s="41"/>
      <c r="F190" s="42"/>
      <c r="G190" s="118" t="s">
        <v>5</v>
      </c>
      <c r="H190" s="132"/>
      <c r="I190" s="133"/>
      <c r="J190" s="133">
        <v>300</v>
      </c>
      <c r="K190" s="134">
        <v>13803</v>
      </c>
      <c r="L190" s="134"/>
      <c r="M190" s="246">
        <v>52981</v>
      </c>
      <c r="N190" s="120"/>
      <c r="O190" s="222">
        <f>N190+K190</f>
        <v>13803</v>
      </c>
    </row>
    <row r="191" spans="1:15" s="43" customFormat="1" ht="31" x14ac:dyDescent="0.35">
      <c r="A191" s="40"/>
      <c r="B191" s="41"/>
      <c r="C191" s="41"/>
      <c r="D191" s="41"/>
      <c r="E191" s="41"/>
      <c r="F191" s="42"/>
      <c r="G191" s="118" t="s">
        <v>383</v>
      </c>
      <c r="H191" s="132"/>
      <c r="I191" s="47" t="s">
        <v>382</v>
      </c>
      <c r="J191" s="133"/>
      <c r="K191" s="134">
        <f>K192</f>
        <v>9202</v>
      </c>
      <c r="L191" s="134"/>
      <c r="M191" s="246">
        <f>M192</f>
        <v>8820</v>
      </c>
      <c r="N191" s="120">
        <f>N192</f>
        <v>0</v>
      </c>
      <c r="O191" s="222">
        <f>O192</f>
        <v>9202</v>
      </c>
    </row>
    <row r="192" spans="1:15" s="43" customFormat="1" ht="31" x14ac:dyDescent="0.35">
      <c r="A192" s="40"/>
      <c r="B192" s="41"/>
      <c r="C192" s="41"/>
      <c r="D192" s="41"/>
      <c r="E192" s="41"/>
      <c r="F192" s="42"/>
      <c r="G192" s="118" t="s">
        <v>5</v>
      </c>
      <c r="H192" s="132"/>
      <c r="I192" s="133"/>
      <c r="J192" s="133">
        <v>300</v>
      </c>
      <c r="K192" s="134">
        <v>9202</v>
      </c>
      <c r="L192" s="134"/>
      <c r="M192" s="246">
        <v>8820</v>
      </c>
      <c r="N192" s="120"/>
      <c r="O192" s="222">
        <f>N192+K192</f>
        <v>9202</v>
      </c>
    </row>
    <row r="193" spans="1:15" ht="30" x14ac:dyDescent="0.35">
      <c r="A193" s="4"/>
      <c r="B193" s="17"/>
      <c r="C193" s="17"/>
      <c r="D193" s="17"/>
      <c r="E193" s="17"/>
      <c r="F193" s="18"/>
      <c r="G193" s="115" t="s">
        <v>456</v>
      </c>
      <c r="H193" s="115"/>
      <c r="I193" s="60" t="s">
        <v>226</v>
      </c>
      <c r="J193" s="119"/>
      <c r="K193" s="120">
        <f>K194</f>
        <v>51000</v>
      </c>
      <c r="L193" s="120"/>
      <c r="M193" s="242">
        <f t="shared" ref="M193:O194" si="5">M194</f>
        <v>49000</v>
      </c>
      <c r="N193" s="120">
        <f t="shared" si="5"/>
        <v>0</v>
      </c>
      <c r="O193" s="258">
        <f t="shared" si="5"/>
        <v>51000</v>
      </c>
    </row>
    <row r="194" spans="1:15" ht="31" x14ac:dyDescent="0.35">
      <c r="A194" s="4"/>
      <c r="B194" s="17"/>
      <c r="C194" s="17"/>
      <c r="D194" s="17"/>
      <c r="E194" s="17"/>
      <c r="F194" s="18"/>
      <c r="G194" s="118" t="s">
        <v>457</v>
      </c>
      <c r="H194" s="118"/>
      <c r="I194" s="47" t="s">
        <v>227</v>
      </c>
      <c r="J194" s="119"/>
      <c r="K194" s="120">
        <f>K195</f>
        <v>51000</v>
      </c>
      <c r="L194" s="120"/>
      <c r="M194" s="242">
        <f t="shared" si="5"/>
        <v>49000</v>
      </c>
      <c r="N194" s="120">
        <f t="shared" si="5"/>
        <v>0</v>
      </c>
      <c r="O194" s="222">
        <f t="shared" si="5"/>
        <v>51000</v>
      </c>
    </row>
    <row r="195" spans="1:15" ht="46.5" x14ac:dyDescent="0.35">
      <c r="A195" s="4"/>
      <c r="B195" s="17"/>
      <c r="C195" s="17"/>
      <c r="D195" s="17"/>
      <c r="E195" s="17"/>
      <c r="F195" s="18"/>
      <c r="G195" s="135" t="s">
        <v>229</v>
      </c>
      <c r="H195" s="135"/>
      <c r="I195" s="64" t="s">
        <v>228</v>
      </c>
      <c r="J195" s="133"/>
      <c r="K195" s="134">
        <f>K196+K200</f>
        <v>51000</v>
      </c>
      <c r="L195" s="134"/>
      <c r="M195" s="246">
        <f>M196+M200</f>
        <v>49000</v>
      </c>
      <c r="N195" s="120">
        <f>N196+N200</f>
        <v>0</v>
      </c>
      <c r="O195" s="222">
        <f>O196+O200</f>
        <v>51000</v>
      </c>
    </row>
    <row r="196" spans="1:15" ht="31" x14ac:dyDescent="0.35">
      <c r="A196" s="4"/>
      <c r="B196" s="17"/>
      <c r="C196" s="17"/>
      <c r="D196" s="17"/>
      <c r="E196" s="17"/>
      <c r="F196" s="18"/>
      <c r="G196" s="132" t="s">
        <v>458</v>
      </c>
      <c r="H196" s="132"/>
      <c r="I196" s="47" t="s">
        <v>230</v>
      </c>
      <c r="J196" s="133"/>
      <c r="K196" s="134">
        <f>K197+K199</f>
        <v>51000</v>
      </c>
      <c r="L196" s="134"/>
      <c r="M196" s="246">
        <f>M197+M199</f>
        <v>49000</v>
      </c>
      <c r="N196" s="120">
        <f>N197+N199</f>
        <v>0</v>
      </c>
      <c r="O196" s="222">
        <f>O197+O199</f>
        <v>51000</v>
      </c>
    </row>
    <row r="197" spans="1:15" ht="31" x14ac:dyDescent="0.35">
      <c r="A197" s="4"/>
      <c r="B197" s="17"/>
      <c r="C197" s="17"/>
      <c r="D197" s="17"/>
      <c r="E197" s="17"/>
      <c r="F197" s="18"/>
      <c r="G197" s="118" t="s">
        <v>2</v>
      </c>
      <c r="H197" s="118"/>
      <c r="I197" s="119"/>
      <c r="J197" s="119">
        <v>200</v>
      </c>
      <c r="K197" s="120">
        <v>16000</v>
      </c>
      <c r="L197" s="120"/>
      <c r="M197" s="242">
        <v>14000</v>
      </c>
      <c r="N197" s="120"/>
      <c r="O197" s="222">
        <f>N197+K197</f>
        <v>16000</v>
      </c>
    </row>
    <row r="198" spans="1:15" ht="26.25" hidden="1" customHeight="1" x14ac:dyDescent="0.25">
      <c r="A198" s="4"/>
      <c r="B198" s="17"/>
      <c r="C198" s="17"/>
      <c r="D198" s="17"/>
      <c r="E198" s="17"/>
      <c r="F198" s="18"/>
      <c r="G198" s="118" t="s">
        <v>5</v>
      </c>
      <c r="H198" s="118"/>
      <c r="I198" s="119"/>
      <c r="J198" s="119">
        <v>300</v>
      </c>
      <c r="K198" s="120"/>
      <c r="L198" s="120"/>
      <c r="M198" s="242"/>
      <c r="N198" s="120"/>
      <c r="O198" s="222"/>
    </row>
    <row r="199" spans="1:15" ht="46.5" x14ac:dyDescent="0.35">
      <c r="A199" s="4"/>
      <c r="B199" s="17"/>
      <c r="C199" s="17"/>
      <c r="D199" s="17"/>
      <c r="E199" s="17"/>
      <c r="F199" s="18"/>
      <c r="G199" s="118" t="s">
        <v>4</v>
      </c>
      <c r="H199" s="118"/>
      <c r="I199" s="119"/>
      <c r="J199" s="119">
        <v>600</v>
      </c>
      <c r="K199" s="120">
        <v>35000</v>
      </c>
      <c r="L199" s="120"/>
      <c r="M199" s="242">
        <v>35000</v>
      </c>
      <c r="N199" s="120"/>
      <c r="O199" s="222">
        <f>N199+K199</f>
        <v>35000</v>
      </c>
    </row>
    <row r="200" spans="1:15" ht="36.75" hidden="1" customHeight="1" x14ac:dyDescent="0.25">
      <c r="A200" s="4"/>
      <c r="B200" s="17"/>
      <c r="C200" s="17"/>
      <c r="D200" s="17"/>
      <c r="E200" s="17"/>
      <c r="F200" s="18"/>
      <c r="G200" s="118" t="s">
        <v>97</v>
      </c>
      <c r="H200" s="118"/>
      <c r="I200" s="47" t="s">
        <v>231</v>
      </c>
      <c r="J200" s="119"/>
      <c r="K200" s="120">
        <f>K201</f>
        <v>0</v>
      </c>
      <c r="L200" s="120"/>
      <c r="M200" s="242">
        <f>M201</f>
        <v>0</v>
      </c>
      <c r="N200" s="120"/>
      <c r="O200" s="258"/>
    </row>
    <row r="201" spans="1:15" ht="33" hidden="1" customHeight="1" x14ac:dyDescent="0.25">
      <c r="A201" s="4"/>
      <c r="B201" s="17"/>
      <c r="C201" s="17"/>
      <c r="D201" s="17"/>
      <c r="E201" s="17"/>
      <c r="F201" s="18"/>
      <c r="G201" s="118" t="s">
        <v>2</v>
      </c>
      <c r="H201" s="118"/>
      <c r="I201" s="119"/>
      <c r="J201" s="119">
        <v>200</v>
      </c>
      <c r="K201" s="120"/>
      <c r="L201" s="120"/>
      <c r="M201" s="242"/>
      <c r="N201" s="120"/>
      <c r="O201" s="258"/>
    </row>
    <row r="202" spans="1:15" ht="60" x14ac:dyDescent="0.35">
      <c r="A202" s="4"/>
      <c r="B202" s="17"/>
      <c r="C202" s="17"/>
      <c r="D202" s="17"/>
      <c r="E202" s="17"/>
      <c r="F202" s="18"/>
      <c r="G202" s="59" t="s">
        <v>573</v>
      </c>
      <c r="H202" s="59"/>
      <c r="I202" s="60" t="s">
        <v>232</v>
      </c>
      <c r="J202" s="61" t="s">
        <v>0</v>
      </c>
      <c r="K202" s="62">
        <f>K203+K208</f>
        <v>243000</v>
      </c>
      <c r="L202" s="62"/>
      <c r="M202" s="243">
        <f>M203+M208</f>
        <v>220000</v>
      </c>
      <c r="N202" s="128">
        <f>N203+N208</f>
        <v>0</v>
      </c>
      <c r="O202" s="258">
        <f>O203+O208</f>
        <v>243000</v>
      </c>
    </row>
    <row r="203" spans="1:15" ht="62" x14ac:dyDescent="0.35">
      <c r="A203" s="4"/>
      <c r="B203" s="17"/>
      <c r="C203" s="17"/>
      <c r="D203" s="17"/>
      <c r="E203" s="17"/>
      <c r="F203" s="18"/>
      <c r="G203" s="51" t="s">
        <v>574</v>
      </c>
      <c r="H203" s="122"/>
      <c r="I203" s="47" t="s">
        <v>233</v>
      </c>
      <c r="J203" s="48" t="s">
        <v>0</v>
      </c>
      <c r="K203" s="49">
        <f>K204</f>
        <v>73000</v>
      </c>
      <c r="L203" s="49"/>
      <c r="M203" s="244">
        <f t="shared" ref="M203:O204" si="6">M204</f>
        <v>50000</v>
      </c>
      <c r="N203" s="49">
        <f t="shared" si="6"/>
        <v>0</v>
      </c>
      <c r="O203" s="222">
        <f t="shared" si="6"/>
        <v>73000</v>
      </c>
    </row>
    <row r="204" spans="1:15" ht="46.5" x14ac:dyDescent="0.35">
      <c r="A204" s="4"/>
      <c r="B204" s="17"/>
      <c r="C204" s="17"/>
      <c r="D204" s="17"/>
      <c r="E204" s="17"/>
      <c r="F204" s="18"/>
      <c r="G204" s="63" t="s">
        <v>235</v>
      </c>
      <c r="H204" s="63"/>
      <c r="I204" s="64" t="s">
        <v>234</v>
      </c>
      <c r="J204" s="48"/>
      <c r="K204" s="49">
        <f>K205</f>
        <v>73000</v>
      </c>
      <c r="L204" s="49"/>
      <c r="M204" s="244">
        <f t="shared" si="6"/>
        <v>50000</v>
      </c>
      <c r="N204" s="49">
        <f t="shared" si="6"/>
        <v>0</v>
      </c>
      <c r="O204" s="222">
        <f t="shared" si="6"/>
        <v>73000</v>
      </c>
    </row>
    <row r="205" spans="1:15" ht="77.5" x14ac:dyDescent="0.35">
      <c r="A205" s="4"/>
      <c r="B205" s="17"/>
      <c r="C205" s="17"/>
      <c r="D205" s="17"/>
      <c r="E205" s="17"/>
      <c r="F205" s="18"/>
      <c r="G205" s="51" t="s">
        <v>583</v>
      </c>
      <c r="H205" s="51"/>
      <c r="I205" s="47" t="s">
        <v>236</v>
      </c>
      <c r="J205" s="48"/>
      <c r="K205" s="49">
        <f>K206+K207</f>
        <v>73000</v>
      </c>
      <c r="L205" s="49"/>
      <c r="M205" s="244">
        <f>M206+M207</f>
        <v>50000</v>
      </c>
      <c r="N205" s="49">
        <f>N206+N207</f>
        <v>0</v>
      </c>
      <c r="O205" s="222">
        <f>O206+O207</f>
        <v>73000</v>
      </c>
    </row>
    <row r="206" spans="1:15" ht="39.75" hidden="1" customHeight="1" x14ac:dyDescent="0.25">
      <c r="A206" s="4"/>
      <c r="B206" s="17"/>
      <c r="C206" s="17"/>
      <c r="D206" s="17"/>
      <c r="E206" s="17"/>
      <c r="F206" s="18"/>
      <c r="G206" s="51" t="s">
        <v>2</v>
      </c>
      <c r="H206" s="51"/>
      <c r="I206" s="79"/>
      <c r="J206" s="48">
        <v>200</v>
      </c>
      <c r="K206" s="49">
        <v>0</v>
      </c>
      <c r="L206" s="49"/>
      <c r="M206" s="244">
        <v>0</v>
      </c>
      <c r="N206" s="49"/>
      <c r="O206" s="222"/>
    </row>
    <row r="207" spans="1:15" ht="46.5" x14ac:dyDescent="0.35">
      <c r="A207" s="4"/>
      <c r="B207" s="17"/>
      <c r="C207" s="17"/>
      <c r="D207" s="17"/>
      <c r="E207" s="17"/>
      <c r="F207" s="18"/>
      <c r="G207" s="51" t="s">
        <v>4</v>
      </c>
      <c r="H207" s="51"/>
      <c r="I207" s="79"/>
      <c r="J207" s="48">
        <v>600</v>
      </c>
      <c r="K207" s="49">
        <v>73000</v>
      </c>
      <c r="L207" s="49"/>
      <c r="M207" s="244">
        <v>50000</v>
      </c>
      <c r="N207" s="49"/>
      <c r="O207" s="222">
        <f>N207+K207</f>
        <v>73000</v>
      </c>
    </row>
    <row r="208" spans="1:15" ht="62" x14ac:dyDescent="0.35">
      <c r="A208" s="4"/>
      <c r="B208" s="17"/>
      <c r="C208" s="17"/>
      <c r="D208" s="17"/>
      <c r="E208" s="17"/>
      <c r="F208" s="18"/>
      <c r="G208" s="51" t="s">
        <v>584</v>
      </c>
      <c r="H208" s="122"/>
      <c r="I208" s="47" t="s">
        <v>237</v>
      </c>
      <c r="J208" s="48"/>
      <c r="K208" s="49">
        <f>K209</f>
        <v>170000</v>
      </c>
      <c r="L208" s="49"/>
      <c r="M208" s="244">
        <f>M209</f>
        <v>170000</v>
      </c>
      <c r="N208" s="49">
        <f>N209</f>
        <v>0</v>
      </c>
      <c r="O208" s="222">
        <f>O209</f>
        <v>170000</v>
      </c>
    </row>
    <row r="209" spans="1:15" ht="77.5" x14ac:dyDescent="0.35">
      <c r="A209" s="4"/>
      <c r="B209" s="17"/>
      <c r="C209" s="17"/>
      <c r="D209" s="17"/>
      <c r="E209" s="17"/>
      <c r="F209" s="18"/>
      <c r="G209" s="63" t="s">
        <v>490</v>
      </c>
      <c r="H209" s="63"/>
      <c r="I209" s="64" t="s">
        <v>238</v>
      </c>
      <c r="J209" s="48"/>
      <c r="K209" s="49">
        <f>K210+K212</f>
        <v>170000</v>
      </c>
      <c r="L209" s="49"/>
      <c r="M209" s="244">
        <f>M210+M212</f>
        <v>170000</v>
      </c>
      <c r="N209" s="49">
        <f>N210+N212</f>
        <v>0</v>
      </c>
      <c r="O209" s="222">
        <f>O210+O212</f>
        <v>170000</v>
      </c>
    </row>
    <row r="210" spans="1:15" ht="77.5" x14ac:dyDescent="0.35">
      <c r="A210" s="4"/>
      <c r="B210" s="17"/>
      <c r="C210" s="17"/>
      <c r="D210" s="17"/>
      <c r="E210" s="17"/>
      <c r="F210" s="18"/>
      <c r="G210" s="51" t="s">
        <v>395</v>
      </c>
      <c r="H210" s="51"/>
      <c r="I210" s="47" t="s">
        <v>239</v>
      </c>
      <c r="J210" s="48"/>
      <c r="K210" s="49">
        <f>K211</f>
        <v>170000</v>
      </c>
      <c r="L210" s="49"/>
      <c r="M210" s="244">
        <f>M211</f>
        <v>170000</v>
      </c>
      <c r="N210" s="49">
        <f>N211</f>
        <v>0</v>
      </c>
      <c r="O210" s="222">
        <f>O211</f>
        <v>170000</v>
      </c>
    </row>
    <row r="211" spans="1:15" ht="46.5" x14ac:dyDescent="0.35">
      <c r="A211" s="4"/>
      <c r="B211" s="17"/>
      <c r="C211" s="17"/>
      <c r="D211" s="17"/>
      <c r="E211" s="17"/>
      <c r="F211" s="18"/>
      <c r="G211" s="51" t="s">
        <v>4</v>
      </c>
      <c r="H211" s="51"/>
      <c r="I211" s="79"/>
      <c r="J211" s="48">
        <v>600</v>
      </c>
      <c r="K211" s="49">
        <v>170000</v>
      </c>
      <c r="L211" s="49"/>
      <c r="M211" s="244">
        <v>170000</v>
      </c>
      <c r="N211" s="49"/>
      <c r="O211" s="222">
        <f>N211+K211</f>
        <v>170000</v>
      </c>
    </row>
    <row r="212" spans="1:15" s="43" customFormat="1" ht="49.5" hidden="1" customHeight="1" x14ac:dyDescent="0.25">
      <c r="A212" s="40"/>
      <c r="B212" s="41"/>
      <c r="C212" s="41"/>
      <c r="D212" s="41"/>
      <c r="E212" s="41"/>
      <c r="F212" s="42"/>
      <c r="G212" s="51" t="s">
        <v>241</v>
      </c>
      <c r="H212" s="51"/>
      <c r="I212" s="47" t="s">
        <v>240</v>
      </c>
      <c r="J212" s="48"/>
      <c r="K212" s="49">
        <f>K213</f>
        <v>0</v>
      </c>
      <c r="L212" s="49"/>
      <c r="M212" s="244">
        <f>M213</f>
        <v>0</v>
      </c>
      <c r="N212" s="49"/>
      <c r="O212" s="258"/>
    </row>
    <row r="213" spans="1:15" s="43" customFormat="1" ht="42.75" hidden="1" customHeight="1" x14ac:dyDescent="0.25">
      <c r="A213" s="40"/>
      <c r="B213" s="274" t="s">
        <v>40</v>
      </c>
      <c r="C213" s="274"/>
      <c r="D213" s="274"/>
      <c r="E213" s="274"/>
      <c r="F213" s="275"/>
      <c r="G213" s="51" t="s">
        <v>4</v>
      </c>
      <c r="H213" s="51"/>
      <c r="I213" s="47"/>
      <c r="J213" s="48">
        <v>600</v>
      </c>
      <c r="K213" s="49"/>
      <c r="L213" s="49"/>
      <c r="M213" s="244"/>
      <c r="N213" s="49"/>
      <c r="O213" s="258"/>
    </row>
    <row r="214" spans="1:15" s="43" customFormat="1" ht="60" x14ac:dyDescent="0.35">
      <c r="A214" s="40"/>
      <c r="B214" s="166"/>
      <c r="C214" s="166"/>
      <c r="D214" s="166"/>
      <c r="E214" s="166"/>
      <c r="F214" s="167"/>
      <c r="G214" s="122" t="s">
        <v>557</v>
      </c>
      <c r="H214" s="51"/>
      <c r="I214" s="60" t="s">
        <v>440</v>
      </c>
      <c r="J214" s="48"/>
      <c r="K214" s="128">
        <f>K215</f>
        <v>51000</v>
      </c>
      <c r="L214" s="49"/>
      <c r="M214" s="245">
        <f t="shared" ref="M214:O217" si="7">M215</f>
        <v>51000</v>
      </c>
      <c r="N214" s="128">
        <f t="shared" si="7"/>
        <v>0</v>
      </c>
      <c r="O214" s="258">
        <f t="shared" si="7"/>
        <v>51000</v>
      </c>
    </row>
    <row r="215" spans="1:15" s="43" customFormat="1" ht="77.5" x14ac:dyDescent="0.35">
      <c r="A215" s="40"/>
      <c r="B215" s="166"/>
      <c r="C215" s="166"/>
      <c r="D215" s="166"/>
      <c r="E215" s="166"/>
      <c r="F215" s="167"/>
      <c r="G215" s="51" t="s">
        <v>558</v>
      </c>
      <c r="H215" s="51"/>
      <c r="I215" s="47" t="s">
        <v>441</v>
      </c>
      <c r="J215" s="48"/>
      <c r="K215" s="49">
        <f>K216</f>
        <v>51000</v>
      </c>
      <c r="L215" s="49"/>
      <c r="M215" s="244">
        <f t="shared" si="7"/>
        <v>51000</v>
      </c>
      <c r="N215" s="49">
        <f t="shared" si="7"/>
        <v>0</v>
      </c>
      <c r="O215" s="222">
        <f t="shared" si="7"/>
        <v>51000</v>
      </c>
    </row>
    <row r="216" spans="1:15" s="43" customFormat="1" ht="46.5" x14ac:dyDescent="0.35">
      <c r="A216" s="40"/>
      <c r="B216" s="166"/>
      <c r="C216" s="166"/>
      <c r="D216" s="166"/>
      <c r="E216" s="166"/>
      <c r="F216" s="167"/>
      <c r="G216" s="63" t="s">
        <v>489</v>
      </c>
      <c r="H216" s="51"/>
      <c r="I216" s="64" t="s">
        <v>442</v>
      </c>
      <c r="J216" s="48"/>
      <c r="K216" s="49">
        <f>K217</f>
        <v>51000</v>
      </c>
      <c r="L216" s="49"/>
      <c r="M216" s="244">
        <f t="shared" si="7"/>
        <v>51000</v>
      </c>
      <c r="N216" s="49">
        <f t="shared" si="7"/>
        <v>0</v>
      </c>
      <c r="O216" s="222">
        <f t="shared" si="7"/>
        <v>51000</v>
      </c>
    </row>
    <row r="217" spans="1:15" s="43" customFormat="1" ht="77.5" x14ac:dyDescent="0.35">
      <c r="A217" s="40"/>
      <c r="B217" s="166"/>
      <c r="C217" s="166"/>
      <c r="D217" s="166"/>
      <c r="E217" s="166"/>
      <c r="F217" s="167"/>
      <c r="G217" s="51" t="s">
        <v>451</v>
      </c>
      <c r="H217" s="51"/>
      <c r="I217" s="47" t="s">
        <v>443</v>
      </c>
      <c r="J217" s="48"/>
      <c r="K217" s="49">
        <f>K218</f>
        <v>51000</v>
      </c>
      <c r="L217" s="49"/>
      <c r="M217" s="244">
        <f t="shared" si="7"/>
        <v>51000</v>
      </c>
      <c r="N217" s="49">
        <f t="shared" si="7"/>
        <v>0</v>
      </c>
      <c r="O217" s="222">
        <f t="shared" si="7"/>
        <v>51000</v>
      </c>
    </row>
    <row r="218" spans="1:15" s="43" customFormat="1" ht="46.5" x14ac:dyDescent="0.35">
      <c r="A218" s="40"/>
      <c r="B218" s="166"/>
      <c r="C218" s="166"/>
      <c r="D218" s="166"/>
      <c r="E218" s="166"/>
      <c r="F218" s="167"/>
      <c r="G218" s="51" t="s">
        <v>4</v>
      </c>
      <c r="H218" s="51"/>
      <c r="I218" s="47"/>
      <c r="J218" s="48">
        <v>600</v>
      </c>
      <c r="K218" s="49">
        <v>51000</v>
      </c>
      <c r="L218" s="49"/>
      <c r="M218" s="244">
        <v>51000</v>
      </c>
      <c r="N218" s="49"/>
      <c r="O218" s="222">
        <f>N218+K218</f>
        <v>51000</v>
      </c>
    </row>
    <row r="219" spans="1:15" ht="51" hidden="1" customHeight="1" x14ac:dyDescent="0.25">
      <c r="A219" s="4"/>
      <c r="B219" s="19"/>
      <c r="C219" s="19"/>
      <c r="D219" s="19"/>
      <c r="E219" s="19"/>
      <c r="F219" s="20"/>
      <c r="G219" s="122" t="s">
        <v>421</v>
      </c>
      <c r="H219" s="113"/>
      <c r="I219" s="60" t="s">
        <v>244</v>
      </c>
      <c r="J219" s="113"/>
      <c r="K219" s="114">
        <f>K220+K226</f>
        <v>34000</v>
      </c>
      <c r="L219" s="188"/>
      <c r="M219" s="240">
        <f>M220+M226</f>
        <v>34000</v>
      </c>
      <c r="N219" s="114"/>
      <c r="O219" s="258"/>
    </row>
    <row r="220" spans="1:15" ht="63.75" hidden="1" customHeight="1" x14ac:dyDescent="0.25">
      <c r="A220" s="4"/>
      <c r="B220" s="19"/>
      <c r="C220" s="19"/>
      <c r="D220" s="19"/>
      <c r="E220" s="19"/>
      <c r="F220" s="20"/>
      <c r="G220" s="51" t="s">
        <v>422</v>
      </c>
      <c r="H220" s="51"/>
      <c r="I220" s="47" t="s">
        <v>256</v>
      </c>
      <c r="J220" s="125"/>
      <c r="K220" s="49">
        <f>K221</f>
        <v>0</v>
      </c>
      <c r="L220" s="177"/>
      <c r="M220" s="244">
        <f>M221</f>
        <v>0</v>
      </c>
      <c r="N220" s="49"/>
      <c r="O220" s="258"/>
    </row>
    <row r="221" spans="1:15" ht="51" hidden="1" customHeight="1" x14ac:dyDescent="0.25">
      <c r="A221" s="4"/>
      <c r="B221" s="288" t="s">
        <v>39</v>
      </c>
      <c r="C221" s="288"/>
      <c r="D221" s="288"/>
      <c r="E221" s="288"/>
      <c r="F221" s="289"/>
      <c r="G221" s="63" t="s">
        <v>259</v>
      </c>
      <c r="H221" s="51"/>
      <c r="I221" s="64" t="s">
        <v>257</v>
      </c>
      <c r="J221" s="125"/>
      <c r="K221" s="49">
        <f>K222</f>
        <v>0</v>
      </c>
      <c r="L221" s="177"/>
      <c r="M221" s="244">
        <f>M222</f>
        <v>0</v>
      </c>
      <c r="N221" s="49"/>
      <c r="O221" s="259"/>
    </row>
    <row r="222" spans="1:15" ht="77.25" hidden="1" customHeight="1" x14ac:dyDescent="0.25">
      <c r="A222" s="4"/>
      <c r="B222" s="12"/>
      <c r="C222" s="12"/>
      <c r="D222" s="12"/>
      <c r="E222" s="12"/>
      <c r="F222" s="13"/>
      <c r="G222" s="51" t="s">
        <v>420</v>
      </c>
      <c r="H222" s="51"/>
      <c r="I222" s="47" t="s">
        <v>258</v>
      </c>
      <c r="J222" s="125"/>
      <c r="K222" s="49">
        <f>K223+K224</f>
        <v>0</v>
      </c>
      <c r="L222" s="177"/>
      <c r="M222" s="244">
        <f>M223+M224</f>
        <v>0</v>
      </c>
      <c r="N222" s="49"/>
      <c r="O222" s="259"/>
    </row>
    <row r="223" spans="1:15" ht="37.5" hidden="1" customHeight="1" x14ac:dyDescent="0.25">
      <c r="A223" s="4"/>
      <c r="B223" s="12"/>
      <c r="C223" s="12"/>
      <c r="D223" s="12"/>
      <c r="E223" s="12"/>
      <c r="F223" s="13"/>
      <c r="G223" s="51" t="s">
        <v>2</v>
      </c>
      <c r="H223" s="51"/>
      <c r="I223" s="64"/>
      <c r="J223" s="48">
        <v>200</v>
      </c>
      <c r="K223" s="49">
        <v>0</v>
      </c>
      <c r="L223" s="49"/>
      <c r="M223" s="244">
        <v>0</v>
      </c>
      <c r="N223" s="49"/>
      <c r="O223" s="259"/>
    </row>
    <row r="224" spans="1:15" ht="42.75" hidden="1" customHeight="1" x14ac:dyDescent="0.25">
      <c r="A224" s="4"/>
      <c r="B224" s="12"/>
      <c r="C224" s="12"/>
      <c r="D224" s="12"/>
      <c r="E224" s="12"/>
      <c r="F224" s="13"/>
      <c r="G224" s="51" t="s">
        <v>4</v>
      </c>
      <c r="H224" s="51"/>
      <c r="I224" s="64"/>
      <c r="J224" s="48">
        <v>600</v>
      </c>
      <c r="K224" s="49"/>
      <c r="L224" s="49"/>
      <c r="M224" s="244"/>
      <c r="N224" s="49"/>
      <c r="O224" s="259"/>
    </row>
    <row r="225" spans="1:15" ht="30" x14ac:dyDescent="0.35">
      <c r="A225" s="4"/>
      <c r="B225" s="12"/>
      <c r="C225" s="12"/>
      <c r="D225" s="12"/>
      <c r="E225" s="12"/>
      <c r="F225" s="13"/>
      <c r="G225" s="122" t="s">
        <v>450</v>
      </c>
      <c r="H225" s="51"/>
      <c r="I225" s="60" t="s">
        <v>444</v>
      </c>
      <c r="J225" s="48"/>
      <c r="K225" s="49">
        <f>K226</f>
        <v>34000</v>
      </c>
      <c r="L225" s="49"/>
      <c r="M225" s="244">
        <f>M226</f>
        <v>34000</v>
      </c>
      <c r="N225" s="49">
        <f>N226</f>
        <v>0</v>
      </c>
      <c r="O225" s="258">
        <f>O226</f>
        <v>34000</v>
      </c>
    </row>
    <row r="226" spans="1:15" ht="31" x14ac:dyDescent="0.35">
      <c r="A226" s="4"/>
      <c r="B226" s="12"/>
      <c r="C226" s="12"/>
      <c r="D226" s="12"/>
      <c r="E226" s="12"/>
      <c r="F226" s="13"/>
      <c r="G226" s="51" t="s">
        <v>449</v>
      </c>
      <c r="H226" s="122"/>
      <c r="I226" s="47" t="s">
        <v>445</v>
      </c>
      <c r="J226" s="123" t="s">
        <v>0</v>
      </c>
      <c r="K226" s="49">
        <f>K228</f>
        <v>34000</v>
      </c>
      <c r="L226" s="128"/>
      <c r="M226" s="244">
        <f>M228</f>
        <v>34000</v>
      </c>
      <c r="N226" s="49">
        <f>N228</f>
        <v>0</v>
      </c>
      <c r="O226" s="222">
        <f>O228</f>
        <v>34000</v>
      </c>
    </row>
    <row r="227" spans="1:15" ht="46.5" x14ac:dyDescent="0.35">
      <c r="A227" s="4"/>
      <c r="B227" s="12"/>
      <c r="C227" s="12"/>
      <c r="D227" s="12"/>
      <c r="E227" s="12"/>
      <c r="F227" s="13"/>
      <c r="G227" s="63" t="s">
        <v>262</v>
      </c>
      <c r="H227" s="63"/>
      <c r="I227" s="64" t="s">
        <v>446</v>
      </c>
      <c r="J227" s="123"/>
      <c r="K227" s="49">
        <f>K228</f>
        <v>34000</v>
      </c>
      <c r="L227" s="128"/>
      <c r="M227" s="244">
        <f>M228</f>
        <v>34000</v>
      </c>
      <c r="N227" s="49">
        <f>N228</f>
        <v>0</v>
      </c>
      <c r="O227" s="222">
        <f>O228</f>
        <v>34000</v>
      </c>
    </row>
    <row r="228" spans="1:15" ht="31" x14ac:dyDescent="0.35">
      <c r="A228" s="4"/>
      <c r="B228" s="315" t="s">
        <v>38</v>
      </c>
      <c r="C228" s="315"/>
      <c r="D228" s="315"/>
      <c r="E228" s="315"/>
      <c r="F228" s="316"/>
      <c r="G228" s="51" t="s">
        <v>448</v>
      </c>
      <c r="H228" s="51"/>
      <c r="I228" s="47" t="s">
        <v>447</v>
      </c>
      <c r="J228" s="48"/>
      <c r="K228" s="49">
        <f>K229+K230</f>
        <v>34000</v>
      </c>
      <c r="L228" s="49"/>
      <c r="M228" s="244">
        <f>M229+M230</f>
        <v>34000</v>
      </c>
      <c r="N228" s="49">
        <f>N229+N230</f>
        <v>0</v>
      </c>
      <c r="O228" s="222">
        <f>O229+O230</f>
        <v>34000</v>
      </c>
    </row>
    <row r="229" spans="1:15" ht="45" hidden="1" customHeight="1" x14ac:dyDescent="0.25">
      <c r="A229" s="4"/>
      <c r="B229" s="288" t="s">
        <v>37</v>
      </c>
      <c r="C229" s="288"/>
      <c r="D229" s="288"/>
      <c r="E229" s="288"/>
      <c r="F229" s="289"/>
      <c r="G229" s="51" t="s">
        <v>2</v>
      </c>
      <c r="H229" s="51"/>
      <c r="I229" s="52"/>
      <c r="J229" s="48">
        <v>200</v>
      </c>
      <c r="K229" s="49">
        <v>0</v>
      </c>
      <c r="L229" s="49"/>
      <c r="M229" s="244">
        <v>0</v>
      </c>
      <c r="N229" s="49"/>
      <c r="O229" s="222"/>
    </row>
    <row r="230" spans="1:15" ht="46.5" x14ac:dyDescent="0.35">
      <c r="A230" s="4"/>
      <c r="B230" s="12"/>
      <c r="C230" s="12"/>
      <c r="D230" s="12"/>
      <c r="E230" s="12"/>
      <c r="F230" s="13"/>
      <c r="G230" s="51" t="s">
        <v>4</v>
      </c>
      <c r="H230" s="51"/>
      <c r="I230" s="52"/>
      <c r="J230" s="48">
        <v>600</v>
      </c>
      <c r="K230" s="49">
        <v>34000</v>
      </c>
      <c r="L230" s="49"/>
      <c r="M230" s="244">
        <v>34000</v>
      </c>
      <c r="N230" s="49"/>
      <c r="O230" s="222">
        <f>N230+K230</f>
        <v>34000</v>
      </c>
    </row>
    <row r="231" spans="1:15" ht="15.5" x14ac:dyDescent="0.35">
      <c r="A231" s="4"/>
      <c r="B231" s="278" t="s">
        <v>36</v>
      </c>
      <c r="C231" s="278"/>
      <c r="D231" s="278"/>
      <c r="E231" s="278"/>
      <c r="F231" s="279"/>
      <c r="G231" s="122" t="s">
        <v>8</v>
      </c>
      <c r="H231" s="51"/>
      <c r="I231" s="60" t="s">
        <v>311</v>
      </c>
      <c r="J231" s="48"/>
      <c r="K231" s="49">
        <f>K232+K236</f>
        <v>2820753</v>
      </c>
      <c r="L231" s="49"/>
      <c r="M231" s="244">
        <f>M232+M236</f>
        <v>2820653</v>
      </c>
      <c r="N231" s="49">
        <f>N232+N236</f>
        <v>0</v>
      </c>
      <c r="O231" s="258">
        <f>O232+O236</f>
        <v>2820753</v>
      </c>
    </row>
    <row r="232" spans="1:15" ht="31" x14ac:dyDescent="0.35">
      <c r="A232" s="4"/>
      <c r="B232" s="278">
        <v>200</v>
      </c>
      <c r="C232" s="278"/>
      <c r="D232" s="278"/>
      <c r="E232" s="278"/>
      <c r="F232" s="279"/>
      <c r="G232" s="51" t="s">
        <v>82</v>
      </c>
      <c r="H232" s="51"/>
      <c r="I232" s="47" t="s">
        <v>320</v>
      </c>
      <c r="J232" s="48"/>
      <c r="K232" s="49">
        <f>K233+K234+K235</f>
        <v>2342000</v>
      </c>
      <c r="L232" s="49"/>
      <c r="M232" s="244">
        <f>M233+M234+M235</f>
        <v>2341900</v>
      </c>
      <c r="N232" s="49">
        <f>N233+N234+N235</f>
        <v>0</v>
      </c>
      <c r="O232" s="222">
        <f>O233+O234+O235</f>
        <v>2342000</v>
      </c>
    </row>
    <row r="233" spans="1:15" ht="77.5" x14ac:dyDescent="0.35">
      <c r="A233" s="4"/>
      <c r="B233" s="315" t="s">
        <v>35</v>
      </c>
      <c r="C233" s="315"/>
      <c r="D233" s="315"/>
      <c r="E233" s="315"/>
      <c r="F233" s="316"/>
      <c r="G233" s="51" t="s">
        <v>3</v>
      </c>
      <c r="H233" s="51"/>
      <c r="I233" s="47"/>
      <c r="J233" s="48">
        <v>100</v>
      </c>
      <c r="K233" s="49">
        <v>2301500</v>
      </c>
      <c r="L233" s="49"/>
      <c r="M233" s="244">
        <v>2301400</v>
      </c>
      <c r="N233" s="49"/>
      <c r="O233" s="222">
        <f>N233+K233</f>
        <v>2301500</v>
      </c>
    </row>
    <row r="234" spans="1:15" ht="31" x14ac:dyDescent="0.35">
      <c r="A234" s="4"/>
      <c r="B234" s="19"/>
      <c r="C234" s="19"/>
      <c r="D234" s="19"/>
      <c r="E234" s="19"/>
      <c r="F234" s="20"/>
      <c r="G234" s="51" t="s">
        <v>2</v>
      </c>
      <c r="H234" s="51"/>
      <c r="I234" s="47"/>
      <c r="J234" s="48">
        <v>200</v>
      </c>
      <c r="K234" s="49">
        <v>40500</v>
      </c>
      <c r="L234" s="49"/>
      <c r="M234" s="244">
        <v>40000</v>
      </c>
      <c r="N234" s="49"/>
      <c r="O234" s="222">
        <f>N234+K234</f>
        <v>40500</v>
      </c>
    </row>
    <row r="235" spans="1:15" ht="15.5" x14ac:dyDescent="0.35">
      <c r="A235" s="4"/>
      <c r="B235" s="19"/>
      <c r="C235" s="19"/>
      <c r="D235" s="19"/>
      <c r="E235" s="19"/>
      <c r="F235" s="20"/>
      <c r="G235" s="51" t="s">
        <v>1</v>
      </c>
      <c r="H235" s="51"/>
      <c r="I235" s="47"/>
      <c r="J235" s="48">
        <v>800</v>
      </c>
      <c r="K235" s="49"/>
      <c r="L235" s="49"/>
      <c r="M235" s="244">
        <v>500</v>
      </c>
      <c r="N235" s="49"/>
      <c r="O235" s="222">
        <f>N235+K235</f>
        <v>0</v>
      </c>
    </row>
    <row r="236" spans="1:15" s="43" customFormat="1" ht="31" x14ac:dyDescent="0.35">
      <c r="A236" s="40"/>
      <c r="B236" s="82"/>
      <c r="C236" s="82"/>
      <c r="D236" s="82"/>
      <c r="E236" s="82"/>
      <c r="F236" s="83"/>
      <c r="G236" s="51" t="s">
        <v>77</v>
      </c>
      <c r="H236" s="51"/>
      <c r="I236" s="47" t="s">
        <v>323</v>
      </c>
      <c r="J236" s="48" t="s">
        <v>0</v>
      </c>
      <c r="K236" s="49">
        <f>K237+K238</f>
        <v>478753</v>
      </c>
      <c r="L236" s="49">
        <f>L237+L238</f>
        <v>0</v>
      </c>
      <c r="M236" s="244">
        <f>M237+M238</f>
        <v>478753</v>
      </c>
      <c r="N236" s="49">
        <f>N237+N238</f>
        <v>0</v>
      </c>
      <c r="O236" s="222">
        <f>O237+O238</f>
        <v>478753</v>
      </c>
    </row>
    <row r="237" spans="1:15" s="43" customFormat="1" ht="77.5" x14ac:dyDescent="0.35">
      <c r="A237" s="40"/>
      <c r="B237" s="82"/>
      <c r="C237" s="82"/>
      <c r="D237" s="82"/>
      <c r="E237" s="82"/>
      <c r="F237" s="83"/>
      <c r="G237" s="51" t="s">
        <v>3</v>
      </c>
      <c r="H237" s="51"/>
      <c r="I237" s="47" t="s">
        <v>0</v>
      </c>
      <c r="J237" s="48">
        <v>100</v>
      </c>
      <c r="K237" s="49">
        <v>416245</v>
      </c>
      <c r="L237" s="49">
        <v>37039</v>
      </c>
      <c r="M237" s="244">
        <f>L237+K237</f>
        <v>453284</v>
      </c>
      <c r="N237" s="49"/>
      <c r="O237" s="222">
        <f>N237+K237</f>
        <v>416245</v>
      </c>
    </row>
    <row r="238" spans="1:15" s="43" customFormat="1" ht="31" x14ac:dyDescent="0.35">
      <c r="A238" s="40"/>
      <c r="B238" s="284" t="s">
        <v>34</v>
      </c>
      <c r="C238" s="284"/>
      <c r="D238" s="284"/>
      <c r="E238" s="284"/>
      <c r="F238" s="285"/>
      <c r="G238" s="51" t="s">
        <v>2</v>
      </c>
      <c r="H238" s="51"/>
      <c r="I238" s="47"/>
      <c r="J238" s="48">
        <v>200</v>
      </c>
      <c r="K238" s="49">
        <v>62508</v>
      </c>
      <c r="L238" s="49">
        <v>-37039</v>
      </c>
      <c r="M238" s="244">
        <f>L238+K238</f>
        <v>25469</v>
      </c>
      <c r="N238" s="49"/>
      <c r="O238" s="222">
        <f>N238+K238</f>
        <v>62508</v>
      </c>
    </row>
    <row r="239" spans="1:15" ht="45" x14ac:dyDescent="0.35">
      <c r="A239" s="4"/>
      <c r="B239" s="278">
        <v>600</v>
      </c>
      <c r="C239" s="278"/>
      <c r="D239" s="278"/>
      <c r="E239" s="278"/>
      <c r="F239" s="279"/>
      <c r="G239" s="122" t="s">
        <v>402</v>
      </c>
      <c r="H239" s="127">
        <v>805</v>
      </c>
      <c r="I239" s="47"/>
      <c r="J239" s="48"/>
      <c r="K239" s="128">
        <f>K245+K253+K240</f>
        <v>16402511</v>
      </c>
      <c r="L239" s="128">
        <f>L245+L253+L240</f>
        <v>0</v>
      </c>
      <c r="M239" s="245">
        <f>M245+M253+M240</f>
        <v>16545511</v>
      </c>
      <c r="N239" s="128">
        <f>N245+N253+N240</f>
        <v>0</v>
      </c>
      <c r="O239" s="258">
        <f>O245+O253+O240</f>
        <v>16402511</v>
      </c>
    </row>
    <row r="240" spans="1:15" ht="60.5" x14ac:dyDescent="0.35">
      <c r="A240" s="4"/>
      <c r="B240" s="15"/>
      <c r="C240" s="15"/>
      <c r="D240" s="15"/>
      <c r="E240" s="15"/>
      <c r="F240" s="16"/>
      <c r="G240" s="159" t="s">
        <v>585</v>
      </c>
      <c r="H240" s="127"/>
      <c r="I240" s="60" t="s">
        <v>290</v>
      </c>
      <c r="J240" s="48"/>
      <c r="K240" s="128">
        <f t="shared" ref="K240:O243" si="8">K241</f>
        <v>2363511</v>
      </c>
      <c r="L240" s="128">
        <f t="shared" si="8"/>
        <v>0</v>
      </c>
      <c r="M240" s="245">
        <f t="shared" si="8"/>
        <v>2363511</v>
      </c>
      <c r="N240" s="128">
        <f t="shared" si="8"/>
        <v>0</v>
      </c>
      <c r="O240" s="258">
        <f t="shared" si="8"/>
        <v>2363511</v>
      </c>
    </row>
    <row r="241" spans="1:16" ht="60.5" x14ac:dyDescent="0.35">
      <c r="A241" s="4"/>
      <c r="B241" s="15"/>
      <c r="C241" s="15"/>
      <c r="D241" s="15"/>
      <c r="E241" s="15"/>
      <c r="F241" s="16"/>
      <c r="G241" s="65" t="s">
        <v>586</v>
      </c>
      <c r="H241" s="127"/>
      <c r="I241" s="47" t="s">
        <v>291</v>
      </c>
      <c r="J241" s="48"/>
      <c r="K241" s="49">
        <f t="shared" si="8"/>
        <v>2363511</v>
      </c>
      <c r="L241" s="49">
        <f t="shared" si="8"/>
        <v>0</v>
      </c>
      <c r="M241" s="244">
        <f t="shared" si="8"/>
        <v>2363511</v>
      </c>
      <c r="N241" s="49">
        <f t="shared" si="8"/>
        <v>0</v>
      </c>
      <c r="O241" s="222">
        <f t="shared" si="8"/>
        <v>2363511</v>
      </c>
    </row>
    <row r="242" spans="1:16" ht="46.5" x14ac:dyDescent="0.35">
      <c r="A242" s="4"/>
      <c r="B242" s="15"/>
      <c r="C242" s="15"/>
      <c r="D242" s="15"/>
      <c r="E242" s="15"/>
      <c r="F242" s="16"/>
      <c r="G242" s="121" t="s">
        <v>329</v>
      </c>
      <c r="H242" s="127"/>
      <c r="I242" s="64" t="s">
        <v>292</v>
      </c>
      <c r="J242" s="48"/>
      <c r="K242" s="49">
        <f t="shared" si="8"/>
        <v>2363511</v>
      </c>
      <c r="L242" s="49">
        <f t="shared" si="8"/>
        <v>0</v>
      </c>
      <c r="M242" s="244">
        <f t="shared" si="8"/>
        <v>2363511</v>
      </c>
      <c r="N242" s="49">
        <f t="shared" si="8"/>
        <v>0</v>
      </c>
      <c r="O242" s="222">
        <f t="shared" si="8"/>
        <v>2363511</v>
      </c>
    </row>
    <row r="243" spans="1:16" ht="46.5" x14ac:dyDescent="0.35">
      <c r="A243" s="4"/>
      <c r="B243" s="15"/>
      <c r="C243" s="15"/>
      <c r="D243" s="15"/>
      <c r="E243" s="15"/>
      <c r="F243" s="16"/>
      <c r="G243" s="66" t="s">
        <v>499</v>
      </c>
      <c r="H243" s="127"/>
      <c r="I243" s="47" t="s">
        <v>498</v>
      </c>
      <c r="J243" s="48"/>
      <c r="K243" s="49">
        <f t="shared" si="8"/>
        <v>2363511</v>
      </c>
      <c r="L243" s="49">
        <f t="shared" si="8"/>
        <v>0</v>
      </c>
      <c r="M243" s="244">
        <f t="shared" si="8"/>
        <v>2363511</v>
      </c>
      <c r="N243" s="49">
        <f t="shared" si="8"/>
        <v>0</v>
      </c>
      <c r="O243" s="222">
        <f t="shared" si="8"/>
        <v>2363511</v>
      </c>
    </row>
    <row r="244" spans="1:16" ht="15.5" x14ac:dyDescent="0.35">
      <c r="A244" s="4"/>
      <c r="B244" s="15"/>
      <c r="C244" s="15"/>
      <c r="D244" s="15"/>
      <c r="E244" s="15"/>
      <c r="F244" s="16"/>
      <c r="G244" s="51" t="s">
        <v>6</v>
      </c>
      <c r="H244" s="127"/>
      <c r="I244" s="47"/>
      <c r="J244" s="48">
        <v>500</v>
      </c>
      <c r="K244" s="49">
        <v>2363511</v>
      </c>
      <c r="L244" s="49"/>
      <c r="M244" s="244">
        <f>K244+L244</f>
        <v>2363511</v>
      </c>
      <c r="N244" s="49"/>
      <c r="O244" s="258">
        <f>N244+K244</f>
        <v>2363511</v>
      </c>
    </row>
    <row r="245" spans="1:16" ht="69.5" customHeight="1" x14ac:dyDescent="0.35">
      <c r="A245" s="4"/>
      <c r="B245" s="272">
        <v>800</v>
      </c>
      <c r="C245" s="272"/>
      <c r="D245" s="272"/>
      <c r="E245" s="272"/>
      <c r="F245" s="273"/>
      <c r="G245" s="122" t="s">
        <v>587</v>
      </c>
      <c r="H245" s="122"/>
      <c r="I245" s="60" t="s">
        <v>307</v>
      </c>
      <c r="J245" s="123" t="s">
        <v>0</v>
      </c>
      <c r="K245" s="128">
        <f>K246</f>
        <v>6526000</v>
      </c>
      <c r="L245" s="128">
        <f>L246</f>
        <v>0</v>
      </c>
      <c r="M245" s="245">
        <f>M246</f>
        <v>7182000</v>
      </c>
      <c r="N245" s="128">
        <f>N246</f>
        <v>0</v>
      </c>
      <c r="O245" s="258">
        <f>O246</f>
        <v>6526000</v>
      </c>
    </row>
    <row r="246" spans="1:16" ht="62" x14ac:dyDescent="0.35">
      <c r="A246" s="4"/>
      <c r="B246" s="276" t="s">
        <v>32</v>
      </c>
      <c r="C246" s="276"/>
      <c r="D246" s="276"/>
      <c r="E246" s="276"/>
      <c r="F246" s="277"/>
      <c r="G246" s="51" t="s">
        <v>588</v>
      </c>
      <c r="H246" s="51"/>
      <c r="I246" s="47" t="s">
        <v>308</v>
      </c>
      <c r="J246" s="48" t="s">
        <v>0</v>
      </c>
      <c r="K246" s="49">
        <f>K247+K250</f>
        <v>6526000</v>
      </c>
      <c r="L246" s="49">
        <f>L247+L250</f>
        <v>0</v>
      </c>
      <c r="M246" s="244">
        <f>M247+M250</f>
        <v>7182000</v>
      </c>
      <c r="N246" s="49">
        <f>N247+N250</f>
        <v>0</v>
      </c>
      <c r="O246" s="222">
        <f>O247+O250</f>
        <v>6526000</v>
      </c>
    </row>
    <row r="247" spans="1:16" ht="46.5" x14ac:dyDescent="0.35">
      <c r="A247" s="4"/>
      <c r="B247" s="272">
        <v>300</v>
      </c>
      <c r="C247" s="272"/>
      <c r="D247" s="272"/>
      <c r="E247" s="272"/>
      <c r="F247" s="273"/>
      <c r="G247" s="63" t="s">
        <v>337</v>
      </c>
      <c r="H247" s="63"/>
      <c r="I247" s="64" t="s">
        <v>309</v>
      </c>
      <c r="J247" s="48"/>
      <c r="K247" s="49">
        <f>K248</f>
        <v>5676000</v>
      </c>
      <c r="L247" s="49"/>
      <c r="M247" s="244">
        <f t="shared" ref="M247:O248" si="9">M248</f>
        <v>6332000</v>
      </c>
      <c r="N247" s="49">
        <f t="shared" si="9"/>
        <v>0</v>
      </c>
      <c r="O247" s="222">
        <f t="shared" si="9"/>
        <v>5676000</v>
      </c>
    </row>
    <row r="248" spans="1:16" ht="46.5" x14ac:dyDescent="0.35">
      <c r="A248" s="4"/>
      <c r="B248" s="276" t="s">
        <v>31</v>
      </c>
      <c r="C248" s="276"/>
      <c r="D248" s="276"/>
      <c r="E248" s="276"/>
      <c r="F248" s="277"/>
      <c r="G248" s="51" t="s">
        <v>589</v>
      </c>
      <c r="H248" s="51"/>
      <c r="I248" s="47" t="s">
        <v>310</v>
      </c>
      <c r="J248" s="48"/>
      <c r="K248" s="49">
        <f>K249</f>
        <v>5676000</v>
      </c>
      <c r="L248" s="49"/>
      <c r="M248" s="244">
        <f t="shared" si="9"/>
        <v>6332000</v>
      </c>
      <c r="N248" s="49">
        <f t="shared" si="9"/>
        <v>0</v>
      </c>
      <c r="O248" s="222">
        <f t="shared" si="9"/>
        <v>5676000</v>
      </c>
    </row>
    <row r="249" spans="1:16" ht="15.5" x14ac:dyDescent="0.35">
      <c r="A249" s="4"/>
      <c r="B249" s="17"/>
      <c r="C249" s="17"/>
      <c r="D249" s="17"/>
      <c r="E249" s="17"/>
      <c r="F249" s="18"/>
      <c r="G249" s="51" t="s">
        <v>6</v>
      </c>
      <c r="H249" s="51"/>
      <c r="I249" s="47"/>
      <c r="J249" s="48">
        <v>500</v>
      </c>
      <c r="K249" s="49">
        <v>5676000</v>
      </c>
      <c r="L249" s="49"/>
      <c r="M249" s="244">
        <v>6332000</v>
      </c>
      <c r="N249" s="49"/>
      <c r="O249" s="222">
        <f>N249+K249</f>
        <v>5676000</v>
      </c>
    </row>
    <row r="250" spans="1:16" ht="46.5" x14ac:dyDescent="0.35">
      <c r="A250" s="4"/>
      <c r="B250" s="17"/>
      <c r="C250" s="17"/>
      <c r="D250" s="17"/>
      <c r="E250" s="17"/>
      <c r="F250" s="18"/>
      <c r="G250" s="63" t="s">
        <v>393</v>
      </c>
      <c r="H250" s="51"/>
      <c r="I250" s="64" t="s">
        <v>361</v>
      </c>
      <c r="J250" s="48"/>
      <c r="K250" s="49">
        <f t="shared" ref="K250:O251" si="10">K251</f>
        <v>850000</v>
      </c>
      <c r="L250" s="49">
        <f t="shared" si="10"/>
        <v>0</v>
      </c>
      <c r="M250" s="244">
        <f t="shared" si="10"/>
        <v>850000</v>
      </c>
      <c r="N250" s="49">
        <f t="shared" si="10"/>
        <v>0</v>
      </c>
      <c r="O250" s="222">
        <f t="shared" si="10"/>
        <v>850000</v>
      </c>
    </row>
    <row r="251" spans="1:16" ht="93" x14ac:dyDescent="0.35">
      <c r="A251" s="4"/>
      <c r="B251" s="17"/>
      <c r="C251" s="17"/>
      <c r="D251" s="17"/>
      <c r="E251" s="17"/>
      <c r="F251" s="18"/>
      <c r="G251" s="51" t="s">
        <v>359</v>
      </c>
      <c r="H251" s="51"/>
      <c r="I251" s="47" t="s">
        <v>360</v>
      </c>
      <c r="J251" s="48"/>
      <c r="K251" s="49">
        <f t="shared" si="10"/>
        <v>850000</v>
      </c>
      <c r="L251" s="49">
        <f t="shared" si="10"/>
        <v>0</v>
      </c>
      <c r="M251" s="244">
        <f t="shared" si="10"/>
        <v>850000</v>
      </c>
      <c r="N251" s="49">
        <f t="shared" si="10"/>
        <v>0</v>
      </c>
      <c r="O251" s="222">
        <f t="shared" si="10"/>
        <v>850000</v>
      </c>
      <c r="P251" s="84"/>
    </row>
    <row r="252" spans="1:16" ht="31" x14ac:dyDescent="0.35">
      <c r="A252" s="4"/>
      <c r="B252" s="17"/>
      <c r="C252" s="17"/>
      <c r="D252" s="17"/>
      <c r="E252" s="17"/>
      <c r="F252" s="18"/>
      <c r="G252" s="51" t="s">
        <v>2</v>
      </c>
      <c r="H252" s="51"/>
      <c r="I252" s="47"/>
      <c r="J252" s="48">
        <v>200</v>
      </c>
      <c r="K252" s="49">
        <v>850000</v>
      </c>
      <c r="L252" s="49"/>
      <c r="M252" s="244">
        <f>K252+L252</f>
        <v>850000</v>
      </c>
      <c r="N252" s="49"/>
      <c r="O252" s="222">
        <f>N252+K252</f>
        <v>850000</v>
      </c>
    </row>
    <row r="253" spans="1:16" ht="15.5" x14ac:dyDescent="0.35">
      <c r="A253" s="4"/>
      <c r="B253" s="17"/>
      <c r="C253" s="17"/>
      <c r="D253" s="17"/>
      <c r="E253" s="17"/>
      <c r="F253" s="18"/>
      <c r="G253" s="122" t="s">
        <v>8</v>
      </c>
      <c r="H253" s="122"/>
      <c r="I253" s="60" t="s">
        <v>311</v>
      </c>
      <c r="J253" s="123" t="s">
        <v>0</v>
      </c>
      <c r="K253" s="128">
        <f>K254</f>
        <v>7513000</v>
      </c>
      <c r="L253" s="128"/>
      <c r="M253" s="245">
        <f>M254</f>
        <v>7000000</v>
      </c>
      <c r="N253" s="128">
        <f>N254</f>
        <v>0</v>
      </c>
      <c r="O253" s="258">
        <f>O254</f>
        <v>7513000</v>
      </c>
    </row>
    <row r="254" spans="1:16" ht="31" x14ac:dyDescent="0.35">
      <c r="A254" s="4"/>
      <c r="B254" s="17"/>
      <c r="C254" s="17"/>
      <c r="D254" s="17"/>
      <c r="E254" s="17"/>
      <c r="F254" s="18"/>
      <c r="G254" s="51" t="s">
        <v>81</v>
      </c>
      <c r="H254" s="51"/>
      <c r="I254" s="47" t="s">
        <v>319</v>
      </c>
      <c r="J254" s="48"/>
      <c r="K254" s="49">
        <f>K255+K256</f>
        <v>7513000</v>
      </c>
      <c r="L254" s="49"/>
      <c r="M254" s="244">
        <f>M255+M256</f>
        <v>7000000</v>
      </c>
      <c r="N254" s="49">
        <f>N255+N256</f>
        <v>0</v>
      </c>
      <c r="O254" s="222">
        <f>O255+O256</f>
        <v>7513000</v>
      </c>
    </row>
    <row r="255" spans="1:16" ht="77.5" x14ac:dyDescent="0.35">
      <c r="A255" s="4"/>
      <c r="B255" s="278">
        <v>600</v>
      </c>
      <c r="C255" s="278"/>
      <c r="D255" s="278"/>
      <c r="E255" s="278"/>
      <c r="F255" s="279"/>
      <c r="G255" s="51" t="s">
        <v>3</v>
      </c>
      <c r="H255" s="51"/>
      <c r="I255" s="47"/>
      <c r="J255" s="48">
        <v>100</v>
      </c>
      <c r="K255" s="49">
        <v>7098000</v>
      </c>
      <c r="L255" s="49"/>
      <c r="M255" s="244">
        <v>6654400</v>
      </c>
      <c r="N255" s="49"/>
      <c r="O255" s="222">
        <f>N255+K255</f>
        <v>7098000</v>
      </c>
    </row>
    <row r="256" spans="1:16" ht="31" x14ac:dyDescent="0.35">
      <c r="A256" s="4"/>
      <c r="B256" s="272">
        <v>800</v>
      </c>
      <c r="C256" s="272"/>
      <c r="D256" s="272"/>
      <c r="E256" s="272"/>
      <c r="F256" s="273"/>
      <c r="G256" s="51" t="s">
        <v>2</v>
      </c>
      <c r="H256" s="51"/>
      <c r="I256" s="47"/>
      <c r="J256" s="48">
        <v>200</v>
      </c>
      <c r="K256" s="49">
        <v>415000</v>
      </c>
      <c r="L256" s="49"/>
      <c r="M256" s="244">
        <v>345600</v>
      </c>
      <c r="N256" s="49"/>
      <c r="O256" s="222">
        <f>N256+K256</f>
        <v>415000</v>
      </c>
    </row>
    <row r="257" spans="1:15" ht="15.5" x14ac:dyDescent="0.35">
      <c r="A257" s="4"/>
      <c r="B257" s="276" t="s">
        <v>30</v>
      </c>
      <c r="C257" s="276"/>
      <c r="D257" s="276"/>
      <c r="E257" s="276"/>
      <c r="F257" s="277"/>
      <c r="G257" s="51" t="s">
        <v>1</v>
      </c>
      <c r="H257" s="51"/>
      <c r="I257" s="47"/>
      <c r="J257" s="48">
        <v>800</v>
      </c>
      <c r="K257" s="49"/>
      <c r="L257" s="49"/>
      <c r="M257" s="244"/>
      <c r="N257" s="49"/>
      <c r="O257" s="258"/>
    </row>
    <row r="258" spans="1:15" ht="45" x14ac:dyDescent="0.35">
      <c r="A258" s="4"/>
      <c r="B258" s="17"/>
      <c r="C258" s="17"/>
      <c r="D258" s="17"/>
      <c r="E258" s="17"/>
      <c r="F258" s="18"/>
      <c r="G258" s="122" t="s">
        <v>656</v>
      </c>
      <c r="H258" s="127">
        <v>806</v>
      </c>
      <c r="I258" s="47"/>
      <c r="J258" s="48"/>
      <c r="K258" s="128">
        <f>K259+K347+K356+K361</f>
        <v>174069142</v>
      </c>
      <c r="L258" s="128">
        <f>L259+L347+L356+L361</f>
        <v>480829</v>
      </c>
      <c r="M258" s="245">
        <f>M259+M347+M356+M361</f>
        <v>172841525</v>
      </c>
      <c r="N258" s="128">
        <f>N259+N347+N356+N361</f>
        <v>-2598</v>
      </c>
      <c r="O258" s="258">
        <f>O259+O347+O356+O361</f>
        <v>174066544</v>
      </c>
    </row>
    <row r="259" spans="1:15" ht="45" x14ac:dyDescent="0.35">
      <c r="A259" s="4"/>
      <c r="B259" s="17"/>
      <c r="C259" s="17"/>
      <c r="D259" s="17"/>
      <c r="E259" s="17"/>
      <c r="F259" s="18"/>
      <c r="G259" s="122" t="s">
        <v>590</v>
      </c>
      <c r="H259" s="122"/>
      <c r="I259" s="60" t="s">
        <v>199</v>
      </c>
      <c r="J259" s="48" t="s">
        <v>0</v>
      </c>
      <c r="K259" s="128">
        <f>K260+K335+K343</f>
        <v>166792737</v>
      </c>
      <c r="L259" s="128">
        <f>L260+L335</f>
        <v>480829</v>
      </c>
      <c r="M259" s="245">
        <f>M260+M335</f>
        <v>166062525</v>
      </c>
      <c r="N259" s="128">
        <f>N260+N335+N343</f>
        <v>-2598</v>
      </c>
      <c r="O259" s="258">
        <f>O260+O335+O343</f>
        <v>166790139</v>
      </c>
    </row>
    <row r="260" spans="1:15" ht="62" x14ac:dyDescent="0.35">
      <c r="A260" s="4"/>
      <c r="B260" s="17"/>
      <c r="C260" s="17"/>
      <c r="D260" s="17"/>
      <c r="E260" s="17"/>
      <c r="F260" s="18"/>
      <c r="G260" s="51" t="s">
        <v>591</v>
      </c>
      <c r="H260" s="122"/>
      <c r="I260" s="47" t="s">
        <v>200</v>
      </c>
      <c r="J260" s="48"/>
      <c r="K260" s="49">
        <f>K261+K315+K323+K332+K340</f>
        <v>166782737</v>
      </c>
      <c r="L260" s="49">
        <f>L261+L315+L323+L332+L340</f>
        <v>480829</v>
      </c>
      <c r="M260" s="244">
        <f>M261+M315+M323+M332+M340</f>
        <v>166062525</v>
      </c>
      <c r="N260" s="49">
        <f>N261+N315+N323+N332+N340</f>
        <v>-2598</v>
      </c>
      <c r="O260" s="222">
        <f>O261+O315+O323+O332+O340</f>
        <v>166780139</v>
      </c>
    </row>
    <row r="261" spans="1:15" ht="93" x14ac:dyDescent="0.35">
      <c r="A261" s="4"/>
      <c r="B261" s="17"/>
      <c r="C261" s="17"/>
      <c r="D261" s="17"/>
      <c r="E261" s="17"/>
      <c r="F261" s="18"/>
      <c r="G261" s="63" t="s">
        <v>505</v>
      </c>
      <c r="H261" s="63"/>
      <c r="I261" s="64" t="s">
        <v>201</v>
      </c>
      <c r="J261" s="48"/>
      <c r="K261" s="49">
        <f>K262+K266+K269+K272+K275+K278+K283+K285+K287+K290+K298+K301+K304+K307+K309+K311+K313</f>
        <v>77206397</v>
      </c>
      <c r="L261" s="49">
        <f>L262+L266+L269+L272+L275+L278+L283+L285+L287+L290+L298+L301+L304+L307+L309+L311+L313</f>
        <v>480829</v>
      </c>
      <c r="M261" s="244">
        <f>M262+M266+M269+M272+M275+M278+M283+M285+M287+M290+M298+M301+M304+M307+M309+M311+M313</f>
        <v>83536015</v>
      </c>
      <c r="N261" s="49">
        <f>N262+N266+N269+N272+N275+N278+N283+N285+N287+N290+N298+N301+N304+N307+N309+N311+N313</f>
        <v>-2598</v>
      </c>
      <c r="O261" s="222">
        <f>O262+O266+O269+O272+O275+O278+O283+O285+O287+O290+O298+O301+O304+O307+O309+O311+O313</f>
        <v>77203799</v>
      </c>
    </row>
    <row r="262" spans="1:15" s="88" customFormat="1" ht="77.5" x14ac:dyDescent="0.35">
      <c r="A262" s="85"/>
      <c r="B262" s="86"/>
      <c r="C262" s="86"/>
      <c r="D262" s="86"/>
      <c r="E262" s="86"/>
      <c r="F262" s="87"/>
      <c r="G262" s="136" t="s">
        <v>432</v>
      </c>
      <c r="H262" s="51"/>
      <c r="I262" s="47" t="s">
        <v>202</v>
      </c>
      <c r="J262" s="48"/>
      <c r="K262" s="49">
        <f>K264+K265</f>
        <v>62596</v>
      </c>
      <c r="L262" s="49">
        <f>L263+L265</f>
        <v>-10340</v>
      </c>
      <c r="M262" s="244">
        <f>M263+M265</f>
        <v>52256</v>
      </c>
      <c r="N262" s="49">
        <f>N264+N265</f>
        <v>0</v>
      </c>
      <c r="O262" s="222">
        <f>O264+O265</f>
        <v>62596</v>
      </c>
    </row>
    <row r="263" spans="1:15" s="88" customFormat="1" ht="45" hidden="1" customHeight="1" x14ac:dyDescent="0.25">
      <c r="A263" s="85"/>
      <c r="B263" s="86"/>
      <c r="C263" s="86"/>
      <c r="D263" s="86"/>
      <c r="E263" s="86"/>
      <c r="F263" s="87"/>
      <c r="G263" s="51" t="s">
        <v>2</v>
      </c>
      <c r="H263" s="137"/>
      <c r="I263" s="138"/>
      <c r="J263" s="48">
        <v>200</v>
      </c>
      <c r="K263" s="49">
        <v>0</v>
      </c>
      <c r="L263" s="49"/>
      <c r="M263" s="244">
        <v>0</v>
      </c>
      <c r="N263" s="49"/>
      <c r="O263" s="222"/>
    </row>
    <row r="264" spans="1:15" s="88" customFormat="1" ht="36" hidden="1" customHeight="1" x14ac:dyDescent="0.25">
      <c r="A264" s="85"/>
      <c r="B264" s="207"/>
      <c r="C264" s="207"/>
      <c r="D264" s="207"/>
      <c r="E264" s="207"/>
      <c r="F264" s="208"/>
      <c r="G264" s="118" t="s">
        <v>2</v>
      </c>
      <c r="H264" s="137"/>
      <c r="I264" s="138"/>
      <c r="J264" s="48">
        <v>200</v>
      </c>
      <c r="K264" s="49"/>
      <c r="L264" s="49"/>
      <c r="M264" s="244"/>
      <c r="N264" s="49"/>
      <c r="O264" s="222"/>
    </row>
    <row r="265" spans="1:15" s="88" customFormat="1" ht="31" x14ac:dyDescent="0.35">
      <c r="A265" s="85"/>
      <c r="B265" s="86"/>
      <c r="C265" s="86"/>
      <c r="D265" s="86"/>
      <c r="E265" s="86"/>
      <c r="F265" s="87"/>
      <c r="G265" s="139" t="s">
        <v>5</v>
      </c>
      <c r="H265" s="137"/>
      <c r="I265" s="138"/>
      <c r="J265" s="48">
        <v>300</v>
      </c>
      <c r="K265" s="49">
        <v>62596</v>
      </c>
      <c r="L265" s="49">
        <v>-10340</v>
      </c>
      <c r="M265" s="244">
        <f>L265+K265</f>
        <v>52256</v>
      </c>
      <c r="N265" s="49"/>
      <c r="O265" s="222">
        <f>N265+K265</f>
        <v>62596</v>
      </c>
    </row>
    <row r="266" spans="1:15" s="88" customFormat="1" ht="93" x14ac:dyDescent="0.35">
      <c r="A266" s="85"/>
      <c r="B266" s="305" t="s">
        <v>29</v>
      </c>
      <c r="C266" s="305"/>
      <c r="D266" s="305"/>
      <c r="E266" s="305"/>
      <c r="F266" s="306"/>
      <c r="G266" s="129" t="s">
        <v>433</v>
      </c>
      <c r="H266" s="66"/>
      <c r="I266" s="47" t="s">
        <v>203</v>
      </c>
      <c r="J266" s="48" t="s">
        <v>0</v>
      </c>
      <c r="K266" s="49">
        <f>K267+K268</f>
        <v>1303599</v>
      </c>
      <c r="L266" s="49">
        <f>L267+L268</f>
        <v>0</v>
      </c>
      <c r="M266" s="244">
        <f>M267+M268</f>
        <v>1303599</v>
      </c>
      <c r="N266" s="49">
        <f>N267+N268</f>
        <v>-2598</v>
      </c>
      <c r="O266" s="222">
        <f>O267+O268</f>
        <v>1301001</v>
      </c>
    </row>
    <row r="267" spans="1:15" s="88" customFormat="1" ht="31" x14ac:dyDescent="0.35">
      <c r="A267" s="85"/>
      <c r="B267" s="298">
        <v>500</v>
      </c>
      <c r="C267" s="298"/>
      <c r="D267" s="298"/>
      <c r="E267" s="298"/>
      <c r="F267" s="299"/>
      <c r="G267" s="118" t="s">
        <v>2</v>
      </c>
      <c r="H267" s="66"/>
      <c r="I267" s="47"/>
      <c r="J267" s="48">
        <v>200</v>
      </c>
      <c r="K267" s="49">
        <v>19294</v>
      </c>
      <c r="L267" s="49">
        <v>0</v>
      </c>
      <c r="M267" s="244">
        <f>K267+L267</f>
        <v>19294</v>
      </c>
      <c r="N267" s="49">
        <v>-2598</v>
      </c>
      <c r="O267" s="222">
        <f>N267+K267</f>
        <v>16696</v>
      </c>
    </row>
    <row r="268" spans="1:15" s="88" customFormat="1" ht="31" x14ac:dyDescent="0.35">
      <c r="A268" s="85"/>
      <c r="B268" s="86"/>
      <c r="C268" s="86"/>
      <c r="D268" s="86"/>
      <c r="E268" s="86"/>
      <c r="F268" s="87"/>
      <c r="G268" s="51" t="s">
        <v>5</v>
      </c>
      <c r="H268" s="51"/>
      <c r="I268" s="47" t="s">
        <v>0</v>
      </c>
      <c r="J268" s="48">
        <v>300</v>
      </c>
      <c r="K268" s="49">
        <v>1284305</v>
      </c>
      <c r="L268" s="49"/>
      <c r="M268" s="244">
        <f>K268+L268</f>
        <v>1284305</v>
      </c>
      <c r="N268" s="49"/>
      <c r="O268" s="222">
        <f>N268+K268</f>
        <v>1284305</v>
      </c>
    </row>
    <row r="269" spans="1:15" s="88" customFormat="1" ht="46.5" x14ac:dyDescent="0.35">
      <c r="A269" s="85"/>
      <c r="B269" s="86"/>
      <c r="C269" s="86"/>
      <c r="D269" s="86"/>
      <c r="E269" s="86"/>
      <c r="F269" s="87"/>
      <c r="G269" s="51" t="s">
        <v>89</v>
      </c>
      <c r="H269" s="51"/>
      <c r="I269" s="47" t="s">
        <v>204</v>
      </c>
      <c r="J269" s="48" t="s">
        <v>0</v>
      </c>
      <c r="K269" s="49">
        <f>K271+K270</f>
        <v>7880000</v>
      </c>
      <c r="L269" s="49">
        <f>L271+L270</f>
        <v>0</v>
      </c>
      <c r="M269" s="244">
        <f>M271+M270</f>
        <v>7854362</v>
      </c>
      <c r="N269" s="49">
        <f>N271+N270</f>
        <v>0</v>
      </c>
      <c r="O269" s="222">
        <f>O271+O270</f>
        <v>7880000</v>
      </c>
    </row>
    <row r="270" spans="1:15" s="88" customFormat="1" ht="31" x14ac:dyDescent="0.35">
      <c r="A270" s="85"/>
      <c r="B270" s="86"/>
      <c r="C270" s="86"/>
      <c r="D270" s="86"/>
      <c r="E270" s="86"/>
      <c r="F270" s="87"/>
      <c r="G270" s="51" t="s">
        <v>2</v>
      </c>
      <c r="H270" s="51"/>
      <c r="I270" s="47"/>
      <c r="J270" s="48">
        <v>200</v>
      </c>
      <c r="K270" s="49">
        <v>115638</v>
      </c>
      <c r="L270" s="49"/>
      <c r="M270" s="244">
        <v>90000</v>
      </c>
      <c r="N270" s="49"/>
      <c r="O270" s="222">
        <f>N270+K270</f>
        <v>115638</v>
      </c>
    </row>
    <row r="271" spans="1:15" s="88" customFormat="1" ht="31" x14ac:dyDescent="0.35">
      <c r="A271" s="85"/>
      <c r="B271" s="86"/>
      <c r="C271" s="86"/>
      <c r="D271" s="86"/>
      <c r="E271" s="86"/>
      <c r="F271" s="87"/>
      <c r="G271" s="51" t="s">
        <v>5</v>
      </c>
      <c r="H271" s="51"/>
      <c r="I271" s="47" t="s">
        <v>0</v>
      </c>
      <c r="J271" s="48">
        <v>300</v>
      </c>
      <c r="K271" s="49">
        <v>7764362</v>
      </c>
      <c r="L271" s="49"/>
      <c r="M271" s="244">
        <f>K271+L271</f>
        <v>7764362</v>
      </c>
      <c r="N271" s="49"/>
      <c r="O271" s="222">
        <f>N271+K271</f>
        <v>7764362</v>
      </c>
    </row>
    <row r="272" spans="1:15" s="88" customFormat="1" ht="93" x14ac:dyDescent="0.35">
      <c r="A272" s="85"/>
      <c r="B272" s="86"/>
      <c r="C272" s="86"/>
      <c r="D272" s="86"/>
      <c r="E272" s="86"/>
      <c r="F272" s="87"/>
      <c r="G272" s="51" t="s">
        <v>90</v>
      </c>
      <c r="H272" s="51"/>
      <c r="I272" s="47" t="s">
        <v>205</v>
      </c>
      <c r="J272" s="48" t="s">
        <v>0</v>
      </c>
      <c r="K272" s="49">
        <f>K273+K274</f>
        <v>151334</v>
      </c>
      <c r="L272" s="49">
        <f>L273+L274</f>
        <v>0</v>
      </c>
      <c r="M272" s="244">
        <f>M273+M274</f>
        <v>171600</v>
      </c>
      <c r="N272" s="49">
        <f>N273+N274</f>
        <v>0</v>
      </c>
      <c r="O272" s="222">
        <f>O273+O274</f>
        <v>151334</v>
      </c>
    </row>
    <row r="273" spans="1:15" s="88" customFormat="1" ht="31" hidden="1" x14ac:dyDescent="0.35">
      <c r="A273" s="85"/>
      <c r="B273" s="162"/>
      <c r="C273" s="162"/>
      <c r="D273" s="162"/>
      <c r="E273" s="162"/>
      <c r="F273" s="163"/>
      <c r="G273" s="51" t="s">
        <v>2</v>
      </c>
      <c r="H273" s="51"/>
      <c r="I273" s="47"/>
      <c r="J273" s="48">
        <v>200</v>
      </c>
      <c r="K273" s="49"/>
      <c r="L273" s="49"/>
      <c r="M273" s="244">
        <v>2500</v>
      </c>
      <c r="N273" s="49"/>
      <c r="O273" s="222"/>
    </row>
    <row r="274" spans="1:15" s="88" customFormat="1" ht="31" x14ac:dyDescent="0.35">
      <c r="A274" s="85"/>
      <c r="B274" s="86"/>
      <c r="C274" s="86"/>
      <c r="D274" s="86"/>
      <c r="E274" s="86"/>
      <c r="F274" s="87"/>
      <c r="G274" s="51" t="s">
        <v>5</v>
      </c>
      <c r="H274" s="51"/>
      <c r="I274" s="47" t="s">
        <v>0</v>
      </c>
      <c r="J274" s="48">
        <v>300</v>
      </c>
      <c r="K274" s="49">
        <v>151334</v>
      </c>
      <c r="L274" s="49"/>
      <c r="M274" s="244">
        <v>169100</v>
      </c>
      <c r="N274" s="49"/>
      <c r="O274" s="222">
        <f>N274+K274</f>
        <v>151334</v>
      </c>
    </row>
    <row r="275" spans="1:15" s="88" customFormat="1" ht="124" x14ac:dyDescent="0.35">
      <c r="A275" s="85"/>
      <c r="B275" s="86"/>
      <c r="C275" s="86"/>
      <c r="D275" s="86"/>
      <c r="E275" s="86"/>
      <c r="F275" s="87"/>
      <c r="G275" s="51" t="s">
        <v>622</v>
      </c>
      <c r="H275" s="51"/>
      <c r="I275" s="47" t="s">
        <v>623</v>
      </c>
      <c r="J275" s="48" t="s">
        <v>0</v>
      </c>
      <c r="K275" s="49">
        <f>K277+K276</f>
        <v>4255186</v>
      </c>
      <c r="L275" s="49">
        <f>L277+L276</f>
        <v>0</v>
      </c>
      <c r="M275" s="244">
        <f>M277+M276</f>
        <v>4642000</v>
      </c>
      <c r="N275" s="49">
        <f>N277+N276</f>
        <v>0</v>
      </c>
      <c r="O275" s="222">
        <f>O277+O276</f>
        <v>4255186</v>
      </c>
    </row>
    <row r="276" spans="1:15" s="88" customFormat="1" ht="31" x14ac:dyDescent="0.35">
      <c r="A276" s="85"/>
      <c r="B276" s="305" t="s">
        <v>28</v>
      </c>
      <c r="C276" s="305"/>
      <c r="D276" s="305"/>
      <c r="E276" s="305"/>
      <c r="F276" s="306"/>
      <c r="G276" s="51" t="s">
        <v>2</v>
      </c>
      <c r="H276" s="51"/>
      <c r="I276" s="47"/>
      <c r="J276" s="48">
        <v>200</v>
      </c>
      <c r="K276" s="49">
        <v>63735</v>
      </c>
      <c r="L276" s="49"/>
      <c r="M276" s="244">
        <v>68600</v>
      </c>
      <c r="N276" s="49"/>
      <c r="O276" s="222">
        <f>N276+K276</f>
        <v>63735</v>
      </c>
    </row>
    <row r="277" spans="1:15" s="88" customFormat="1" ht="31" x14ac:dyDescent="0.35">
      <c r="A277" s="85"/>
      <c r="B277" s="86"/>
      <c r="C277" s="86"/>
      <c r="D277" s="86"/>
      <c r="E277" s="86"/>
      <c r="F277" s="87"/>
      <c r="G277" s="51" t="s">
        <v>5</v>
      </c>
      <c r="H277" s="51"/>
      <c r="I277" s="47" t="s">
        <v>0</v>
      </c>
      <c r="J277" s="48">
        <v>300</v>
      </c>
      <c r="K277" s="49">
        <v>4191451</v>
      </c>
      <c r="L277" s="49"/>
      <c r="M277" s="244">
        <v>4573400</v>
      </c>
      <c r="N277" s="49"/>
      <c r="O277" s="222">
        <f>N277+K277</f>
        <v>4191451</v>
      </c>
    </row>
    <row r="278" spans="1:15" s="88" customFormat="1" ht="31" x14ac:dyDescent="0.35">
      <c r="A278" s="85"/>
      <c r="B278" s="86"/>
      <c r="C278" s="86"/>
      <c r="D278" s="86"/>
      <c r="E278" s="86"/>
      <c r="F278" s="87"/>
      <c r="G278" s="51" t="s">
        <v>625</v>
      </c>
      <c r="H278" s="51"/>
      <c r="I278" s="47" t="s">
        <v>624</v>
      </c>
      <c r="J278" s="48" t="s">
        <v>0</v>
      </c>
      <c r="K278" s="49">
        <f>K280+K279</f>
        <v>23348760</v>
      </c>
      <c r="L278" s="49">
        <f>L280+L279</f>
        <v>0</v>
      </c>
      <c r="M278" s="244">
        <f>M280+M279</f>
        <v>23348760</v>
      </c>
      <c r="N278" s="49">
        <f>N280+N279</f>
        <v>0</v>
      </c>
      <c r="O278" s="222">
        <f>O280+O279</f>
        <v>23348760</v>
      </c>
    </row>
    <row r="279" spans="1:15" s="88" customFormat="1" ht="43.5" hidden="1" customHeight="1" x14ac:dyDescent="0.25">
      <c r="A279" s="85"/>
      <c r="B279" s="86"/>
      <c r="C279" s="86"/>
      <c r="D279" s="86"/>
      <c r="E279" s="86"/>
      <c r="F279" s="87"/>
      <c r="G279" s="51" t="s">
        <v>2</v>
      </c>
      <c r="H279" s="51"/>
      <c r="I279" s="47"/>
      <c r="J279" s="48">
        <v>200</v>
      </c>
      <c r="K279" s="49"/>
      <c r="L279" s="49"/>
      <c r="M279" s="244">
        <f>K279+L279</f>
        <v>0</v>
      </c>
      <c r="N279" s="49"/>
      <c r="O279" s="222"/>
    </row>
    <row r="280" spans="1:15" s="88" customFormat="1" ht="32" customHeight="1" x14ac:dyDescent="0.35">
      <c r="A280" s="85"/>
      <c r="B280" s="298">
        <v>600</v>
      </c>
      <c r="C280" s="298"/>
      <c r="D280" s="298"/>
      <c r="E280" s="298"/>
      <c r="F280" s="299"/>
      <c r="G280" s="51" t="s">
        <v>5</v>
      </c>
      <c r="H280" s="51"/>
      <c r="I280" s="47" t="s">
        <v>0</v>
      </c>
      <c r="J280" s="48">
        <v>300</v>
      </c>
      <c r="K280" s="49">
        <v>23348760</v>
      </c>
      <c r="L280" s="49"/>
      <c r="M280" s="244">
        <f>K280+L280</f>
        <v>23348760</v>
      </c>
      <c r="N280" s="49"/>
      <c r="O280" s="222">
        <f>N280+K280</f>
        <v>23348760</v>
      </c>
    </row>
    <row r="281" spans="1:15" ht="48.65" hidden="1" customHeight="1" x14ac:dyDescent="0.25">
      <c r="A281" s="4"/>
      <c r="B281" s="17"/>
      <c r="C281" s="17"/>
      <c r="D281" s="17"/>
      <c r="E281" s="17"/>
      <c r="F281" s="18"/>
      <c r="G281" s="51" t="s">
        <v>388</v>
      </c>
      <c r="H281" s="51"/>
      <c r="I281" s="47" t="s">
        <v>409</v>
      </c>
      <c r="J281" s="48"/>
      <c r="K281" s="49">
        <f>K282</f>
        <v>0</v>
      </c>
      <c r="L281" s="49"/>
      <c r="M281" s="244">
        <f>M282</f>
        <v>0</v>
      </c>
      <c r="N281" s="49"/>
      <c r="O281" s="222"/>
    </row>
    <row r="282" spans="1:15" ht="27.75" hidden="1" customHeight="1" x14ac:dyDescent="0.25">
      <c r="A282" s="4"/>
      <c r="B282" s="17"/>
      <c r="C282" s="17"/>
      <c r="D282" s="17"/>
      <c r="E282" s="17"/>
      <c r="F282" s="18"/>
      <c r="G282" s="51" t="s">
        <v>5</v>
      </c>
      <c r="H282" s="51"/>
      <c r="I282" s="47"/>
      <c r="J282" s="48">
        <v>300</v>
      </c>
      <c r="K282" s="49">
        <v>0</v>
      </c>
      <c r="L282" s="49"/>
      <c r="M282" s="244">
        <v>0</v>
      </c>
      <c r="N282" s="49"/>
      <c r="O282" s="222"/>
    </row>
    <row r="283" spans="1:15" ht="31" x14ac:dyDescent="0.35">
      <c r="A283" s="4"/>
      <c r="B283" s="17"/>
      <c r="C283" s="17"/>
      <c r="D283" s="17"/>
      <c r="E283" s="17"/>
      <c r="F283" s="18"/>
      <c r="G283" s="51" t="s">
        <v>396</v>
      </c>
      <c r="H283" s="51"/>
      <c r="I283" s="47" t="s">
        <v>206</v>
      </c>
      <c r="J283" s="48"/>
      <c r="K283" s="49">
        <f>K284</f>
        <v>1195000</v>
      </c>
      <c r="L283" s="49">
        <f>L284</f>
        <v>0</v>
      </c>
      <c r="M283" s="244">
        <f>M284</f>
        <v>1195000</v>
      </c>
      <c r="N283" s="49">
        <f>N284</f>
        <v>0</v>
      </c>
      <c r="O283" s="222">
        <f>O284</f>
        <v>1195000</v>
      </c>
    </row>
    <row r="284" spans="1:15" ht="31" x14ac:dyDescent="0.35">
      <c r="A284" s="4"/>
      <c r="B284" s="17"/>
      <c r="C284" s="17"/>
      <c r="D284" s="17"/>
      <c r="E284" s="17"/>
      <c r="F284" s="18"/>
      <c r="G284" s="51" t="s">
        <v>5</v>
      </c>
      <c r="H284" s="51"/>
      <c r="I284" s="52"/>
      <c r="J284" s="48">
        <v>300</v>
      </c>
      <c r="K284" s="49">
        <v>1195000</v>
      </c>
      <c r="L284" s="49"/>
      <c r="M284" s="244">
        <v>1195000</v>
      </c>
      <c r="N284" s="49"/>
      <c r="O284" s="222">
        <f>N284+K284</f>
        <v>1195000</v>
      </c>
    </row>
    <row r="285" spans="1:15" ht="46.5" x14ac:dyDescent="0.35">
      <c r="A285" s="4"/>
      <c r="B285" s="17"/>
      <c r="C285" s="17"/>
      <c r="D285" s="17"/>
      <c r="E285" s="17"/>
      <c r="F285" s="18"/>
      <c r="G285" s="51" t="s">
        <v>65</v>
      </c>
      <c r="H285" s="51"/>
      <c r="I285" s="47" t="s">
        <v>207</v>
      </c>
      <c r="J285" s="48"/>
      <c r="K285" s="49">
        <f>K286</f>
        <v>100000</v>
      </c>
      <c r="L285" s="49">
        <f>L286</f>
        <v>0</v>
      </c>
      <c r="M285" s="244">
        <f>M286</f>
        <v>95000</v>
      </c>
      <c r="N285" s="49">
        <f>N286</f>
        <v>0</v>
      </c>
      <c r="O285" s="222">
        <f>O286</f>
        <v>100000</v>
      </c>
    </row>
    <row r="286" spans="1:15" ht="31" x14ac:dyDescent="0.35">
      <c r="A286" s="4"/>
      <c r="B286" s="272">
        <v>800</v>
      </c>
      <c r="C286" s="272"/>
      <c r="D286" s="272"/>
      <c r="E286" s="272"/>
      <c r="F286" s="273"/>
      <c r="G286" s="51" t="s">
        <v>5</v>
      </c>
      <c r="H286" s="51"/>
      <c r="I286" s="124"/>
      <c r="J286" s="48">
        <v>300</v>
      </c>
      <c r="K286" s="49">
        <v>100000</v>
      </c>
      <c r="L286" s="49"/>
      <c r="M286" s="244">
        <v>95000</v>
      </c>
      <c r="N286" s="49"/>
      <c r="O286" s="222">
        <f>N286+K286</f>
        <v>100000</v>
      </c>
    </row>
    <row r="287" spans="1:15" s="88" customFormat="1" ht="31" x14ac:dyDescent="0.35">
      <c r="A287" s="85"/>
      <c r="B287" s="86"/>
      <c r="C287" s="86"/>
      <c r="D287" s="86"/>
      <c r="E287" s="86"/>
      <c r="F287" s="87"/>
      <c r="G287" s="51" t="s">
        <v>86</v>
      </c>
      <c r="H287" s="51"/>
      <c r="I287" s="47" t="s">
        <v>208</v>
      </c>
      <c r="J287" s="48" t="s">
        <v>0</v>
      </c>
      <c r="K287" s="49">
        <f>K289+K288</f>
        <v>5754000</v>
      </c>
      <c r="L287" s="49">
        <f>L289+L288</f>
        <v>0</v>
      </c>
      <c r="M287" s="244">
        <f>M289+M288</f>
        <v>7503000</v>
      </c>
      <c r="N287" s="49">
        <f>N289+N288</f>
        <v>0</v>
      </c>
      <c r="O287" s="222">
        <f>O289+O288</f>
        <v>5754000</v>
      </c>
    </row>
    <row r="288" spans="1:15" s="88" customFormat="1" ht="31" x14ac:dyDescent="0.35">
      <c r="A288" s="85"/>
      <c r="B288" s="86"/>
      <c r="C288" s="86"/>
      <c r="D288" s="86"/>
      <c r="E288" s="86"/>
      <c r="F288" s="87"/>
      <c r="G288" s="51" t="s">
        <v>2</v>
      </c>
      <c r="H288" s="51"/>
      <c r="I288" s="47"/>
      <c r="J288" s="48">
        <v>200</v>
      </c>
      <c r="K288" s="49">
        <v>90000</v>
      </c>
      <c r="L288" s="49"/>
      <c r="M288" s="244">
        <v>124700</v>
      </c>
      <c r="N288" s="49"/>
      <c r="O288" s="222">
        <f>N288+K288</f>
        <v>90000</v>
      </c>
    </row>
    <row r="289" spans="1:15" s="88" customFormat="1" ht="31" x14ac:dyDescent="0.35">
      <c r="A289" s="85"/>
      <c r="B289" s="86"/>
      <c r="C289" s="86"/>
      <c r="D289" s="86"/>
      <c r="E289" s="86"/>
      <c r="F289" s="87"/>
      <c r="G289" s="51" t="s">
        <v>5</v>
      </c>
      <c r="H289" s="51"/>
      <c r="I289" s="47" t="s">
        <v>0</v>
      </c>
      <c r="J289" s="48">
        <v>300</v>
      </c>
      <c r="K289" s="49">
        <v>5664000</v>
      </c>
      <c r="L289" s="49"/>
      <c r="M289" s="244">
        <v>7378300</v>
      </c>
      <c r="N289" s="49"/>
      <c r="O289" s="222">
        <f>N289+K289</f>
        <v>5664000</v>
      </c>
    </row>
    <row r="290" spans="1:15" s="88" customFormat="1" ht="62" x14ac:dyDescent="0.35">
      <c r="A290" s="85"/>
      <c r="B290" s="300" t="s">
        <v>27</v>
      </c>
      <c r="C290" s="301"/>
      <c r="D290" s="301"/>
      <c r="E290" s="301"/>
      <c r="F290" s="302"/>
      <c r="G290" s="51" t="s">
        <v>91</v>
      </c>
      <c r="H290" s="51"/>
      <c r="I290" s="47" t="s">
        <v>209</v>
      </c>
      <c r="J290" s="48" t="s">
        <v>0</v>
      </c>
      <c r="K290" s="49">
        <f>K292+K291</f>
        <v>7300000</v>
      </c>
      <c r="L290" s="49">
        <f>L292+L291</f>
        <v>0</v>
      </c>
      <c r="M290" s="244">
        <f>M292+M291</f>
        <v>7664800</v>
      </c>
      <c r="N290" s="49">
        <f>N292+N291</f>
        <v>0</v>
      </c>
      <c r="O290" s="222">
        <f>O292+O291</f>
        <v>7300000</v>
      </c>
    </row>
    <row r="291" spans="1:15" s="88" customFormat="1" ht="31" x14ac:dyDescent="0.35">
      <c r="A291" s="85"/>
      <c r="B291" s="91"/>
      <c r="C291" s="91"/>
      <c r="D291" s="91"/>
      <c r="E291" s="91"/>
      <c r="F291" s="92"/>
      <c r="G291" s="51" t="s">
        <v>2</v>
      </c>
      <c r="H291" s="51"/>
      <c r="I291" s="47"/>
      <c r="J291" s="48">
        <v>200</v>
      </c>
      <c r="K291" s="49">
        <v>122000</v>
      </c>
      <c r="L291" s="49"/>
      <c r="M291" s="244">
        <v>124400</v>
      </c>
      <c r="N291" s="49"/>
      <c r="O291" s="222">
        <f>N291+K291</f>
        <v>122000</v>
      </c>
    </row>
    <row r="292" spans="1:15" s="88" customFormat="1" ht="31" x14ac:dyDescent="0.35">
      <c r="A292" s="85"/>
      <c r="B292" s="311" t="s">
        <v>26</v>
      </c>
      <c r="C292" s="311"/>
      <c r="D292" s="311"/>
      <c r="E292" s="311"/>
      <c r="F292" s="312"/>
      <c r="G292" s="51" t="s">
        <v>5</v>
      </c>
      <c r="H292" s="51"/>
      <c r="I292" s="47" t="s">
        <v>0</v>
      </c>
      <c r="J292" s="48">
        <v>300</v>
      </c>
      <c r="K292" s="49">
        <v>7178000</v>
      </c>
      <c r="L292" s="49"/>
      <c r="M292" s="244">
        <v>7540400</v>
      </c>
      <c r="N292" s="49"/>
      <c r="O292" s="222">
        <f>N292+K292</f>
        <v>7178000</v>
      </c>
    </row>
    <row r="293" spans="1:15" s="88" customFormat="1" ht="51.65" hidden="1" customHeight="1" x14ac:dyDescent="0.25">
      <c r="A293" s="85"/>
      <c r="B293" s="309" t="s">
        <v>25</v>
      </c>
      <c r="C293" s="309"/>
      <c r="D293" s="309"/>
      <c r="E293" s="309"/>
      <c r="F293" s="310"/>
      <c r="N293" s="260"/>
      <c r="O293" s="222"/>
    </row>
    <row r="294" spans="1:15" s="88" customFormat="1" ht="35.25" hidden="1" customHeight="1" x14ac:dyDescent="0.25">
      <c r="A294" s="85"/>
      <c r="B294" s="93"/>
      <c r="C294" s="93"/>
      <c r="D294" s="93"/>
      <c r="E294" s="93"/>
      <c r="F294" s="94"/>
      <c r="N294" s="260"/>
      <c r="O294" s="222"/>
    </row>
    <row r="295" spans="1:15" s="88" customFormat="1" ht="18.649999999999999" hidden="1" customHeight="1" x14ac:dyDescent="0.25">
      <c r="A295" s="85"/>
      <c r="B295" s="93"/>
      <c r="C295" s="93"/>
      <c r="D295" s="93"/>
      <c r="E295" s="93"/>
      <c r="F295" s="94"/>
      <c r="N295" s="260"/>
      <c r="O295" s="222"/>
    </row>
    <row r="296" spans="1:15" s="88" customFormat="1" ht="48.65" hidden="1" customHeight="1" x14ac:dyDescent="0.25">
      <c r="A296" s="85"/>
      <c r="B296" s="182"/>
      <c r="C296" s="182"/>
      <c r="D296" s="182"/>
      <c r="E296" s="182"/>
      <c r="F296" s="183"/>
      <c r="N296" s="260"/>
      <c r="O296" s="222"/>
    </row>
    <row r="297" spans="1:15" s="88" customFormat="1" ht="21" hidden="1" customHeight="1" x14ac:dyDescent="0.25">
      <c r="A297" s="85"/>
      <c r="B297" s="182"/>
      <c r="C297" s="182"/>
      <c r="D297" s="182"/>
      <c r="E297" s="182"/>
      <c r="F297" s="183"/>
      <c r="N297" s="260"/>
      <c r="O297" s="222"/>
    </row>
    <row r="298" spans="1:15" s="88" customFormat="1" ht="62" x14ac:dyDescent="0.35">
      <c r="A298" s="85"/>
      <c r="B298" s="93"/>
      <c r="C298" s="93"/>
      <c r="D298" s="93"/>
      <c r="E298" s="93"/>
      <c r="F298" s="94"/>
      <c r="G298" s="51" t="s">
        <v>92</v>
      </c>
      <c r="H298" s="51"/>
      <c r="I298" s="47" t="s">
        <v>210</v>
      </c>
      <c r="J298" s="48" t="s">
        <v>0</v>
      </c>
      <c r="K298" s="49">
        <f>K300+K299</f>
        <v>14374000</v>
      </c>
      <c r="L298" s="49">
        <f>L300+L299</f>
        <v>0</v>
      </c>
      <c r="M298" s="244">
        <f>M300+M299</f>
        <v>16223000</v>
      </c>
      <c r="N298" s="49">
        <f>N300+N299</f>
        <v>0</v>
      </c>
      <c r="O298" s="222">
        <f>O300+O299</f>
        <v>14374000</v>
      </c>
    </row>
    <row r="299" spans="1:15" s="88" customFormat="1" ht="31" x14ac:dyDescent="0.35">
      <c r="A299" s="85"/>
      <c r="B299" s="303" t="s">
        <v>24</v>
      </c>
      <c r="C299" s="303"/>
      <c r="D299" s="303"/>
      <c r="E299" s="303"/>
      <c r="F299" s="304"/>
      <c r="G299" s="51" t="s">
        <v>2</v>
      </c>
      <c r="H299" s="51"/>
      <c r="I299" s="47"/>
      <c r="J299" s="48">
        <v>200</v>
      </c>
      <c r="K299" s="49">
        <v>212424</v>
      </c>
      <c r="L299" s="49"/>
      <c r="M299" s="244">
        <v>269000</v>
      </c>
      <c r="N299" s="49"/>
      <c r="O299" s="222">
        <f>N299+K299</f>
        <v>212424</v>
      </c>
    </row>
    <row r="300" spans="1:15" s="88" customFormat="1" ht="31" x14ac:dyDescent="0.35">
      <c r="A300" s="85"/>
      <c r="B300" s="95"/>
      <c r="C300" s="95"/>
      <c r="D300" s="95"/>
      <c r="E300" s="95"/>
      <c r="F300" s="96"/>
      <c r="G300" s="51" t="s">
        <v>5</v>
      </c>
      <c r="H300" s="51"/>
      <c r="I300" s="47" t="s">
        <v>0</v>
      </c>
      <c r="J300" s="48">
        <v>300</v>
      </c>
      <c r="K300" s="49">
        <v>14161576</v>
      </c>
      <c r="L300" s="49"/>
      <c r="M300" s="244">
        <v>15954000</v>
      </c>
      <c r="N300" s="49"/>
      <c r="O300" s="222">
        <f>N300+K300</f>
        <v>14161576</v>
      </c>
    </row>
    <row r="301" spans="1:15" s="88" customFormat="1" ht="15.5" x14ac:dyDescent="0.35">
      <c r="A301" s="85"/>
      <c r="B301" s="303" t="s">
        <v>23</v>
      </c>
      <c r="C301" s="303"/>
      <c r="D301" s="303"/>
      <c r="E301" s="303"/>
      <c r="F301" s="304"/>
      <c r="G301" s="51" t="s">
        <v>93</v>
      </c>
      <c r="H301" s="51"/>
      <c r="I301" s="47" t="s">
        <v>211</v>
      </c>
      <c r="J301" s="48" t="s">
        <v>0</v>
      </c>
      <c r="K301" s="49">
        <f>K303+K302</f>
        <v>4440000</v>
      </c>
      <c r="L301" s="49">
        <f>L303+L302</f>
        <v>124706</v>
      </c>
      <c r="M301" s="244">
        <f>M303+M302</f>
        <v>4564706</v>
      </c>
      <c r="N301" s="49">
        <f>N303+N302</f>
        <v>0</v>
      </c>
      <c r="O301" s="222">
        <f>O303+O302</f>
        <v>4440000</v>
      </c>
    </row>
    <row r="302" spans="1:15" s="88" customFormat="1" ht="31" x14ac:dyDescent="0.35">
      <c r="A302" s="85"/>
      <c r="B302" s="298">
        <v>500</v>
      </c>
      <c r="C302" s="298"/>
      <c r="D302" s="298"/>
      <c r="E302" s="298"/>
      <c r="F302" s="299"/>
      <c r="G302" s="51" t="s">
        <v>2</v>
      </c>
      <c r="H302" s="51"/>
      <c r="I302" s="47"/>
      <c r="J302" s="48">
        <v>200</v>
      </c>
      <c r="K302" s="49">
        <v>65616</v>
      </c>
      <c r="L302" s="49">
        <v>-30000</v>
      </c>
      <c r="M302" s="244">
        <f>L302+K302</f>
        <v>35616</v>
      </c>
      <c r="N302" s="49"/>
      <c r="O302" s="222">
        <f>N302+K302</f>
        <v>65616</v>
      </c>
    </row>
    <row r="303" spans="1:15" s="88" customFormat="1" ht="31" x14ac:dyDescent="0.35">
      <c r="A303" s="85"/>
      <c r="B303" s="86"/>
      <c r="C303" s="86"/>
      <c r="D303" s="86"/>
      <c r="E303" s="86"/>
      <c r="F303" s="87"/>
      <c r="G303" s="51" t="s">
        <v>5</v>
      </c>
      <c r="H303" s="51"/>
      <c r="I303" s="47" t="s">
        <v>0</v>
      </c>
      <c r="J303" s="48">
        <v>300</v>
      </c>
      <c r="K303" s="49">
        <v>4374384</v>
      </c>
      <c r="L303" s="49">
        <v>154706</v>
      </c>
      <c r="M303" s="244">
        <f>L303+K303</f>
        <v>4529090</v>
      </c>
      <c r="N303" s="49"/>
      <c r="O303" s="222">
        <f>N303+K303</f>
        <v>4374384</v>
      </c>
    </row>
    <row r="304" spans="1:15" s="88" customFormat="1" ht="46.5" x14ac:dyDescent="0.35">
      <c r="A304" s="85"/>
      <c r="B304" s="86"/>
      <c r="C304" s="86"/>
      <c r="D304" s="86"/>
      <c r="E304" s="86"/>
      <c r="F304" s="87"/>
      <c r="G304" s="51" t="s">
        <v>94</v>
      </c>
      <c r="H304" s="51"/>
      <c r="I304" s="47" t="s">
        <v>212</v>
      </c>
      <c r="J304" s="48" t="s">
        <v>0</v>
      </c>
      <c r="K304" s="49">
        <f>K306+K305</f>
        <v>6700000</v>
      </c>
      <c r="L304" s="49">
        <f>L306+L305</f>
        <v>0</v>
      </c>
      <c r="M304" s="244">
        <f>M306+M305</f>
        <v>8008000</v>
      </c>
      <c r="N304" s="49">
        <f>N306+N305</f>
        <v>0</v>
      </c>
      <c r="O304" s="222">
        <f>O306+O305</f>
        <v>6700000</v>
      </c>
    </row>
    <row r="305" spans="1:15" s="88" customFormat="1" ht="31" x14ac:dyDescent="0.35">
      <c r="A305" s="85"/>
      <c r="B305" s="311" t="s">
        <v>22</v>
      </c>
      <c r="C305" s="311"/>
      <c r="D305" s="311"/>
      <c r="E305" s="311"/>
      <c r="F305" s="312"/>
      <c r="G305" s="51" t="s">
        <v>2</v>
      </c>
      <c r="H305" s="51"/>
      <c r="I305" s="47"/>
      <c r="J305" s="48">
        <v>200</v>
      </c>
      <c r="K305" s="49">
        <v>17000</v>
      </c>
      <c r="L305" s="49"/>
      <c r="M305" s="244">
        <v>35000</v>
      </c>
      <c r="N305" s="49"/>
      <c r="O305" s="222">
        <f>N305+K305</f>
        <v>17000</v>
      </c>
    </row>
    <row r="306" spans="1:15" s="88" customFormat="1" ht="31" x14ac:dyDescent="0.35">
      <c r="A306" s="85"/>
      <c r="B306" s="309" t="s">
        <v>21</v>
      </c>
      <c r="C306" s="309"/>
      <c r="D306" s="309"/>
      <c r="E306" s="309"/>
      <c r="F306" s="310"/>
      <c r="G306" s="51" t="s">
        <v>5</v>
      </c>
      <c r="H306" s="51"/>
      <c r="I306" s="47" t="s">
        <v>0</v>
      </c>
      <c r="J306" s="48">
        <v>300</v>
      </c>
      <c r="K306" s="49">
        <v>6683000</v>
      </c>
      <c r="L306" s="49"/>
      <c r="M306" s="244">
        <v>7973000</v>
      </c>
      <c r="N306" s="49"/>
      <c r="O306" s="222">
        <f>N306+K306</f>
        <v>6683000</v>
      </c>
    </row>
    <row r="307" spans="1:15" s="88" customFormat="1" ht="46.5" x14ac:dyDescent="0.35">
      <c r="A307" s="85"/>
      <c r="B307" s="93"/>
      <c r="C307" s="93"/>
      <c r="D307" s="93"/>
      <c r="E307" s="93"/>
      <c r="F307" s="94"/>
      <c r="G307" s="51" t="s">
        <v>388</v>
      </c>
      <c r="H307" s="51"/>
      <c r="I307" s="47" t="s">
        <v>410</v>
      </c>
      <c r="J307" s="48"/>
      <c r="K307" s="49">
        <f>SUM(K308)</f>
        <v>152381</v>
      </c>
      <c r="L307" s="49">
        <f>SUM(L308)</f>
        <v>-3537</v>
      </c>
      <c r="M307" s="244">
        <f>SUM(M308)</f>
        <v>148844</v>
      </c>
      <c r="N307" s="49">
        <f>SUM(N308)</f>
        <v>0</v>
      </c>
      <c r="O307" s="222">
        <f>SUM(O308)</f>
        <v>152381</v>
      </c>
    </row>
    <row r="308" spans="1:15" s="88" customFormat="1" ht="31" x14ac:dyDescent="0.35">
      <c r="A308" s="85"/>
      <c r="B308" s="93"/>
      <c r="C308" s="93"/>
      <c r="D308" s="93"/>
      <c r="E308" s="93"/>
      <c r="F308" s="94"/>
      <c r="G308" s="51" t="s">
        <v>5</v>
      </c>
      <c r="H308" s="51"/>
      <c r="I308" s="47"/>
      <c r="J308" s="48">
        <v>300</v>
      </c>
      <c r="K308" s="49">
        <v>152381</v>
      </c>
      <c r="L308" s="49">
        <v>-3537</v>
      </c>
      <c r="M308" s="244">
        <f>L308+K308</f>
        <v>148844</v>
      </c>
      <c r="N308" s="49"/>
      <c r="O308" s="222">
        <f>N308+K308</f>
        <v>152381</v>
      </c>
    </row>
    <row r="309" spans="1:15" s="88" customFormat="1" ht="65.650000000000006" hidden="1" customHeight="1" x14ac:dyDescent="0.25">
      <c r="A309" s="85"/>
      <c r="B309" s="93"/>
      <c r="C309" s="93"/>
      <c r="D309" s="93"/>
      <c r="E309" s="93"/>
      <c r="F309" s="94"/>
      <c r="G309" s="51" t="s">
        <v>411</v>
      </c>
      <c r="H309" s="51"/>
      <c r="I309" s="47" t="s">
        <v>412</v>
      </c>
      <c r="J309" s="48"/>
      <c r="K309" s="49">
        <f>SUM(K310)</f>
        <v>0</v>
      </c>
      <c r="L309" s="49">
        <f>SUM(L310)</f>
        <v>0</v>
      </c>
      <c r="M309" s="244">
        <f>SUM(M310)</f>
        <v>202000</v>
      </c>
      <c r="N309" s="49"/>
      <c r="O309" s="222"/>
    </row>
    <row r="310" spans="1:15" s="88" customFormat="1" ht="33.65" hidden="1" customHeight="1" x14ac:dyDescent="0.25">
      <c r="A310" s="85"/>
      <c r="B310" s="93"/>
      <c r="C310" s="93"/>
      <c r="D310" s="93"/>
      <c r="E310" s="93"/>
      <c r="F310" s="94"/>
      <c r="G310" s="51" t="s">
        <v>2</v>
      </c>
      <c r="H310" s="51"/>
      <c r="I310" s="47"/>
      <c r="J310" s="48">
        <v>200</v>
      </c>
      <c r="K310" s="49">
        <v>0</v>
      </c>
      <c r="L310" s="49"/>
      <c r="M310" s="244">
        <v>202000</v>
      </c>
      <c r="N310" s="49"/>
      <c r="O310" s="222"/>
    </row>
    <row r="311" spans="1:15" s="88" customFormat="1" ht="62" x14ac:dyDescent="0.35">
      <c r="A311" s="85"/>
      <c r="B311" s="93"/>
      <c r="C311" s="93"/>
      <c r="D311" s="93"/>
      <c r="E311" s="93"/>
      <c r="F311" s="94"/>
      <c r="G311" s="51" t="s">
        <v>413</v>
      </c>
      <c r="H311" s="51"/>
      <c r="I311" s="47" t="s">
        <v>414</v>
      </c>
      <c r="J311" s="48"/>
      <c r="K311" s="49">
        <f>SUM(K312)</f>
        <v>2303</v>
      </c>
      <c r="L311" s="49">
        <f>SUM(L312)</f>
        <v>0</v>
      </c>
      <c r="M311" s="244">
        <f>SUM(M312)</f>
        <v>1850</v>
      </c>
      <c r="N311" s="49">
        <f>SUM(N312)</f>
        <v>0</v>
      </c>
      <c r="O311" s="222">
        <f>SUM(O312)</f>
        <v>2303</v>
      </c>
    </row>
    <row r="312" spans="1:15" s="88" customFormat="1" ht="31" x14ac:dyDescent="0.35">
      <c r="A312" s="85"/>
      <c r="B312" s="93"/>
      <c r="C312" s="93"/>
      <c r="D312" s="93"/>
      <c r="E312" s="93"/>
      <c r="F312" s="94"/>
      <c r="G312" s="51" t="s">
        <v>2</v>
      </c>
      <c r="H312" s="51"/>
      <c r="I312" s="47"/>
      <c r="J312" s="48">
        <v>200</v>
      </c>
      <c r="K312" s="49">
        <v>2303</v>
      </c>
      <c r="L312" s="49"/>
      <c r="M312" s="244">
        <v>1850</v>
      </c>
      <c r="N312" s="49"/>
      <c r="O312" s="222">
        <f>N312+K312</f>
        <v>2303</v>
      </c>
    </row>
    <row r="313" spans="1:15" s="88" customFormat="1" ht="62" x14ac:dyDescent="0.35">
      <c r="A313" s="85"/>
      <c r="B313" s="204"/>
      <c r="C313" s="204"/>
      <c r="D313" s="204"/>
      <c r="E313" s="204"/>
      <c r="F313" s="205"/>
      <c r="G313" s="51" t="s">
        <v>627</v>
      </c>
      <c r="H313" s="51"/>
      <c r="I313" s="47" t="s">
        <v>626</v>
      </c>
      <c r="J313" s="48"/>
      <c r="K313" s="49">
        <f>K314</f>
        <v>187238</v>
      </c>
      <c r="L313" s="49">
        <f>L314</f>
        <v>370000</v>
      </c>
      <c r="M313" s="244">
        <f>M314</f>
        <v>557238</v>
      </c>
      <c r="N313" s="49">
        <f>N314</f>
        <v>0</v>
      </c>
      <c r="O313" s="222">
        <f>O314</f>
        <v>187238</v>
      </c>
    </row>
    <row r="314" spans="1:15" s="88" customFormat="1" ht="31" x14ac:dyDescent="0.35">
      <c r="A314" s="85"/>
      <c r="B314" s="204"/>
      <c r="C314" s="204"/>
      <c r="D314" s="204"/>
      <c r="E314" s="204"/>
      <c r="F314" s="205"/>
      <c r="G314" s="51" t="s">
        <v>2</v>
      </c>
      <c r="H314" s="51"/>
      <c r="I314" s="47"/>
      <c r="J314" s="48">
        <v>200</v>
      </c>
      <c r="K314" s="49">
        <v>187238</v>
      </c>
      <c r="L314" s="49">
        <v>370000</v>
      </c>
      <c r="M314" s="244">
        <f>L314+K314</f>
        <v>557238</v>
      </c>
      <c r="N314" s="49"/>
      <c r="O314" s="222">
        <f>N314+K314</f>
        <v>187238</v>
      </c>
    </row>
    <row r="315" spans="1:15" s="88" customFormat="1" ht="31" x14ac:dyDescent="0.35">
      <c r="A315" s="85"/>
      <c r="B315" s="191"/>
      <c r="C315" s="191"/>
      <c r="D315" s="191"/>
      <c r="E315" s="191"/>
      <c r="F315" s="192"/>
      <c r="G315" s="63" t="s">
        <v>506</v>
      </c>
      <c r="H315" s="51"/>
      <c r="I315" s="64" t="s">
        <v>509</v>
      </c>
      <c r="J315" s="48"/>
      <c r="K315" s="49">
        <f>K316+K318+K321</f>
        <v>22577864</v>
      </c>
      <c r="L315" s="49">
        <f>L316+L318</f>
        <v>0</v>
      </c>
      <c r="M315" s="244">
        <f>M316+M318</f>
        <v>22404564</v>
      </c>
      <c r="N315" s="49">
        <f>N316+N318+N321</f>
        <v>0</v>
      </c>
      <c r="O315" s="222">
        <f>O316+O318+O321</f>
        <v>22577864</v>
      </c>
    </row>
    <row r="316" spans="1:15" s="88" customFormat="1" ht="62" x14ac:dyDescent="0.35">
      <c r="A316" s="85"/>
      <c r="B316" s="191"/>
      <c r="C316" s="191"/>
      <c r="D316" s="191"/>
      <c r="E316" s="191"/>
      <c r="F316" s="192"/>
      <c r="G316" s="51" t="s">
        <v>535</v>
      </c>
      <c r="H316" s="51"/>
      <c r="I316" s="47" t="s">
        <v>502</v>
      </c>
      <c r="J316" s="48"/>
      <c r="K316" s="49">
        <f>K317</f>
        <v>12230244</v>
      </c>
      <c r="L316" s="49">
        <f>L317</f>
        <v>0</v>
      </c>
      <c r="M316" s="244">
        <f>M317</f>
        <v>12230244</v>
      </c>
      <c r="N316" s="49">
        <f>N317</f>
        <v>0</v>
      </c>
      <c r="O316" s="222">
        <f>O317</f>
        <v>12230244</v>
      </c>
    </row>
    <row r="317" spans="1:15" s="88" customFormat="1" ht="31" x14ac:dyDescent="0.35">
      <c r="A317" s="85"/>
      <c r="B317" s="191"/>
      <c r="C317" s="191"/>
      <c r="D317" s="191"/>
      <c r="E317" s="191"/>
      <c r="F317" s="192"/>
      <c r="G317" s="51" t="s">
        <v>5</v>
      </c>
      <c r="H317" s="51"/>
      <c r="I317" s="47"/>
      <c r="J317" s="48">
        <v>300</v>
      </c>
      <c r="K317" s="49">
        <v>12230244</v>
      </c>
      <c r="L317" s="49"/>
      <c r="M317" s="244">
        <f>K317+L317</f>
        <v>12230244</v>
      </c>
      <c r="N317" s="49"/>
      <c r="O317" s="222">
        <f>K317+N317</f>
        <v>12230244</v>
      </c>
    </row>
    <row r="318" spans="1:15" s="88" customFormat="1" ht="46.5" x14ac:dyDescent="0.35">
      <c r="A318" s="85"/>
      <c r="B318" s="191"/>
      <c r="C318" s="191"/>
      <c r="D318" s="191"/>
      <c r="E318" s="191"/>
      <c r="F318" s="192"/>
      <c r="G318" s="51" t="s">
        <v>534</v>
      </c>
      <c r="H318" s="51"/>
      <c r="I318" s="47" t="s">
        <v>503</v>
      </c>
      <c r="J318" s="48"/>
      <c r="K318" s="49">
        <f>K319+K320</f>
        <v>10174320</v>
      </c>
      <c r="L318" s="49">
        <f>L319+L320</f>
        <v>0</v>
      </c>
      <c r="M318" s="244">
        <f>M319+M320</f>
        <v>10174320</v>
      </c>
      <c r="N318" s="49">
        <f>N319+N320</f>
        <v>0</v>
      </c>
      <c r="O318" s="222">
        <f>O319+O320</f>
        <v>10174320</v>
      </c>
    </row>
    <row r="319" spans="1:15" s="88" customFormat="1" ht="36" hidden="1" customHeight="1" x14ac:dyDescent="0.25">
      <c r="A319" s="85"/>
      <c r="B319" s="191"/>
      <c r="C319" s="191"/>
      <c r="D319" s="191"/>
      <c r="E319" s="191"/>
      <c r="F319" s="192"/>
      <c r="G319" s="51" t="s">
        <v>2</v>
      </c>
      <c r="H319" s="51"/>
      <c r="I319" s="47"/>
      <c r="J319" s="48">
        <v>200</v>
      </c>
      <c r="K319" s="49">
        <v>0</v>
      </c>
      <c r="L319" s="49"/>
      <c r="M319" s="244">
        <f>K319+L319</f>
        <v>0</v>
      </c>
      <c r="N319" s="49"/>
      <c r="O319" s="222"/>
    </row>
    <row r="320" spans="1:15" s="88" customFormat="1" ht="31" x14ac:dyDescent="0.35">
      <c r="A320" s="85"/>
      <c r="B320" s="191"/>
      <c r="C320" s="191"/>
      <c r="D320" s="191"/>
      <c r="E320" s="191"/>
      <c r="F320" s="192"/>
      <c r="G320" s="51" t="s">
        <v>5</v>
      </c>
      <c r="H320" s="51"/>
      <c r="I320" s="47"/>
      <c r="J320" s="48">
        <v>300</v>
      </c>
      <c r="K320" s="49">
        <v>10174320</v>
      </c>
      <c r="L320" s="49"/>
      <c r="M320" s="244">
        <f>K320+L320</f>
        <v>10174320</v>
      </c>
      <c r="N320" s="49"/>
      <c r="O320" s="222">
        <f>N320+K320</f>
        <v>10174320</v>
      </c>
    </row>
    <row r="321" spans="1:15" s="88" customFormat="1" ht="77.5" x14ac:dyDescent="0.35">
      <c r="A321" s="85"/>
      <c r="B321" s="232"/>
      <c r="C321" s="232"/>
      <c r="D321" s="232"/>
      <c r="E321" s="232"/>
      <c r="F321" s="233"/>
      <c r="G321" s="51" t="s">
        <v>411</v>
      </c>
      <c r="H321" s="51"/>
      <c r="I321" s="47" t="s">
        <v>648</v>
      </c>
      <c r="J321" s="48"/>
      <c r="K321" s="49">
        <f>K322</f>
        <v>173300</v>
      </c>
      <c r="L321" s="49"/>
      <c r="M321" s="244"/>
      <c r="N321" s="49">
        <f>N322</f>
        <v>0</v>
      </c>
      <c r="O321" s="222">
        <f>O322</f>
        <v>173300</v>
      </c>
    </row>
    <row r="322" spans="1:15" s="88" customFormat="1" ht="31" x14ac:dyDescent="0.35">
      <c r="A322" s="85"/>
      <c r="B322" s="232"/>
      <c r="C322" s="232"/>
      <c r="D322" s="232"/>
      <c r="E322" s="232"/>
      <c r="F322" s="233"/>
      <c r="G322" s="51" t="s">
        <v>2</v>
      </c>
      <c r="H322" s="51"/>
      <c r="I322" s="47"/>
      <c r="J322" s="48">
        <v>200</v>
      </c>
      <c r="K322" s="49">
        <v>173300</v>
      </c>
      <c r="L322" s="49"/>
      <c r="M322" s="244"/>
      <c r="N322" s="49"/>
      <c r="O322" s="222">
        <f>N322+K322</f>
        <v>173300</v>
      </c>
    </row>
    <row r="323" spans="1:15" ht="46.5" x14ac:dyDescent="0.35">
      <c r="A323" s="4"/>
      <c r="B323" s="12"/>
      <c r="C323" s="12"/>
      <c r="D323" s="12"/>
      <c r="E323" s="12"/>
      <c r="F323" s="13"/>
      <c r="G323" s="63" t="s">
        <v>215</v>
      </c>
      <c r="H323" s="63"/>
      <c r="I323" s="64" t="s">
        <v>213</v>
      </c>
      <c r="J323" s="48"/>
      <c r="K323" s="49">
        <f>K324+K328+K330</f>
        <v>9190990</v>
      </c>
      <c r="L323" s="49">
        <f>L324</f>
        <v>0</v>
      </c>
      <c r="M323" s="244">
        <f>M324</f>
        <v>2314460</v>
      </c>
      <c r="N323" s="49">
        <f>N324+N328+N330</f>
        <v>0</v>
      </c>
      <c r="O323" s="222">
        <f>O324+O328+O330</f>
        <v>9190990</v>
      </c>
    </row>
    <row r="324" spans="1:15" s="88" customFormat="1" ht="31" x14ac:dyDescent="0.35">
      <c r="A324" s="85"/>
      <c r="B324" s="93"/>
      <c r="C324" s="93"/>
      <c r="D324" s="93"/>
      <c r="E324" s="93"/>
      <c r="F324" s="94"/>
      <c r="G324" s="51" t="s">
        <v>434</v>
      </c>
      <c r="H324" s="51"/>
      <c r="I324" s="47" t="s">
        <v>214</v>
      </c>
      <c r="J324" s="48"/>
      <c r="K324" s="49">
        <f>K326+K325</f>
        <v>878140</v>
      </c>
      <c r="L324" s="49">
        <f>L326+L325</f>
        <v>0</v>
      </c>
      <c r="M324" s="244">
        <f>M326+M325</f>
        <v>2314460</v>
      </c>
      <c r="N324" s="49">
        <f>N326+N325</f>
        <v>0</v>
      </c>
      <c r="O324" s="222">
        <f>O326+O325</f>
        <v>878140</v>
      </c>
    </row>
    <row r="325" spans="1:15" s="88" customFormat="1" ht="31" x14ac:dyDescent="0.35">
      <c r="A325" s="85"/>
      <c r="B325" s="173"/>
      <c r="C325" s="173"/>
      <c r="D325" s="173"/>
      <c r="E325" s="173"/>
      <c r="F325" s="174"/>
      <c r="G325" s="51" t="s">
        <v>2</v>
      </c>
      <c r="H325" s="51"/>
      <c r="I325" s="47"/>
      <c r="J325" s="48">
        <v>200</v>
      </c>
      <c r="K325" s="49">
        <v>12640</v>
      </c>
      <c r="L325" s="49"/>
      <c r="M325" s="244">
        <v>38000</v>
      </c>
      <c r="N325" s="49"/>
      <c r="O325" s="222">
        <f>N325+K325</f>
        <v>12640</v>
      </c>
    </row>
    <row r="326" spans="1:15" s="88" customFormat="1" ht="31" x14ac:dyDescent="0.35">
      <c r="A326" s="85"/>
      <c r="B326" s="93"/>
      <c r="C326" s="93"/>
      <c r="D326" s="93"/>
      <c r="E326" s="93"/>
      <c r="F326" s="94"/>
      <c r="G326" s="51" t="s">
        <v>5</v>
      </c>
      <c r="H326" s="51"/>
      <c r="I326" s="47"/>
      <c r="J326" s="48">
        <v>300</v>
      </c>
      <c r="K326" s="49">
        <v>865500</v>
      </c>
      <c r="L326" s="49"/>
      <c r="M326" s="244">
        <v>2276460</v>
      </c>
      <c r="N326" s="49"/>
      <c r="O326" s="222">
        <f>N326+K326</f>
        <v>865500</v>
      </c>
    </row>
    <row r="327" spans="1:15" ht="49.5" hidden="1" customHeight="1" x14ac:dyDescent="0.25">
      <c r="A327" s="4"/>
      <c r="B327" s="10"/>
      <c r="C327" s="10"/>
      <c r="D327" s="10"/>
      <c r="E327" s="10"/>
      <c r="F327" s="11"/>
      <c r="G327" s="51" t="s">
        <v>384</v>
      </c>
      <c r="H327" s="122"/>
      <c r="I327" s="47" t="s">
        <v>216</v>
      </c>
      <c r="J327" s="48" t="s">
        <v>0</v>
      </c>
      <c r="K327" s="49">
        <f>K332</f>
        <v>57807486</v>
      </c>
      <c r="L327" s="49"/>
      <c r="M327" s="244">
        <f>M332</f>
        <v>57807486</v>
      </c>
      <c r="N327" s="49"/>
      <c r="O327" s="222"/>
    </row>
    <row r="328" spans="1:15" ht="62" x14ac:dyDescent="0.35">
      <c r="A328" s="4"/>
      <c r="B328" s="10"/>
      <c r="C328" s="10"/>
      <c r="D328" s="10"/>
      <c r="E328" s="10"/>
      <c r="F328" s="11"/>
      <c r="G328" s="51" t="s">
        <v>630</v>
      </c>
      <c r="H328" s="122"/>
      <c r="I328" s="47" t="s">
        <v>628</v>
      </c>
      <c r="J328" s="48"/>
      <c r="K328" s="49">
        <f>K329</f>
        <v>122850</v>
      </c>
      <c r="L328" s="49"/>
      <c r="M328" s="244"/>
      <c r="N328" s="49">
        <f>N329</f>
        <v>0</v>
      </c>
      <c r="O328" s="49">
        <f>O329</f>
        <v>122850</v>
      </c>
    </row>
    <row r="329" spans="1:15" ht="31" x14ac:dyDescent="0.35">
      <c r="A329" s="4"/>
      <c r="B329" s="10"/>
      <c r="C329" s="10"/>
      <c r="D329" s="10"/>
      <c r="E329" s="10"/>
      <c r="F329" s="11"/>
      <c r="G329" s="51" t="s">
        <v>2</v>
      </c>
      <c r="H329" s="122"/>
      <c r="I329" s="47"/>
      <c r="J329" s="48">
        <v>200</v>
      </c>
      <c r="K329" s="49">
        <v>122850</v>
      </c>
      <c r="L329" s="49"/>
      <c r="M329" s="244"/>
      <c r="N329" s="49"/>
      <c r="O329" s="222">
        <f>N329+K329</f>
        <v>122850</v>
      </c>
    </row>
    <row r="330" spans="1:15" ht="62" x14ac:dyDescent="0.35">
      <c r="A330" s="4"/>
      <c r="B330" s="10"/>
      <c r="C330" s="10"/>
      <c r="D330" s="10"/>
      <c r="E330" s="10"/>
      <c r="F330" s="11"/>
      <c r="G330" s="51" t="s">
        <v>631</v>
      </c>
      <c r="H330" s="122"/>
      <c r="I330" s="47" t="s">
        <v>629</v>
      </c>
      <c r="J330" s="48"/>
      <c r="K330" s="49">
        <f>K331</f>
        <v>8190000</v>
      </c>
      <c r="L330" s="49"/>
      <c r="M330" s="244"/>
      <c r="N330" s="49">
        <f>N331</f>
        <v>0</v>
      </c>
      <c r="O330" s="222">
        <f>O331</f>
        <v>8190000</v>
      </c>
    </row>
    <row r="331" spans="1:15" ht="31" x14ac:dyDescent="0.35">
      <c r="A331" s="4"/>
      <c r="B331" s="10"/>
      <c r="C331" s="10"/>
      <c r="D331" s="10"/>
      <c r="E331" s="10"/>
      <c r="F331" s="11"/>
      <c r="G331" s="51" t="s">
        <v>5</v>
      </c>
      <c r="H331" s="122"/>
      <c r="I331" s="47"/>
      <c r="J331" s="48">
        <v>300</v>
      </c>
      <c r="K331" s="49">
        <v>8190000</v>
      </c>
      <c r="L331" s="49"/>
      <c r="M331" s="244"/>
      <c r="N331" s="49"/>
      <c r="O331" s="222">
        <f>N331+K331</f>
        <v>8190000</v>
      </c>
    </row>
    <row r="332" spans="1:15" ht="31" x14ac:dyDescent="0.35">
      <c r="A332" s="4"/>
      <c r="B332" s="10"/>
      <c r="C332" s="10"/>
      <c r="D332" s="10"/>
      <c r="E332" s="10"/>
      <c r="F332" s="11"/>
      <c r="G332" s="63" t="s">
        <v>219</v>
      </c>
      <c r="H332" s="63"/>
      <c r="I332" s="64" t="s">
        <v>386</v>
      </c>
      <c r="J332" s="48"/>
      <c r="K332" s="49">
        <f t="shared" ref="K332:O333" si="11">K333</f>
        <v>57807486</v>
      </c>
      <c r="L332" s="49">
        <f t="shared" si="11"/>
        <v>0</v>
      </c>
      <c r="M332" s="244">
        <f t="shared" si="11"/>
        <v>57807486</v>
      </c>
      <c r="N332" s="49">
        <f t="shared" si="11"/>
        <v>0</v>
      </c>
      <c r="O332" s="222">
        <f t="shared" si="11"/>
        <v>57807486</v>
      </c>
    </row>
    <row r="333" spans="1:15" s="88" customFormat="1" ht="108.5" x14ac:dyDescent="0.35">
      <c r="A333" s="85"/>
      <c r="B333" s="91"/>
      <c r="C333" s="91"/>
      <c r="D333" s="91"/>
      <c r="E333" s="91"/>
      <c r="F333" s="92"/>
      <c r="G333" s="51" t="s">
        <v>435</v>
      </c>
      <c r="H333" s="51"/>
      <c r="I333" s="47" t="s">
        <v>387</v>
      </c>
      <c r="J333" s="48"/>
      <c r="K333" s="49">
        <f t="shared" si="11"/>
        <v>57807486</v>
      </c>
      <c r="L333" s="49">
        <f t="shared" si="11"/>
        <v>0</v>
      </c>
      <c r="M333" s="244">
        <f t="shared" si="11"/>
        <v>57807486</v>
      </c>
      <c r="N333" s="49">
        <f t="shared" si="11"/>
        <v>0</v>
      </c>
      <c r="O333" s="222">
        <f t="shared" si="11"/>
        <v>57807486</v>
      </c>
    </row>
    <row r="334" spans="1:15" s="88" customFormat="1" ht="46.5" x14ac:dyDescent="0.35">
      <c r="A334" s="85"/>
      <c r="B334" s="91"/>
      <c r="C334" s="91"/>
      <c r="D334" s="91"/>
      <c r="E334" s="91"/>
      <c r="F334" s="92"/>
      <c r="G334" s="51" t="s">
        <v>4</v>
      </c>
      <c r="H334" s="51"/>
      <c r="I334" s="79"/>
      <c r="J334" s="48">
        <v>600</v>
      </c>
      <c r="K334" s="49">
        <v>57807486</v>
      </c>
      <c r="L334" s="49">
        <v>0</v>
      </c>
      <c r="M334" s="244">
        <f>K334+L334</f>
        <v>57807486</v>
      </c>
      <c r="N334" s="49"/>
      <c r="O334" s="222">
        <f>N334+K334</f>
        <v>57807486</v>
      </c>
    </row>
    <row r="335" spans="1:15" ht="69" hidden="1" customHeight="1" x14ac:dyDescent="0.25">
      <c r="A335" s="4"/>
      <c r="B335" s="12"/>
      <c r="C335" s="12"/>
      <c r="D335" s="12"/>
      <c r="E335" s="12"/>
      <c r="F335" s="13"/>
      <c r="G335" s="122" t="s">
        <v>460</v>
      </c>
      <c r="H335" s="122"/>
      <c r="I335" s="60" t="s">
        <v>216</v>
      </c>
      <c r="J335" s="48"/>
      <c r="K335" s="128">
        <f>K336</f>
        <v>0</v>
      </c>
      <c r="L335" s="49"/>
      <c r="M335" s="245">
        <f>M336</f>
        <v>0</v>
      </c>
      <c r="N335" s="128"/>
      <c r="O335" s="222"/>
    </row>
    <row r="336" spans="1:15" ht="31.5" hidden="1" x14ac:dyDescent="0.25">
      <c r="A336" s="4"/>
      <c r="B336" s="278" t="s">
        <v>20</v>
      </c>
      <c r="C336" s="278"/>
      <c r="D336" s="278"/>
      <c r="E336" s="278"/>
      <c r="F336" s="279"/>
      <c r="G336" s="63" t="s">
        <v>385</v>
      </c>
      <c r="H336" s="63"/>
      <c r="I336" s="64" t="s">
        <v>217</v>
      </c>
      <c r="J336" s="48"/>
      <c r="K336" s="49">
        <f>K337</f>
        <v>0</v>
      </c>
      <c r="L336" s="49"/>
      <c r="M336" s="244">
        <f>M337</f>
        <v>0</v>
      </c>
      <c r="N336" s="49"/>
      <c r="O336" s="222"/>
    </row>
    <row r="337" spans="1:15" ht="63" hidden="1" x14ac:dyDescent="0.25">
      <c r="A337" s="4"/>
      <c r="B337" s="17"/>
      <c r="C337" s="17"/>
      <c r="D337" s="17"/>
      <c r="E337" s="17"/>
      <c r="F337" s="18"/>
      <c r="G337" s="66" t="s">
        <v>459</v>
      </c>
      <c r="H337" s="51"/>
      <c r="I337" s="47" t="s">
        <v>218</v>
      </c>
      <c r="J337" s="48"/>
      <c r="K337" s="49">
        <f>K338+K339</f>
        <v>0</v>
      </c>
      <c r="L337" s="49"/>
      <c r="M337" s="244">
        <f>M338+M339</f>
        <v>0</v>
      </c>
      <c r="N337" s="49"/>
      <c r="O337" s="222"/>
    </row>
    <row r="338" spans="1:15" s="56" customFormat="1" ht="39.75" hidden="1" customHeight="1" x14ac:dyDescent="0.25">
      <c r="A338" s="53"/>
      <c r="B338" s="54"/>
      <c r="C338" s="54"/>
      <c r="D338" s="54"/>
      <c r="E338" s="54"/>
      <c r="F338" s="55"/>
      <c r="G338" s="51" t="s">
        <v>2</v>
      </c>
      <c r="H338" s="51"/>
      <c r="I338" s="47"/>
      <c r="J338" s="48">
        <v>200</v>
      </c>
      <c r="K338" s="49">
        <v>0</v>
      </c>
      <c r="L338" s="49"/>
      <c r="M338" s="244">
        <v>0</v>
      </c>
      <c r="N338" s="49"/>
      <c r="O338" s="222"/>
    </row>
    <row r="339" spans="1:15" s="56" customFormat="1" ht="39.75" hidden="1" customHeight="1" x14ac:dyDescent="0.25">
      <c r="A339" s="53"/>
      <c r="B339" s="54"/>
      <c r="C339" s="54"/>
      <c r="D339" s="54"/>
      <c r="E339" s="54"/>
      <c r="F339" s="55"/>
      <c r="G339" s="51" t="s">
        <v>4</v>
      </c>
      <c r="H339" s="51"/>
      <c r="I339" s="47"/>
      <c r="J339" s="48">
        <v>600</v>
      </c>
      <c r="K339" s="49">
        <v>0</v>
      </c>
      <c r="L339" s="49"/>
      <c r="M339" s="244">
        <v>0</v>
      </c>
      <c r="N339" s="49"/>
      <c r="O339" s="222"/>
    </row>
    <row r="340" spans="1:15" s="56" customFormat="1" ht="33" hidden="1" customHeight="1" x14ac:dyDescent="0.25">
      <c r="A340" s="53"/>
      <c r="B340" s="54"/>
      <c r="C340" s="54"/>
      <c r="D340" s="54"/>
      <c r="E340" s="54"/>
      <c r="F340" s="55"/>
      <c r="G340" s="63" t="s">
        <v>507</v>
      </c>
      <c r="H340" s="51"/>
      <c r="I340" s="64" t="s">
        <v>508</v>
      </c>
      <c r="J340" s="48"/>
      <c r="K340" s="49">
        <f t="shared" ref="K340:M341" si="12">K341</f>
        <v>0</v>
      </c>
      <c r="L340" s="49">
        <f t="shared" si="12"/>
        <v>0</v>
      </c>
      <c r="M340" s="244">
        <f t="shared" si="12"/>
        <v>0</v>
      </c>
      <c r="N340" s="49"/>
      <c r="O340" s="222"/>
    </row>
    <row r="341" spans="1:15" s="56" customFormat="1" ht="46.15" hidden="1" customHeight="1" x14ac:dyDescent="0.25">
      <c r="A341" s="53"/>
      <c r="B341" s="54"/>
      <c r="C341" s="54"/>
      <c r="D341" s="54"/>
      <c r="E341" s="54"/>
      <c r="F341" s="55"/>
      <c r="G341" s="51" t="s">
        <v>533</v>
      </c>
      <c r="H341" s="63"/>
      <c r="I341" s="47" t="s">
        <v>504</v>
      </c>
      <c r="J341" s="48"/>
      <c r="K341" s="49">
        <f t="shared" si="12"/>
        <v>0</v>
      </c>
      <c r="L341" s="49">
        <f t="shared" si="12"/>
        <v>0</v>
      </c>
      <c r="M341" s="244">
        <f t="shared" si="12"/>
        <v>0</v>
      </c>
      <c r="N341" s="49"/>
      <c r="O341" s="222"/>
    </row>
    <row r="342" spans="1:15" s="56" customFormat="1" ht="39.75" hidden="1" customHeight="1" x14ac:dyDescent="0.25">
      <c r="A342" s="53"/>
      <c r="B342" s="54"/>
      <c r="C342" s="54"/>
      <c r="D342" s="54"/>
      <c r="E342" s="54"/>
      <c r="F342" s="55"/>
      <c r="G342" s="51" t="s">
        <v>4</v>
      </c>
      <c r="H342" s="63"/>
      <c r="I342" s="47"/>
      <c r="J342" s="48">
        <v>600</v>
      </c>
      <c r="K342" s="49"/>
      <c r="L342" s="49">
        <v>0</v>
      </c>
      <c r="M342" s="244">
        <f>K342+L342</f>
        <v>0</v>
      </c>
      <c r="N342" s="49"/>
      <c r="O342" s="222"/>
    </row>
    <row r="343" spans="1:15" s="56" customFormat="1" ht="46.5" x14ac:dyDescent="0.35">
      <c r="A343" s="53"/>
      <c r="B343" s="54"/>
      <c r="C343" s="54"/>
      <c r="D343" s="54"/>
      <c r="E343" s="54"/>
      <c r="F343" s="55"/>
      <c r="G343" s="144" t="s">
        <v>593</v>
      </c>
      <c r="H343" s="63"/>
      <c r="I343" s="47" t="s">
        <v>544</v>
      </c>
      <c r="J343" s="48"/>
      <c r="K343" s="49">
        <f>K344</f>
        <v>10000</v>
      </c>
      <c r="L343" s="49"/>
      <c r="M343" s="244"/>
      <c r="N343" s="49">
        <f t="shared" ref="N343:O345" si="13">N344</f>
        <v>0</v>
      </c>
      <c r="O343" s="222">
        <f t="shared" si="13"/>
        <v>10000</v>
      </c>
    </row>
    <row r="344" spans="1:15" s="56" customFormat="1" ht="46.5" x14ac:dyDescent="0.35">
      <c r="A344" s="53"/>
      <c r="B344" s="54"/>
      <c r="C344" s="54"/>
      <c r="D344" s="54"/>
      <c r="E344" s="54"/>
      <c r="F344" s="55"/>
      <c r="G344" s="148" t="s">
        <v>547</v>
      </c>
      <c r="H344" s="63"/>
      <c r="I344" s="64" t="s">
        <v>545</v>
      </c>
      <c r="J344" s="48"/>
      <c r="K344" s="49">
        <f>K345</f>
        <v>10000</v>
      </c>
      <c r="L344" s="49"/>
      <c r="M344" s="244"/>
      <c r="N344" s="49">
        <f t="shared" si="13"/>
        <v>0</v>
      </c>
      <c r="O344" s="222">
        <f t="shared" si="13"/>
        <v>10000</v>
      </c>
    </row>
    <row r="345" spans="1:15" s="56" customFormat="1" ht="62" x14ac:dyDescent="0.35">
      <c r="A345" s="53"/>
      <c r="B345" s="54"/>
      <c r="C345" s="54"/>
      <c r="D345" s="54"/>
      <c r="E345" s="54"/>
      <c r="F345" s="55"/>
      <c r="G345" s="144" t="s">
        <v>592</v>
      </c>
      <c r="H345" s="63"/>
      <c r="I345" s="47" t="s">
        <v>546</v>
      </c>
      <c r="J345" s="48"/>
      <c r="K345" s="49">
        <f>K346</f>
        <v>10000</v>
      </c>
      <c r="L345" s="49"/>
      <c r="M345" s="244"/>
      <c r="N345" s="49">
        <f t="shared" si="13"/>
        <v>0</v>
      </c>
      <c r="O345" s="222">
        <f t="shared" si="13"/>
        <v>10000</v>
      </c>
    </row>
    <row r="346" spans="1:15" s="56" customFormat="1" ht="31" x14ac:dyDescent="0.35">
      <c r="A346" s="53"/>
      <c r="B346" s="54"/>
      <c r="C346" s="54"/>
      <c r="D346" s="54"/>
      <c r="E346" s="54"/>
      <c r="F346" s="55"/>
      <c r="G346" s="51" t="s">
        <v>2</v>
      </c>
      <c r="H346" s="63"/>
      <c r="I346" s="60"/>
      <c r="J346" s="48">
        <v>200</v>
      </c>
      <c r="K346" s="49">
        <v>10000</v>
      </c>
      <c r="L346" s="49"/>
      <c r="M346" s="244"/>
      <c r="N346" s="49"/>
      <c r="O346" s="222">
        <f>N346+K346</f>
        <v>10000</v>
      </c>
    </row>
    <row r="347" spans="1:15" s="56" customFormat="1" ht="30" x14ac:dyDescent="0.35">
      <c r="A347" s="53"/>
      <c r="B347" s="54"/>
      <c r="C347" s="54"/>
      <c r="D347" s="54"/>
      <c r="E347" s="54"/>
      <c r="F347" s="55"/>
      <c r="G347" s="115" t="s">
        <v>461</v>
      </c>
      <c r="H347" s="115"/>
      <c r="I347" s="60" t="s">
        <v>226</v>
      </c>
      <c r="J347" s="119"/>
      <c r="K347" s="117">
        <f>K348</f>
        <v>73000</v>
      </c>
      <c r="L347" s="120"/>
      <c r="M347" s="241">
        <f t="shared" ref="M347:O348" si="14">M348</f>
        <v>79000</v>
      </c>
      <c r="N347" s="117">
        <f t="shared" si="14"/>
        <v>0</v>
      </c>
      <c r="O347" s="222">
        <f t="shared" si="14"/>
        <v>73000</v>
      </c>
    </row>
    <row r="348" spans="1:15" s="56" customFormat="1" ht="31" x14ac:dyDescent="0.35">
      <c r="A348" s="53"/>
      <c r="B348" s="54"/>
      <c r="C348" s="54"/>
      <c r="D348" s="54"/>
      <c r="E348" s="54"/>
      <c r="F348" s="55"/>
      <c r="G348" s="118" t="s">
        <v>462</v>
      </c>
      <c r="H348" s="118"/>
      <c r="I348" s="47" t="s">
        <v>227</v>
      </c>
      <c r="J348" s="119"/>
      <c r="K348" s="120">
        <f>K349</f>
        <v>73000</v>
      </c>
      <c r="L348" s="120"/>
      <c r="M348" s="242">
        <f t="shared" si="14"/>
        <v>79000</v>
      </c>
      <c r="N348" s="120">
        <f t="shared" si="14"/>
        <v>0</v>
      </c>
      <c r="O348" s="222">
        <f t="shared" si="14"/>
        <v>73000</v>
      </c>
    </row>
    <row r="349" spans="1:15" s="56" customFormat="1" ht="46.5" x14ac:dyDescent="0.35">
      <c r="A349" s="53"/>
      <c r="B349" s="54"/>
      <c r="C349" s="54"/>
      <c r="D349" s="54"/>
      <c r="E349" s="54"/>
      <c r="F349" s="55"/>
      <c r="G349" s="135" t="s">
        <v>229</v>
      </c>
      <c r="H349" s="135"/>
      <c r="I349" s="64" t="s">
        <v>228</v>
      </c>
      <c r="J349" s="133"/>
      <c r="K349" s="134">
        <f>K350+K354</f>
        <v>73000</v>
      </c>
      <c r="L349" s="134"/>
      <c r="M349" s="246">
        <f>M350+M354</f>
        <v>79000</v>
      </c>
      <c r="N349" s="120">
        <f>N350+N354</f>
        <v>0</v>
      </c>
      <c r="O349" s="222">
        <f>O350+O354</f>
        <v>73000</v>
      </c>
    </row>
    <row r="350" spans="1:15" s="56" customFormat="1" ht="31" x14ac:dyDescent="0.35">
      <c r="A350" s="53"/>
      <c r="B350" s="54"/>
      <c r="C350" s="54"/>
      <c r="D350" s="54"/>
      <c r="E350" s="54"/>
      <c r="F350" s="55"/>
      <c r="G350" s="132" t="s">
        <v>463</v>
      </c>
      <c r="H350" s="132"/>
      <c r="I350" s="47" t="s">
        <v>230</v>
      </c>
      <c r="J350" s="133"/>
      <c r="K350" s="134">
        <f>K351+K352+K353</f>
        <v>73000</v>
      </c>
      <c r="L350" s="134"/>
      <c r="M350" s="246">
        <f>M351+M352+M353</f>
        <v>79000</v>
      </c>
      <c r="N350" s="120">
        <f>N351+N352+N353</f>
        <v>0</v>
      </c>
      <c r="O350" s="222">
        <f>O351+O352+O353</f>
        <v>73000</v>
      </c>
    </row>
    <row r="351" spans="1:15" ht="31" x14ac:dyDescent="0.35">
      <c r="A351" s="4"/>
      <c r="B351" s="17"/>
      <c r="C351" s="17"/>
      <c r="D351" s="17"/>
      <c r="E351" s="17"/>
      <c r="F351" s="18"/>
      <c r="G351" s="118" t="s">
        <v>2</v>
      </c>
      <c r="H351" s="118"/>
      <c r="I351" s="119"/>
      <c r="J351" s="119">
        <v>200</v>
      </c>
      <c r="K351" s="120">
        <v>73000</v>
      </c>
      <c r="L351" s="120"/>
      <c r="M351" s="242">
        <v>79000</v>
      </c>
      <c r="N351" s="120"/>
      <c r="O351" s="222">
        <f>N351+K351</f>
        <v>73000</v>
      </c>
    </row>
    <row r="352" spans="1:15" ht="21.75" hidden="1" customHeight="1" x14ac:dyDescent="0.25">
      <c r="A352" s="4"/>
      <c r="B352" s="17"/>
      <c r="C352" s="17"/>
      <c r="D352" s="17"/>
      <c r="E352" s="17"/>
      <c r="F352" s="18"/>
      <c r="G352" s="118" t="s">
        <v>5</v>
      </c>
      <c r="H352" s="118"/>
      <c r="I352" s="119"/>
      <c r="J352" s="119">
        <v>300</v>
      </c>
      <c r="K352" s="120"/>
      <c r="L352" s="120"/>
      <c r="M352" s="242"/>
      <c r="N352" s="120"/>
      <c r="O352" s="222"/>
    </row>
    <row r="353" spans="1:15" ht="42.75" hidden="1" customHeight="1" x14ac:dyDescent="0.25">
      <c r="A353" s="4"/>
      <c r="B353" s="17"/>
      <c r="C353" s="17"/>
      <c r="D353" s="17"/>
      <c r="E353" s="17"/>
      <c r="F353" s="18"/>
      <c r="G353" s="118" t="s">
        <v>4</v>
      </c>
      <c r="H353" s="118"/>
      <c r="I353" s="119"/>
      <c r="J353" s="119">
        <v>600</v>
      </c>
      <c r="K353" s="120">
        <v>0</v>
      </c>
      <c r="L353" s="120"/>
      <c r="M353" s="242">
        <v>0</v>
      </c>
      <c r="N353" s="120"/>
      <c r="O353" s="222"/>
    </row>
    <row r="354" spans="1:15" ht="40.5" hidden="1" customHeight="1" x14ac:dyDescent="0.25">
      <c r="A354" s="4"/>
      <c r="B354" s="17"/>
      <c r="C354" s="17"/>
      <c r="D354" s="17"/>
      <c r="E354" s="17"/>
      <c r="F354" s="18"/>
      <c r="G354" s="118" t="s">
        <v>97</v>
      </c>
      <c r="H354" s="118"/>
      <c r="I354" s="47" t="s">
        <v>231</v>
      </c>
      <c r="J354" s="119"/>
      <c r="K354" s="120">
        <f>K355</f>
        <v>0</v>
      </c>
      <c r="L354" s="120"/>
      <c r="M354" s="242">
        <f>M355</f>
        <v>0</v>
      </c>
      <c r="N354" s="120"/>
      <c r="O354" s="222"/>
    </row>
    <row r="355" spans="1:15" s="56" customFormat="1" ht="34.5" hidden="1" customHeight="1" x14ac:dyDescent="0.25">
      <c r="A355" s="53"/>
      <c r="B355" s="307" t="s">
        <v>19</v>
      </c>
      <c r="C355" s="307"/>
      <c r="D355" s="307"/>
      <c r="E355" s="307"/>
      <c r="F355" s="308"/>
      <c r="G355" s="118" t="s">
        <v>2</v>
      </c>
      <c r="H355" s="118"/>
      <c r="I355" s="119"/>
      <c r="J355" s="119">
        <v>200</v>
      </c>
      <c r="K355" s="120"/>
      <c r="L355" s="120"/>
      <c r="M355" s="242"/>
      <c r="N355" s="120"/>
      <c r="O355" s="222"/>
    </row>
    <row r="356" spans="1:15" s="56" customFormat="1" ht="60" x14ac:dyDescent="0.35">
      <c r="A356" s="53"/>
      <c r="B356" s="73"/>
      <c r="C356" s="73"/>
      <c r="D356" s="73"/>
      <c r="E356" s="73"/>
      <c r="F356" s="74"/>
      <c r="G356" s="158" t="s">
        <v>585</v>
      </c>
      <c r="H356" s="65"/>
      <c r="I356" s="60" t="s">
        <v>290</v>
      </c>
      <c r="J356" s="123" t="s">
        <v>0</v>
      </c>
      <c r="K356" s="128">
        <f>K357</f>
        <v>9113</v>
      </c>
      <c r="L356" s="128"/>
      <c r="M356" s="245">
        <f t="shared" ref="M356:O359" si="15">M357</f>
        <v>14000</v>
      </c>
      <c r="N356" s="128">
        <f t="shared" si="15"/>
        <v>0</v>
      </c>
      <c r="O356" s="258">
        <f t="shared" si="15"/>
        <v>9113</v>
      </c>
    </row>
    <row r="357" spans="1:15" s="56" customFormat="1" ht="93" x14ac:dyDescent="0.35">
      <c r="A357" s="53"/>
      <c r="B357" s="73"/>
      <c r="C357" s="73"/>
      <c r="D357" s="73"/>
      <c r="E357" s="73"/>
      <c r="F357" s="74"/>
      <c r="G357" s="66" t="s">
        <v>594</v>
      </c>
      <c r="H357" s="65"/>
      <c r="I357" s="47" t="s">
        <v>295</v>
      </c>
      <c r="J357" s="48" t="s">
        <v>0</v>
      </c>
      <c r="K357" s="49">
        <f>K358</f>
        <v>9113</v>
      </c>
      <c r="L357" s="49"/>
      <c r="M357" s="244">
        <f t="shared" si="15"/>
        <v>14000</v>
      </c>
      <c r="N357" s="49">
        <f t="shared" si="15"/>
        <v>0</v>
      </c>
      <c r="O357" s="222">
        <f t="shared" si="15"/>
        <v>9113</v>
      </c>
    </row>
    <row r="358" spans="1:15" s="56" customFormat="1" ht="46.5" x14ac:dyDescent="0.35">
      <c r="A358" s="53"/>
      <c r="B358" s="313" t="s">
        <v>18</v>
      </c>
      <c r="C358" s="313"/>
      <c r="D358" s="313"/>
      <c r="E358" s="313"/>
      <c r="F358" s="314"/>
      <c r="G358" s="63" t="s">
        <v>300</v>
      </c>
      <c r="H358" s="63"/>
      <c r="I358" s="64" t="s">
        <v>299</v>
      </c>
      <c r="J358" s="48"/>
      <c r="K358" s="49">
        <f>K359</f>
        <v>9113</v>
      </c>
      <c r="L358" s="49"/>
      <c r="M358" s="244">
        <f t="shared" si="15"/>
        <v>14000</v>
      </c>
      <c r="N358" s="49">
        <f t="shared" si="15"/>
        <v>0</v>
      </c>
      <c r="O358" s="222">
        <f t="shared" si="15"/>
        <v>9113</v>
      </c>
    </row>
    <row r="359" spans="1:15" s="88" customFormat="1" ht="62" x14ac:dyDescent="0.35">
      <c r="A359" s="85"/>
      <c r="B359" s="303">
        <v>200</v>
      </c>
      <c r="C359" s="303"/>
      <c r="D359" s="303"/>
      <c r="E359" s="303"/>
      <c r="F359" s="304"/>
      <c r="G359" s="118" t="s">
        <v>99</v>
      </c>
      <c r="H359" s="118"/>
      <c r="I359" s="47" t="s">
        <v>302</v>
      </c>
      <c r="J359" s="48" t="s">
        <v>0</v>
      </c>
      <c r="K359" s="49">
        <f>K360</f>
        <v>9113</v>
      </c>
      <c r="L359" s="49"/>
      <c r="M359" s="244">
        <f t="shared" si="15"/>
        <v>14000</v>
      </c>
      <c r="N359" s="49">
        <f t="shared" si="15"/>
        <v>0</v>
      </c>
      <c r="O359" s="222">
        <f t="shared" si="15"/>
        <v>9113</v>
      </c>
    </row>
    <row r="360" spans="1:15" s="88" customFormat="1" ht="31" x14ac:dyDescent="0.35">
      <c r="A360" s="85"/>
      <c r="B360" s="89"/>
      <c r="C360" s="89"/>
      <c r="D360" s="89"/>
      <c r="E360" s="89"/>
      <c r="F360" s="90"/>
      <c r="G360" s="51" t="s">
        <v>5</v>
      </c>
      <c r="H360" s="140"/>
      <c r="I360" s="138" t="s">
        <v>0</v>
      </c>
      <c r="J360" s="141">
        <v>300</v>
      </c>
      <c r="K360" s="142">
        <v>9113</v>
      </c>
      <c r="L360" s="142"/>
      <c r="M360" s="247">
        <v>14000</v>
      </c>
      <c r="N360" s="49"/>
      <c r="O360" s="222">
        <f>N360+K360</f>
        <v>9113</v>
      </c>
    </row>
    <row r="361" spans="1:15" ht="15.5" x14ac:dyDescent="0.35">
      <c r="A361" s="4"/>
      <c r="B361" s="17"/>
      <c r="C361" s="17"/>
      <c r="D361" s="17"/>
      <c r="E361" s="17"/>
      <c r="F361" s="18"/>
      <c r="G361" s="115" t="s">
        <v>8</v>
      </c>
      <c r="H361" s="118"/>
      <c r="I361" s="60" t="s">
        <v>311</v>
      </c>
      <c r="J361" s="119"/>
      <c r="K361" s="117">
        <f>K362</f>
        <v>7194292</v>
      </c>
      <c r="L361" s="120"/>
      <c r="M361" s="241">
        <f>M362</f>
        <v>6686000</v>
      </c>
      <c r="N361" s="117">
        <f>N362</f>
        <v>0</v>
      </c>
      <c r="O361" s="222">
        <f>O362</f>
        <v>7194292</v>
      </c>
    </row>
    <row r="362" spans="1:15" s="88" customFormat="1" ht="46.5" x14ac:dyDescent="0.35">
      <c r="A362" s="85"/>
      <c r="B362" s="317" t="s">
        <v>17</v>
      </c>
      <c r="C362" s="317"/>
      <c r="D362" s="317"/>
      <c r="E362" s="317"/>
      <c r="F362" s="300"/>
      <c r="G362" s="51" t="s">
        <v>78</v>
      </c>
      <c r="H362" s="51"/>
      <c r="I362" s="47" t="s">
        <v>326</v>
      </c>
      <c r="J362" s="48" t="s">
        <v>0</v>
      </c>
      <c r="K362" s="49">
        <f>K363+K364+K365</f>
        <v>7194292</v>
      </c>
      <c r="L362" s="49"/>
      <c r="M362" s="244">
        <f>M363+M364+M365</f>
        <v>6686000</v>
      </c>
      <c r="N362" s="49">
        <f>N363+N364+N365</f>
        <v>0</v>
      </c>
      <c r="O362" s="222">
        <f>O363+O364+O365</f>
        <v>7194292</v>
      </c>
    </row>
    <row r="363" spans="1:15" s="88" customFormat="1" ht="77.5" x14ac:dyDescent="0.35">
      <c r="A363" s="85"/>
      <c r="B363" s="91"/>
      <c r="C363" s="91"/>
      <c r="D363" s="91"/>
      <c r="E363" s="91"/>
      <c r="F363" s="92"/>
      <c r="G363" s="51" t="s">
        <v>3</v>
      </c>
      <c r="H363" s="51"/>
      <c r="I363" s="47" t="s">
        <v>79</v>
      </c>
      <c r="J363" s="48">
        <v>100</v>
      </c>
      <c r="K363" s="49">
        <v>5696705</v>
      </c>
      <c r="L363" s="49"/>
      <c r="M363" s="244">
        <v>5477600</v>
      </c>
      <c r="N363" s="49"/>
      <c r="O363" s="222">
        <f>N363+K363</f>
        <v>5696705</v>
      </c>
    </row>
    <row r="364" spans="1:15" s="88" customFormat="1" ht="31" x14ac:dyDescent="0.35">
      <c r="A364" s="85"/>
      <c r="B364" s="303" t="s">
        <v>16</v>
      </c>
      <c r="C364" s="303"/>
      <c r="D364" s="303"/>
      <c r="E364" s="303"/>
      <c r="F364" s="304"/>
      <c r="G364" s="51" t="s">
        <v>2</v>
      </c>
      <c r="H364" s="51"/>
      <c r="I364" s="47"/>
      <c r="J364" s="48">
        <v>200</v>
      </c>
      <c r="K364" s="49">
        <v>1496087</v>
      </c>
      <c r="L364" s="49"/>
      <c r="M364" s="244">
        <v>1206400</v>
      </c>
      <c r="N364" s="49"/>
      <c r="O364" s="222">
        <f>N364+K364</f>
        <v>1496087</v>
      </c>
    </row>
    <row r="365" spans="1:15" s="88" customFormat="1" ht="15.5" x14ac:dyDescent="0.35">
      <c r="A365" s="85"/>
      <c r="B365" s="95"/>
      <c r="C365" s="95"/>
      <c r="D365" s="95"/>
      <c r="E365" s="95"/>
      <c r="F365" s="96"/>
      <c r="G365" s="51" t="s">
        <v>1</v>
      </c>
      <c r="H365" s="51"/>
      <c r="I365" s="47"/>
      <c r="J365" s="48">
        <v>800</v>
      </c>
      <c r="K365" s="49">
        <v>1500</v>
      </c>
      <c r="L365" s="49"/>
      <c r="M365" s="244">
        <v>2000</v>
      </c>
      <c r="N365" s="49"/>
      <c r="O365" s="222">
        <f>N365+K365</f>
        <v>1500</v>
      </c>
    </row>
    <row r="366" spans="1:15" s="56" customFormat="1" ht="38.15" customHeight="1" x14ac:dyDescent="0.35">
      <c r="A366" s="53"/>
      <c r="B366" s="57"/>
      <c r="C366" s="57"/>
      <c r="D366" s="57"/>
      <c r="E366" s="57"/>
      <c r="F366" s="58"/>
      <c r="G366" s="115" t="s">
        <v>362</v>
      </c>
      <c r="H366" s="143">
        <v>807</v>
      </c>
      <c r="I366" s="119"/>
      <c r="J366" s="119"/>
      <c r="K366" s="117">
        <f>K382+K387+K405+K413+K427+K439+K448+K468+K488+K493+K511+K539+K367+K534+K481+K372+K455</f>
        <v>96059873</v>
      </c>
      <c r="L366" s="117">
        <f>L382+L387+L405+L413+L427+L439+L448+L468+L488+L493+L511+L539+L367+L534+L481+L372</f>
        <v>309969</v>
      </c>
      <c r="M366" s="241">
        <f>M382+M387+M405+M413+M427+M439+M448+M468+M488+M493+M511+M539+M367+M534+M481+M372</f>
        <v>81970931</v>
      </c>
      <c r="N366" s="117">
        <f>N382+N387+N405+N413+N427+N439+N448+N468+N488+N493+N511+N539+N367+N534+N481+N372+N455</f>
        <v>10157780</v>
      </c>
      <c r="O366" s="222">
        <f>O382+O387+O405+O413+O427+O439+O448+O468+O488+O493+O511+O539+O367+O534+O481+O372+O455</f>
        <v>106217653</v>
      </c>
    </row>
    <row r="367" spans="1:15" ht="45" x14ac:dyDescent="0.35">
      <c r="A367" s="4"/>
      <c r="B367" s="278" t="s">
        <v>15</v>
      </c>
      <c r="C367" s="278"/>
      <c r="D367" s="278"/>
      <c r="E367" s="278"/>
      <c r="F367" s="279"/>
      <c r="G367" s="122" t="s">
        <v>595</v>
      </c>
      <c r="H367" s="122"/>
      <c r="I367" s="60" t="s">
        <v>199</v>
      </c>
      <c r="J367" s="48" t="s">
        <v>0</v>
      </c>
      <c r="K367" s="128">
        <f t="shared" ref="K367:O370" si="16">K368</f>
        <v>173000</v>
      </c>
      <c r="L367" s="49">
        <f t="shared" si="16"/>
        <v>0</v>
      </c>
      <c r="M367" s="245">
        <f t="shared" si="16"/>
        <v>173000</v>
      </c>
      <c r="N367" s="128">
        <f t="shared" si="16"/>
        <v>0</v>
      </c>
      <c r="O367" s="222">
        <f t="shared" si="16"/>
        <v>173000</v>
      </c>
    </row>
    <row r="368" spans="1:15" ht="62" x14ac:dyDescent="0.35">
      <c r="A368" s="4"/>
      <c r="B368" s="272">
        <v>200</v>
      </c>
      <c r="C368" s="272"/>
      <c r="D368" s="272"/>
      <c r="E368" s="272"/>
      <c r="F368" s="273"/>
      <c r="G368" s="51" t="s">
        <v>596</v>
      </c>
      <c r="H368" s="122"/>
      <c r="I368" s="47" t="s">
        <v>216</v>
      </c>
      <c r="J368" s="48" t="s">
        <v>0</v>
      </c>
      <c r="K368" s="49">
        <f t="shared" si="16"/>
        <v>173000</v>
      </c>
      <c r="L368" s="49">
        <f t="shared" si="16"/>
        <v>0</v>
      </c>
      <c r="M368" s="244">
        <f t="shared" si="16"/>
        <v>173000</v>
      </c>
      <c r="N368" s="49">
        <f t="shared" si="16"/>
        <v>0</v>
      </c>
      <c r="O368" s="222">
        <f t="shared" si="16"/>
        <v>173000</v>
      </c>
    </row>
    <row r="369" spans="1:15" ht="31" x14ac:dyDescent="0.35">
      <c r="A369" s="4"/>
      <c r="B369" s="315" t="s">
        <v>14</v>
      </c>
      <c r="C369" s="315"/>
      <c r="D369" s="315"/>
      <c r="E369" s="315"/>
      <c r="F369" s="316"/>
      <c r="G369" s="63" t="s">
        <v>385</v>
      </c>
      <c r="H369" s="63"/>
      <c r="I369" s="64" t="s">
        <v>217</v>
      </c>
      <c r="J369" s="48"/>
      <c r="K369" s="49">
        <f t="shared" si="16"/>
        <v>173000</v>
      </c>
      <c r="L369" s="49">
        <f t="shared" si="16"/>
        <v>0</v>
      </c>
      <c r="M369" s="244">
        <f t="shared" si="16"/>
        <v>173000</v>
      </c>
      <c r="N369" s="49">
        <f t="shared" si="16"/>
        <v>0</v>
      </c>
      <c r="O369" s="222">
        <f t="shared" si="16"/>
        <v>173000</v>
      </c>
    </row>
    <row r="370" spans="1:15" ht="62" x14ac:dyDescent="0.35">
      <c r="A370" s="4"/>
      <c r="B370" s="288" t="s">
        <v>13</v>
      </c>
      <c r="C370" s="288"/>
      <c r="D370" s="288"/>
      <c r="E370" s="288"/>
      <c r="F370" s="289"/>
      <c r="G370" s="66" t="s">
        <v>652</v>
      </c>
      <c r="H370" s="66"/>
      <c r="I370" s="47" t="s">
        <v>218</v>
      </c>
      <c r="J370" s="48"/>
      <c r="K370" s="49">
        <f t="shared" si="16"/>
        <v>173000</v>
      </c>
      <c r="L370" s="49">
        <f t="shared" si="16"/>
        <v>0</v>
      </c>
      <c r="M370" s="244">
        <f t="shared" si="16"/>
        <v>173000</v>
      </c>
      <c r="N370" s="49">
        <f t="shared" si="16"/>
        <v>0</v>
      </c>
      <c r="O370" s="222">
        <f t="shared" si="16"/>
        <v>173000</v>
      </c>
    </row>
    <row r="371" spans="1:15" ht="46.5" x14ac:dyDescent="0.35">
      <c r="A371" s="4"/>
      <c r="B371" s="12"/>
      <c r="C371" s="12"/>
      <c r="D371" s="12"/>
      <c r="E371" s="12"/>
      <c r="F371" s="13"/>
      <c r="G371" s="51" t="s">
        <v>4</v>
      </c>
      <c r="H371" s="51"/>
      <c r="I371" s="79"/>
      <c r="J371" s="48">
        <v>600</v>
      </c>
      <c r="K371" s="49">
        <v>173000</v>
      </c>
      <c r="L371" s="49"/>
      <c r="M371" s="244">
        <f>L371+K371</f>
        <v>173000</v>
      </c>
      <c r="N371" s="49"/>
      <c r="O371" s="222">
        <f>N371+K371</f>
        <v>173000</v>
      </c>
    </row>
    <row r="372" spans="1:15" ht="60" x14ac:dyDescent="0.35">
      <c r="A372" s="4"/>
      <c r="B372" s="12"/>
      <c r="C372" s="12"/>
      <c r="D372" s="12"/>
      <c r="E372" s="12"/>
      <c r="F372" s="13"/>
      <c r="G372" s="171" t="s">
        <v>597</v>
      </c>
      <c r="H372" s="51"/>
      <c r="I372" s="60" t="s">
        <v>476</v>
      </c>
      <c r="J372" s="48"/>
      <c r="K372" s="128">
        <f t="shared" ref="K372:O375" si="17">K373</f>
        <v>637500</v>
      </c>
      <c r="L372" s="128">
        <f t="shared" si="17"/>
        <v>0</v>
      </c>
      <c r="M372" s="245">
        <f t="shared" si="17"/>
        <v>637500</v>
      </c>
      <c r="N372" s="128">
        <f t="shared" si="17"/>
        <v>0</v>
      </c>
      <c r="O372" s="258">
        <f t="shared" si="17"/>
        <v>637500</v>
      </c>
    </row>
    <row r="373" spans="1:15" ht="77.5" x14ac:dyDescent="0.35">
      <c r="A373" s="4"/>
      <c r="B373" s="12"/>
      <c r="C373" s="12"/>
      <c r="D373" s="12"/>
      <c r="E373" s="12"/>
      <c r="F373" s="13"/>
      <c r="G373" s="144" t="s">
        <v>598</v>
      </c>
      <c r="H373" s="51"/>
      <c r="I373" s="47" t="s">
        <v>477</v>
      </c>
      <c r="J373" s="48"/>
      <c r="K373" s="49">
        <f>K374+K377</f>
        <v>637500</v>
      </c>
      <c r="L373" s="49">
        <f>L374+L377</f>
        <v>0</v>
      </c>
      <c r="M373" s="244">
        <f>M374+M377</f>
        <v>637500</v>
      </c>
      <c r="N373" s="49">
        <f>N374+N377</f>
        <v>0</v>
      </c>
      <c r="O373" s="222">
        <f>O374+O377</f>
        <v>637500</v>
      </c>
    </row>
    <row r="374" spans="1:15" ht="77.5" x14ac:dyDescent="0.35">
      <c r="A374" s="4"/>
      <c r="B374" s="12"/>
      <c r="C374" s="12"/>
      <c r="D374" s="12"/>
      <c r="E374" s="12"/>
      <c r="F374" s="13"/>
      <c r="G374" s="148" t="s">
        <v>479</v>
      </c>
      <c r="H374" s="51"/>
      <c r="I374" s="64" t="s">
        <v>478</v>
      </c>
      <c r="J374" s="48"/>
      <c r="K374" s="177">
        <f t="shared" si="17"/>
        <v>0</v>
      </c>
      <c r="L374" s="177">
        <f t="shared" si="17"/>
        <v>0</v>
      </c>
      <c r="M374" s="248">
        <f t="shared" si="17"/>
        <v>0</v>
      </c>
      <c r="N374" s="177">
        <f t="shared" si="17"/>
        <v>0</v>
      </c>
      <c r="O374" s="222">
        <f t="shared" si="17"/>
        <v>0</v>
      </c>
    </row>
    <row r="375" spans="1:15" ht="77.5" x14ac:dyDescent="0.35">
      <c r="A375" s="4"/>
      <c r="B375" s="12"/>
      <c r="C375" s="12"/>
      <c r="D375" s="12"/>
      <c r="E375" s="12"/>
      <c r="F375" s="13"/>
      <c r="G375" s="144" t="s">
        <v>599</v>
      </c>
      <c r="H375" s="51"/>
      <c r="I375" s="47" t="s">
        <v>665</v>
      </c>
      <c r="J375" s="48"/>
      <c r="K375" s="49">
        <f t="shared" si="17"/>
        <v>0</v>
      </c>
      <c r="L375" s="49">
        <f t="shared" si="17"/>
        <v>0</v>
      </c>
      <c r="M375" s="244">
        <f t="shared" si="17"/>
        <v>0</v>
      </c>
      <c r="N375" s="49">
        <f t="shared" si="17"/>
        <v>0</v>
      </c>
      <c r="O375" s="222">
        <f t="shared" si="17"/>
        <v>0</v>
      </c>
    </row>
    <row r="376" spans="1:15" ht="31" x14ac:dyDescent="0.35">
      <c r="A376" s="4"/>
      <c r="B376" s="12"/>
      <c r="C376" s="12"/>
      <c r="D376" s="12"/>
      <c r="E376" s="12"/>
      <c r="F376" s="13"/>
      <c r="G376" s="118" t="s">
        <v>2</v>
      </c>
      <c r="H376" s="51"/>
      <c r="I376" s="79"/>
      <c r="J376" s="48">
        <v>200</v>
      </c>
      <c r="K376" s="49"/>
      <c r="L376" s="49"/>
      <c r="M376" s="244">
        <f>K376+L376</f>
        <v>0</v>
      </c>
      <c r="N376" s="49"/>
      <c r="O376" s="222">
        <f>N376+K376</f>
        <v>0</v>
      </c>
    </row>
    <row r="377" spans="1:15" ht="46.5" x14ac:dyDescent="0.35">
      <c r="A377" s="4"/>
      <c r="B377" s="12"/>
      <c r="C377" s="12"/>
      <c r="D377" s="12"/>
      <c r="E377" s="12"/>
      <c r="F377" s="13"/>
      <c r="G377" s="121" t="s">
        <v>529</v>
      </c>
      <c r="H377" s="202"/>
      <c r="I377" s="64" t="s">
        <v>530</v>
      </c>
      <c r="J377" s="146"/>
      <c r="K377" s="177">
        <f>K378+K380</f>
        <v>637500</v>
      </c>
      <c r="L377" s="177">
        <f>L378+L380</f>
        <v>0</v>
      </c>
      <c r="M377" s="248">
        <f>M378+M380</f>
        <v>637500</v>
      </c>
      <c r="N377" s="177">
        <f>N378+N380</f>
        <v>0</v>
      </c>
      <c r="O377" s="222">
        <f>O378+O380</f>
        <v>637500</v>
      </c>
    </row>
    <row r="378" spans="1:15" ht="46.5" x14ac:dyDescent="0.35">
      <c r="A378" s="4"/>
      <c r="B378" s="12"/>
      <c r="C378" s="12"/>
      <c r="D378" s="12"/>
      <c r="E378" s="12"/>
      <c r="F378" s="13"/>
      <c r="G378" s="118" t="s">
        <v>667</v>
      </c>
      <c r="H378" s="202"/>
      <c r="I378" s="47" t="s">
        <v>666</v>
      </c>
      <c r="J378" s="146"/>
      <c r="K378" s="49">
        <f>K379</f>
        <v>637500</v>
      </c>
      <c r="L378" s="49">
        <f>L379</f>
        <v>0</v>
      </c>
      <c r="M378" s="244">
        <f>M379</f>
        <v>637500</v>
      </c>
      <c r="N378" s="49">
        <f>N379</f>
        <v>0</v>
      </c>
      <c r="O378" s="222">
        <f>O379</f>
        <v>637500</v>
      </c>
    </row>
    <row r="379" spans="1:15" ht="31" x14ac:dyDescent="0.35">
      <c r="A379" s="4"/>
      <c r="B379" s="12"/>
      <c r="C379" s="12"/>
      <c r="D379" s="12"/>
      <c r="E379" s="12"/>
      <c r="F379" s="13"/>
      <c r="G379" s="118" t="s">
        <v>2</v>
      </c>
      <c r="H379" s="202"/>
      <c r="I379" s="145"/>
      <c r="J379" s="146">
        <v>200</v>
      </c>
      <c r="K379" s="49">
        <v>637500</v>
      </c>
      <c r="L379" s="49">
        <v>0</v>
      </c>
      <c r="M379" s="244">
        <f>K379+L379</f>
        <v>637500</v>
      </c>
      <c r="N379" s="49"/>
      <c r="O379" s="222">
        <f>N379+K379</f>
        <v>637500</v>
      </c>
    </row>
    <row r="380" spans="1:15" ht="66" hidden="1" customHeight="1" x14ac:dyDescent="0.25">
      <c r="A380" s="4"/>
      <c r="B380" s="12"/>
      <c r="C380" s="12"/>
      <c r="D380" s="12"/>
      <c r="E380" s="12"/>
      <c r="F380" s="13"/>
      <c r="G380" s="118" t="s">
        <v>531</v>
      </c>
      <c r="H380" s="202"/>
      <c r="I380" s="145" t="s">
        <v>532</v>
      </c>
      <c r="J380" s="146"/>
      <c r="K380" s="49">
        <f>K381</f>
        <v>0</v>
      </c>
      <c r="L380" s="49">
        <f>L381</f>
        <v>0</v>
      </c>
      <c r="M380" s="244">
        <f>M381</f>
        <v>0</v>
      </c>
      <c r="N380" s="49"/>
      <c r="O380" s="222"/>
    </row>
    <row r="381" spans="1:15" ht="35.15" hidden="1" customHeight="1" x14ac:dyDescent="0.25">
      <c r="A381" s="4"/>
      <c r="B381" s="12"/>
      <c r="C381" s="12"/>
      <c r="D381" s="12"/>
      <c r="E381" s="12"/>
      <c r="F381" s="13"/>
      <c r="G381" s="118" t="s">
        <v>2</v>
      </c>
      <c r="H381" s="202"/>
      <c r="I381" s="145"/>
      <c r="J381" s="146">
        <v>200</v>
      </c>
      <c r="K381" s="49"/>
      <c r="L381" s="49"/>
      <c r="M381" s="244">
        <f>K381+L381</f>
        <v>0</v>
      </c>
      <c r="N381" s="49"/>
      <c r="O381" s="222"/>
    </row>
    <row r="382" spans="1:15" ht="30" x14ac:dyDescent="0.35">
      <c r="A382" s="4"/>
      <c r="B382" s="278" t="s">
        <v>12</v>
      </c>
      <c r="C382" s="278"/>
      <c r="D382" s="278"/>
      <c r="E382" s="278"/>
      <c r="F382" s="279"/>
      <c r="G382" s="115" t="s">
        <v>461</v>
      </c>
      <c r="H382" s="115"/>
      <c r="I382" s="60" t="s">
        <v>226</v>
      </c>
      <c r="J382" s="119"/>
      <c r="K382" s="120">
        <f>K383</f>
        <v>28500</v>
      </c>
      <c r="L382" s="120"/>
      <c r="M382" s="242">
        <f t="shared" ref="M382:O385" si="18">M383</f>
        <v>28500</v>
      </c>
      <c r="N382" s="120">
        <f t="shared" si="18"/>
        <v>0</v>
      </c>
      <c r="O382" s="222">
        <f t="shared" si="18"/>
        <v>28500</v>
      </c>
    </row>
    <row r="383" spans="1:15" ht="31" x14ac:dyDescent="0.35">
      <c r="A383" s="4"/>
      <c r="B383" s="278">
        <v>200</v>
      </c>
      <c r="C383" s="278"/>
      <c r="D383" s="278"/>
      <c r="E383" s="278"/>
      <c r="F383" s="279"/>
      <c r="G383" s="118" t="s">
        <v>462</v>
      </c>
      <c r="H383" s="118"/>
      <c r="I383" s="47" t="s">
        <v>227</v>
      </c>
      <c r="J383" s="119"/>
      <c r="K383" s="120">
        <f>K384</f>
        <v>28500</v>
      </c>
      <c r="L383" s="120"/>
      <c r="M383" s="242">
        <f t="shared" si="18"/>
        <v>28500</v>
      </c>
      <c r="N383" s="120">
        <f t="shared" si="18"/>
        <v>0</v>
      </c>
      <c r="O383" s="222">
        <f t="shared" si="18"/>
        <v>28500</v>
      </c>
    </row>
    <row r="384" spans="1:15" ht="46.5" x14ac:dyDescent="0.35">
      <c r="A384" s="4"/>
      <c r="B384" s="276" t="s">
        <v>11</v>
      </c>
      <c r="C384" s="276"/>
      <c r="D384" s="276"/>
      <c r="E384" s="276"/>
      <c r="F384" s="277"/>
      <c r="G384" s="135" t="s">
        <v>229</v>
      </c>
      <c r="H384" s="135"/>
      <c r="I384" s="64" t="s">
        <v>228</v>
      </c>
      <c r="J384" s="133"/>
      <c r="K384" s="134">
        <f>K385</f>
        <v>28500</v>
      </c>
      <c r="L384" s="134"/>
      <c r="M384" s="246">
        <f t="shared" si="18"/>
        <v>28500</v>
      </c>
      <c r="N384" s="120">
        <f t="shared" si="18"/>
        <v>0</v>
      </c>
      <c r="O384" s="222">
        <f t="shared" si="18"/>
        <v>28500</v>
      </c>
    </row>
    <row r="385" spans="1:15" ht="31" x14ac:dyDescent="0.35">
      <c r="A385" s="4"/>
      <c r="B385" s="17"/>
      <c r="C385" s="17"/>
      <c r="D385" s="17"/>
      <c r="E385" s="17"/>
      <c r="F385" s="18"/>
      <c r="G385" s="132" t="s">
        <v>463</v>
      </c>
      <c r="H385" s="132"/>
      <c r="I385" s="47" t="s">
        <v>230</v>
      </c>
      <c r="J385" s="133"/>
      <c r="K385" s="134">
        <f>K386</f>
        <v>28500</v>
      </c>
      <c r="L385" s="134"/>
      <c r="M385" s="246">
        <f t="shared" si="18"/>
        <v>28500</v>
      </c>
      <c r="N385" s="120">
        <f t="shared" si="18"/>
        <v>0</v>
      </c>
      <c r="O385" s="222">
        <f t="shared" si="18"/>
        <v>28500</v>
      </c>
    </row>
    <row r="386" spans="1:15" ht="31" x14ac:dyDescent="0.35">
      <c r="A386" s="4"/>
      <c r="B386" s="17"/>
      <c r="C386" s="17"/>
      <c r="D386" s="17"/>
      <c r="E386" s="17"/>
      <c r="F386" s="18"/>
      <c r="G386" s="118" t="s">
        <v>2</v>
      </c>
      <c r="H386" s="118"/>
      <c r="I386" s="119"/>
      <c r="J386" s="119">
        <v>200</v>
      </c>
      <c r="K386" s="120">
        <v>28500</v>
      </c>
      <c r="L386" s="120"/>
      <c r="M386" s="242">
        <v>28500</v>
      </c>
      <c r="N386" s="120"/>
      <c r="O386" s="222">
        <f>N386+K386</f>
        <v>28500</v>
      </c>
    </row>
    <row r="387" spans="1:15" ht="60" x14ac:dyDescent="0.35">
      <c r="A387" s="4"/>
      <c r="B387" s="17"/>
      <c r="C387" s="17"/>
      <c r="D387" s="17"/>
      <c r="E387" s="17"/>
      <c r="F387" s="18"/>
      <c r="G387" s="59" t="s">
        <v>600</v>
      </c>
      <c r="H387" s="59"/>
      <c r="I387" s="60" t="s">
        <v>232</v>
      </c>
      <c r="J387" s="61" t="s">
        <v>0</v>
      </c>
      <c r="K387" s="62">
        <f>K388+K393+K397+K401</f>
        <v>114000</v>
      </c>
      <c r="L387" s="62"/>
      <c r="M387" s="243">
        <f>M388+M393</f>
        <v>56000</v>
      </c>
      <c r="N387" s="128">
        <f>N388+N393+N397+N401</f>
        <v>0</v>
      </c>
      <c r="O387" s="222">
        <f>O388+O393+O397+O401</f>
        <v>114000</v>
      </c>
    </row>
    <row r="388" spans="1:15" ht="62" x14ac:dyDescent="0.35">
      <c r="A388" s="4"/>
      <c r="B388" s="17"/>
      <c r="C388" s="17"/>
      <c r="D388" s="17"/>
      <c r="E388" s="17"/>
      <c r="F388" s="18"/>
      <c r="G388" s="51" t="s">
        <v>574</v>
      </c>
      <c r="H388" s="122"/>
      <c r="I388" s="47" t="s">
        <v>233</v>
      </c>
      <c r="J388" s="48" t="s">
        <v>0</v>
      </c>
      <c r="K388" s="49">
        <f>K389</f>
        <v>75000</v>
      </c>
      <c r="L388" s="49"/>
      <c r="M388" s="244">
        <f t="shared" ref="M388:O389" si="19">M389</f>
        <v>46000</v>
      </c>
      <c r="N388" s="49">
        <f t="shared" si="19"/>
        <v>0</v>
      </c>
      <c r="O388" s="222">
        <f t="shared" si="19"/>
        <v>75000</v>
      </c>
    </row>
    <row r="389" spans="1:15" ht="46.5" x14ac:dyDescent="0.35">
      <c r="A389" s="4"/>
      <c r="B389" s="17"/>
      <c r="C389" s="17"/>
      <c r="D389" s="17"/>
      <c r="E389" s="17"/>
      <c r="F389" s="18"/>
      <c r="G389" s="63" t="s">
        <v>235</v>
      </c>
      <c r="H389" s="63"/>
      <c r="I389" s="64" t="s">
        <v>234</v>
      </c>
      <c r="J389" s="48"/>
      <c r="K389" s="49">
        <f>K390</f>
        <v>75000</v>
      </c>
      <c r="L389" s="49"/>
      <c r="M389" s="244">
        <f t="shared" si="19"/>
        <v>46000</v>
      </c>
      <c r="N389" s="49">
        <f t="shared" si="19"/>
        <v>0</v>
      </c>
      <c r="O389" s="222">
        <f t="shared" si="19"/>
        <v>75000</v>
      </c>
    </row>
    <row r="390" spans="1:15" ht="93" x14ac:dyDescent="0.35">
      <c r="A390" s="4"/>
      <c r="B390" s="17"/>
      <c r="C390" s="17"/>
      <c r="D390" s="17"/>
      <c r="E390" s="17"/>
      <c r="F390" s="18"/>
      <c r="G390" s="51" t="s">
        <v>601</v>
      </c>
      <c r="H390" s="51"/>
      <c r="I390" s="47" t="s">
        <v>236</v>
      </c>
      <c r="J390" s="48"/>
      <c r="K390" s="49">
        <f>K391+K392</f>
        <v>75000</v>
      </c>
      <c r="L390" s="49"/>
      <c r="M390" s="244">
        <f>M391+M392</f>
        <v>46000</v>
      </c>
      <c r="N390" s="49">
        <f>N391+N392</f>
        <v>0</v>
      </c>
      <c r="O390" s="222">
        <f>O391+O392</f>
        <v>75000</v>
      </c>
    </row>
    <row r="391" spans="1:15" ht="31" x14ac:dyDescent="0.35">
      <c r="A391" s="4"/>
      <c r="B391" s="17"/>
      <c r="C391" s="17"/>
      <c r="D391" s="17"/>
      <c r="E391" s="17"/>
      <c r="F391" s="18"/>
      <c r="G391" s="51" t="s">
        <v>2</v>
      </c>
      <c r="H391" s="51"/>
      <c r="I391" s="79"/>
      <c r="J391" s="48">
        <v>200</v>
      </c>
      <c r="K391" s="49">
        <v>75000</v>
      </c>
      <c r="L391" s="49"/>
      <c r="M391" s="244">
        <v>46000</v>
      </c>
      <c r="N391" s="49"/>
      <c r="O391" s="222">
        <f>N391+K391</f>
        <v>75000</v>
      </c>
    </row>
    <row r="392" spans="1:15" ht="31.5" hidden="1" x14ac:dyDescent="0.25">
      <c r="A392" s="4"/>
      <c r="B392" s="19"/>
      <c r="C392" s="19"/>
      <c r="D392" s="19"/>
      <c r="E392" s="19"/>
      <c r="F392" s="20"/>
      <c r="G392" s="51" t="s">
        <v>4</v>
      </c>
      <c r="H392" s="51"/>
      <c r="I392" s="79"/>
      <c r="J392" s="48">
        <v>600</v>
      </c>
      <c r="K392" s="49">
        <v>0</v>
      </c>
      <c r="L392" s="49"/>
      <c r="M392" s="244">
        <v>0</v>
      </c>
      <c r="N392" s="49"/>
      <c r="O392" s="222"/>
    </row>
    <row r="393" spans="1:15" ht="46.5" x14ac:dyDescent="0.35">
      <c r="A393" s="4"/>
      <c r="B393" s="19"/>
      <c r="C393" s="19"/>
      <c r="D393" s="19"/>
      <c r="E393" s="19"/>
      <c r="F393" s="20"/>
      <c r="G393" s="51" t="s">
        <v>602</v>
      </c>
      <c r="H393" s="51"/>
      <c r="I393" s="47" t="s">
        <v>366</v>
      </c>
      <c r="J393" s="48"/>
      <c r="K393" s="49">
        <f>K394</f>
        <v>10000</v>
      </c>
      <c r="L393" s="49"/>
      <c r="M393" s="244">
        <f t="shared" ref="M393:O395" si="20">M394</f>
        <v>10000</v>
      </c>
      <c r="N393" s="49">
        <f t="shared" si="20"/>
        <v>0</v>
      </c>
      <c r="O393" s="222">
        <f t="shared" si="20"/>
        <v>10000</v>
      </c>
    </row>
    <row r="394" spans="1:15" ht="46.5" x14ac:dyDescent="0.35">
      <c r="A394" s="4"/>
      <c r="B394" s="19"/>
      <c r="C394" s="19"/>
      <c r="D394" s="19"/>
      <c r="E394" s="19"/>
      <c r="F394" s="20"/>
      <c r="G394" s="63" t="s">
        <v>367</v>
      </c>
      <c r="H394" s="51"/>
      <c r="I394" s="64" t="s">
        <v>369</v>
      </c>
      <c r="J394" s="48"/>
      <c r="K394" s="49">
        <f>K395</f>
        <v>10000</v>
      </c>
      <c r="L394" s="49"/>
      <c r="M394" s="244">
        <f t="shared" si="20"/>
        <v>10000</v>
      </c>
      <c r="N394" s="49">
        <f t="shared" si="20"/>
        <v>0</v>
      </c>
      <c r="O394" s="222">
        <f t="shared" si="20"/>
        <v>10000</v>
      </c>
    </row>
    <row r="395" spans="1:15" ht="46.5" x14ac:dyDescent="0.35">
      <c r="A395" s="4"/>
      <c r="B395" s="19"/>
      <c r="C395" s="19"/>
      <c r="D395" s="19"/>
      <c r="E395" s="19"/>
      <c r="F395" s="20"/>
      <c r="G395" s="51" t="s">
        <v>368</v>
      </c>
      <c r="H395" s="51"/>
      <c r="I395" s="47" t="s">
        <v>370</v>
      </c>
      <c r="J395" s="48"/>
      <c r="K395" s="49">
        <f>K396</f>
        <v>10000</v>
      </c>
      <c r="L395" s="49"/>
      <c r="M395" s="244">
        <f t="shared" si="20"/>
        <v>10000</v>
      </c>
      <c r="N395" s="49">
        <f t="shared" si="20"/>
        <v>0</v>
      </c>
      <c r="O395" s="222">
        <f t="shared" si="20"/>
        <v>10000</v>
      </c>
    </row>
    <row r="396" spans="1:15" ht="31" x14ac:dyDescent="0.35">
      <c r="A396" s="4"/>
      <c r="B396" s="19"/>
      <c r="C396" s="19"/>
      <c r="D396" s="19"/>
      <c r="E396" s="19"/>
      <c r="F396" s="20"/>
      <c r="G396" s="51" t="s">
        <v>2</v>
      </c>
      <c r="H396" s="51"/>
      <c r="I396" s="79"/>
      <c r="J396" s="48">
        <v>200</v>
      </c>
      <c r="K396" s="49">
        <v>10000</v>
      </c>
      <c r="L396" s="49"/>
      <c r="M396" s="244">
        <v>10000</v>
      </c>
      <c r="N396" s="49"/>
      <c r="O396" s="222">
        <f>N396+K396</f>
        <v>10000</v>
      </c>
    </row>
    <row r="397" spans="1:15" ht="45" x14ac:dyDescent="0.35">
      <c r="A397" s="4"/>
      <c r="B397" s="19"/>
      <c r="C397" s="19"/>
      <c r="D397" s="19"/>
      <c r="E397" s="19"/>
      <c r="F397" s="20"/>
      <c r="G397" s="122" t="s">
        <v>638</v>
      </c>
      <c r="H397" s="51"/>
      <c r="I397" s="60" t="s">
        <v>632</v>
      </c>
      <c r="J397" s="48"/>
      <c r="K397" s="49">
        <f>K398</f>
        <v>19000</v>
      </c>
      <c r="L397" s="49"/>
      <c r="M397" s="244"/>
      <c r="N397" s="49">
        <f t="shared" ref="N397:O399" si="21">N398</f>
        <v>0</v>
      </c>
      <c r="O397" s="222">
        <f t="shared" si="21"/>
        <v>19000</v>
      </c>
    </row>
    <row r="398" spans="1:15" ht="31" x14ac:dyDescent="0.35">
      <c r="A398" s="4"/>
      <c r="B398" s="19"/>
      <c r="C398" s="19"/>
      <c r="D398" s="19"/>
      <c r="E398" s="19"/>
      <c r="F398" s="20"/>
      <c r="G398" s="63" t="s">
        <v>639</v>
      </c>
      <c r="H398" s="51"/>
      <c r="I398" s="64" t="s">
        <v>633</v>
      </c>
      <c r="J398" s="48"/>
      <c r="K398" s="49">
        <f>K399</f>
        <v>19000</v>
      </c>
      <c r="L398" s="49"/>
      <c r="M398" s="244"/>
      <c r="N398" s="49">
        <f t="shared" si="21"/>
        <v>0</v>
      </c>
      <c r="O398" s="222">
        <f t="shared" si="21"/>
        <v>19000</v>
      </c>
    </row>
    <row r="399" spans="1:15" ht="46.5" x14ac:dyDescent="0.35">
      <c r="A399" s="4"/>
      <c r="B399" s="19"/>
      <c r="C399" s="19"/>
      <c r="D399" s="19"/>
      <c r="E399" s="19"/>
      <c r="F399" s="20"/>
      <c r="G399" s="51" t="s">
        <v>649</v>
      </c>
      <c r="H399" s="51"/>
      <c r="I399" s="47" t="s">
        <v>634</v>
      </c>
      <c r="J399" s="48"/>
      <c r="K399" s="49">
        <f>K400</f>
        <v>19000</v>
      </c>
      <c r="L399" s="49"/>
      <c r="M399" s="244"/>
      <c r="N399" s="49">
        <f t="shared" si="21"/>
        <v>0</v>
      </c>
      <c r="O399" s="222">
        <f t="shared" si="21"/>
        <v>19000</v>
      </c>
    </row>
    <row r="400" spans="1:15" ht="31" x14ac:dyDescent="0.35">
      <c r="A400" s="4"/>
      <c r="B400" s="19"/>
      <c r="C400" s="19"/>
      <c r="D400" s="19"/>
      <c r="E400" s="19"/>
      <c r="F400" s="20"/>
      <c r="G400" s="51" t="s">
        <v>2</v>
      </c>
      <c r="H400" s="51"/>
      <c r="I400" s="79"/>
      <c r="J400" s="48">
        <v>200</v>
      </c>
      <c r="K400" s="49">
        <v>19000</v>
      </c>
      <c r="L400" s="49"/>
      <c r="M400" s="244"/>
      <c r="N400" s="49"/>
      <c r="O400" s="222">
        <f>N400+K400</f>
        <v>19000</v>
      </c>
    </row>
    <row r="401" spans="1:15" ht="45" x14ac:dyDescent="0.35">
      <c r="A401" s="4"/>
      <c r="B401" s="19"/>
      <c r="C401" s="19"/>
      <c r="D401" s="19"/>
      <c r="E401" s="19"/>
      <c r="F401" s="20"/>
      <c r="G401" s="122" t="s">
        <v>640</v>
      </c>
      <c r="H401" s="51"/>
      <c r="I401" s="60" t="s">
        <v>635</v>
      </c>
      <c r="J401" s="48"/>
      <c r="K401" s="49">
        <f>K402</f>
        <v>10000</v>
      </c>
      <c r="L401" s="49"/>
      <c r="M401" s="244"/>
      <c r="N401" s="49">
        <f t="shared" ref="N401:O403" si="22">N402</f>
        <v>0</v>
      </c>
      <c r="O401" s="222">
        <f t="shared" si="22"/>
        <v>10000</v>
      </c>
    </row>
    <row r="402" spans="1:15" ht="31" x14ac:dyDescent="0.35">
      <c r="A402" s="4"/>
      <c r="B402" s="19"/>
      <c r="C402" s="19"/>
      <c r="D402" s="19"/>
      <c r="E402" s="19"/>
      <c r="F402" s="20"/>
      <c r="G402" s="63" t="s">
        <v>650</v>
      </c>
      <c r="H402" s="51"/>
      <c r="I402" s="64" t="s">
        <v>636</v>
      </c>
      <c r="J402" s="48"/>
      <c r="K402" s="49">
        <f>K403</f>
        <v>10000</v>
      </c>
      <c r="L402" s="49"/>
      <c r="M402" s="244"/>
      <c r="N402" s="49">
        <f t="shared" si="22"/>
        <v>0</v>
      </c>
      <c r="O402" s="222">
        <f t="shared" si="22"/>
        <v>10000</v>
      </c>
    </row>
    <row r="403" spans="1:15" ht="46.5" x14ac:dyDescent="0.35">
      <c r="A403" s="4"/>
      <c r="B403" s="19"/>
      <c r="C403" s="19"/>
      <c r="D403" s="19"/>
      <c r="E403" s="19"/>
      <c r="F403" s="20"/>
      <c r="G403" s="51" t="s">
        <v>651</v>
      </c>
      <c r="H403" s="51"/>
      <c r="I403" s="47" t="s">
        <v>637</v>
      </c>
      <c r="J403" s="48"/>
      <c r="K403" s="49">
        <f>K404</f>
        <v>10000</v>
      </c>
      <c r="L403" s="49"/>
      <c r="M403" s="244"/>
      <c r="N403" s="49">
        <f t="shared" si="22"/>
        <v>0</v>
      </c>
      <c r="O403" s="222">
        <f t="shared" si="22"/>
        <v>10000</v>
      </c>
    </row>
    <row r="404" spans="1:15" ht="31" x14ac:dyDescent="0.35">
      <c r="A404" s="4"/>
      <c r="B404" s="19"/>
      <c r="C404" s="19"/>
      <c r="D404" s="19"/>
      <c r="E404" s="19"/>
      <c r="F404" s="20"/>
      <c r="G404" s="51" t="s">
        <v>2</v>
      </c>
      <c r="H404" s="51"/>
      <c r="I404" s="79"/>
      <c r="J404" s="48">
        <v>200</v>
      </c>
      <c r="K404" s="49">
        <v>10000</v>
      </c>
      <c r="L404" s="49"/>
      <c r="M404" s="244"/>
      <c r="N404" s="49"/>
      <c r="O404" s="222">
        <f>N404+K404</f>
        <v>10000</v>
      </c>
    </row>
    <row r="405" spans="1:15" ht="60" x14ac:dyDescent="0.35">
      <c r="A405" s="4"/>
      <c r="B405" s="19"/>
      <c r="C405" s="19"/>
      <c r="D405" s="19"/>
      <c r="E405" s="19"/>
      <c r="F405" s="20"/>
      <c r="G405" s="122" t="s">
        <v>464</v>
      </c>
      <c r="H405" s="122"/>
      <c r="I405" s="60" t="s">
        <v>242</v>
      </c>
      <c r="J405" s="123" t="s">
        <v>0</v>
      </c>
      <c r="K405" s="128">
        <f>K406</f>
        <v>752154</v>
      </c>
      <c r="L405" s="128"/>
      <c r="M405" s="245">
        <f>M406</f>
        <v>150000</v>
      </c>
      <c r="N405" s="128">
        <f>N406</f>
        <v>0</v>
      </c>
      <c r="O405" s="222">
        <f>O406</f>
        <v>752154</v>
      </c>
    </row>
    <row r="406" spans="1:15" ht="62" x14ac:dyDescent="0.35">
      <c r="A406" s="4"/>
      <c r="B406" s="19"/>
      <c r="C406" s="19"/>
      <c r="D406" s="19"/>
      <c r="E406" s="19"/>
      <c r="F406" s="20"/>
      <c r="G406" s="51" t="s">
        <v>465</v>
      </c>
      <c r="H406" s="51"/>
      <c r="I406" s="47" t="s">
        <v>243</v>
      </c>
      <c r="J406" s="48" t="s">
        <v>0</v>
      </c>
      <c r="K406" s="49">
        <f>K407+K410</f>
        <v>752154</v>
      </c>
      <c r="L406" s="49"/>
      <c r="M406" s="244">
        <f>M407+M410</f>
        <v>150000</v>
      </c>
      <c r="N406" s="49">
        <f>N407+N410</f>
        <v>0</v>
      </c>
      <c r="O406" s="222">
        <f>O407+O410</f>
        <v>752154</v>
      </c>
    </row>
    <row r="407" spans="1:15" ht="56" x14ac:dyDescent="0.35">
      <c r="A407" s="4"/>
      <c r="B407" s="19"/>
      <c r="C407" s="19"/>
      <c r="D407" s="19"/>
      <c r="E407" s="19"/>
      <c r="F407" s="20"/>
      <c r="G407" s="216" t="s">
        <v>563</v>
      </c>
      <c r="H407" s="63"/>
      <c r="I407" s="64" t="s">
        <v>565</v>
      </c>
      <c r="J407" s="48"/>
      <c r="K407" s="49">
        <f>K408</f>
        <v>752154</v>
      </c>
      <c r="L407" s="49"/>
      <c r="M407" s="244">
        <f t="shared" ref="M407:O408" si="23">M408</f>
        <v>110000</v>
      </c>
      <c r="N407" s="49">
        <f t="shared" si="23"/>
        <v>0</v>
      </c>
      <c r="O407" s="222">
        <f t="shared" si="23"/>
        <v>752154</v>
      </c>
    </row>
    <row r="408" spans="1:15" ht="46.5" x14ac:dyDescent="0.35">
      <c r="A408" s="4"/>
      <c r="B408" s="19"/>
      <c r="C408" s="19"/>
      <c r="D408" s="19"/>
      <c r="E408" s="19"/>
      <c r="F408" s="20"/>
      <c r="G408" s="14" t="s">
        <v>564</v>
      </c>
      <c r="H408" s="51"/>
      <c r="I408" s="47" t="s">
        <v>566</v>
      </c>
      <c r="J408" s="48"/>
      <c r="K408" s="49">
        <f>K409</f>
        <v>752154</v>
      </c>
      <c r="L408" s="49"/>
      <c r="M408" s="244">
        <f t="shared" si="23"/>
        <v>110000</v>
      </c>
      <c r="N408" s="49">
        <f t="shared" si="23"/>
        <v>0</v>
      </c>
      <c r="O408" s="222">
        <f t="shared" si="23"/>
        <v>752154</v>
      </c>
    </row>
    <row r="409" spans="1:15" ht="31" x14ac:dyDescent="0.35">
      <c r="A409" s="4"/>
      <c r="B409" s="19"/>
      <c r="C409" s="19"/>
      <c r="D409" s="19"/>
      <c r="E409" s="19"/>
      <c r="F409" s="20"/>
      <c r="G409" s="51" t="s">
        <v>2</v>
      </c>
      <c r="H409" s="51"/>
      <c r="I409" s="47" t="s">
        <v>0</v>
      </c>
      <c r="J409" s="48">
        <v>200</v>
      </c>
      <c r="K409" s="49">
        <v>752154</v>
      </c>
      <c r="L409" s="49"/>
      <c r="M409" s="244">
        <v>110000</v>
      </c>
      <c r="N409" s="49"/>
      <c r="O409" s="222">
        <f>N409+K409</f>
        <v>752154</v>
      </c>
    </row>
    <row r="410" spans="1:15" ht="15.75" hidden="1" x14ac:dyDescent="0.25">
      <c r="A410" s="4"/>
      <c r="B410" s="19"/>
      <c r="C410" s="19"/>
      <c r="D410" s="19"/>
      <c r="E410" s="19"/>
      <c r="F410" s="20"/>
      <c r="G410" s="172" t="s">
        <v>482</v>
      </c>
      <c r="H410" s="51"/>
      <c r="I410" s="64" t="s">
        <v>480</v>
      </c>
      <c r="J410" s="48"/>
      <c r="K410" s="49">
        <f>K411</f>
        <v>0</v>
      </c>
      <c r="L410" s="49"/>
      <c r="M410" s="244">
        <f>M411</f>
        <v>40000</v>
      </c>
      <c r="N410" s="49"/>
      <c r="O410" s="222"/>
    </row>
    <row r="411" spans="1:15" ht="31.5" hidden="1" x14ac:dyDescent="0.25">
      <c r="A411" s="4"/>
      <c r="B411" s="19"/>
      <c r="C411" s="19"/>
      <c r="D411" s="19"/>
      <c r="E411" s="19"/>
      <c r="F411" s="20"/>
      <c r="G411" s="51" t="s">
        <v>483</v>
      </c>
      <c r="H411" s="51"/>
      <c r="I411" s="47" t="s">
        <v>481</v>
      </c>
      <c r="J411" s="48"/>
      <c r="K411" s="49">
        <f>K412</f>
        <v>0</v>
      </c>
      <c r="L411" s="49"/>
      <c r="M411" s="244">
        <f>M412</f>
        <v>40000</v>
      </c>
      <c r="N411" s="49"/>
      <c r="O411" s="222"/>
    </row>
    <row r="412" spans="1:15" ht="31.5" hidden="1" x14ac:dyDescent="0.25">
      <c r="A412" s="4"/>
      <c r="B412" s="19"/>
      <c r="C412" s="19"/>
      <c r="D412" s="19"/>
      <c r="E412" s="19"/>
      <c r="F412" s="20"/>
      <c r="G412" s="51" t="s">
        <v>2</v>
      </c>
      <c r="H412" s="51"/>
      <c r="I412" s="47"/>
      <c r="J412" s="48">
        <v>200</v>
      </c>
      <c r="K412" s="49"/>
      <c r="L412" s="49"/>
      <c r="M412" s="244">
        <v>40000</v>
      </c>
      <c r="N412" s="49"/>
      <c r="O412" s="222"/>
    </row>
    <row r="413" spans="1:15" ht="60" x14ac:dyDescent="0.35">
      <c r="A413" s="4"/>
      <c r="B413" s="19"/>
      <c r="C413" s="19"/>
      <c r="D413" s="19"/>
      <c r="E413" s="19"/>
      <c r="F413" s="20"/>
      <c r="G413" s="122" t="s">
        <v>603</v>
      </c>
      <c r="H413" s="122"/>
      <c r="I413" s="60" t="s">
        <v>264</v>
      </c>
      <c r="J413" s="123" t="s">
        <v>0</v>
      </c>
      <c r="K413" s="128">
        <f>K419+K423</f>
        <v>11628423</v>
      </c>
      <c r="L413" s="128">
        <f>L414+L423</f>
        <v>0</v>
      </c>
      <c r="M413" s="245">
        <f>M414+M423</f>
        <v>11628423</v>
      </c>
      <c r="N413" s="128">
        <f t="shared" ref="N413:O413" si="24">N419+N423</f>
        <v>10000000</v>
      </c>
      <c r="O413" s="258">
        <f t="shared" si="24"/>
        <v>21628423</v>
      </c>
    </row>
    <row r="414" spans="1:15" ht="47.25" hidden="1" x14ac:dyDescent="0.25">
      <c r="A414" s="4"/>
      <c r="B414" s="19"/>
      <c r="C414" s="19"/>
      <c r="D414" s="19"/>
      <c r="E414" s="19"/>
      <c r="F414" s="20"/>
      <c r="G414" s="51" t="s">
        <v>604</v>
      </c>
      <c r="H414" s="122"/>
      <c r="I414" s="47" t="s">
        <v>265</v>
      </c>
      <c r="J414" s="48" t="s">
        <v>0</v>
      </c>
      <c r="K414" s="49">
        <f t="shared" ref="K414:M415" si="25">K415</f>
        <v>0</v>
      </c>
      <c r="L414" s="49">
        <f t="shared" si="25"/>
        <v>0</v>
      </c>
      <c r="M414" s="244">
        <f t="shared" si="25"/>
        <v>0</v>
      </c>
      <c r="N414" s="49"/>
      <c r="O414" s="222"/>
    </row>
    <row r="415" spans="1:15" ht="52.5" hidden="1" customHeight="1" x14ac:dyDescent="0.25">
      <c r="A415" s="4"/>
      <c r="B415" s="19"/>
      <c r="C415" s="19"/>
      <c r="D415" s="19"/>
      <c r="E415" s="19"/>
      <c r="F415" s="20"/>
      <c r="G415" s="63" t="s">
        <v>327</v>
      </c>
      <c r="H415" s="63"/>
      <c r="I415" s="64" t="s">
        <v>266</v>
      </c>
      <c r="J415" s="48"/>
      <c r="K415" s="49">
        <f t="shared" si="25"/>
        <v>0</v>
      </c>
      <c r="L415" s="49">
        <f t="shared" si="25"/>
        <v>0</v>
      </c>
      <c r="M415" s="244">
        <f t="shared" si="25"/>
        <v>0</v>
      </c>
      <c r="N415" s="49"/>
      <c r="O415" s="222"/>
    </row>
    <row r="416" spans="1:15" ht="49.15" hidden="1" customHeight="1" x14ac:dyDescent="0.25">
      <c r="A416" s="4"/>
      <c r="B416" s="19"/>
      <c r="C416" s="19"/>
      <c r="D416" s="19"/>
      <c r="E416" s="19"/>
      <c r="F416" s="20"/>
      <c r="G416" s="51" t="s">
        <v>605</v>
      </c>
      <c r="H416" s="51"/>
      <c r="I416" s="47" t="s">
        <v>267</v>
      </c>
      <c r="J416" s="48"/>
      <c r="K416" s="49">
        <f>K417+K418</f>
        <v>0</v>
      </c>
      <c r="L416" s="49">
        <f>L417+L418</f>
        <v>0</v>
      </c>
      <c r="M416" s="244">
        <f>M417+M418</f>
        <v>0</v>
      </c>
      <c r="N416" s="49"/>
      <c r="O416" s="222"/>
    </row>
    <row r="417" spans="1:15" ht="42" hidden="1" customHeight="1" x14ac:dyDescent="0.25">
      <c r="A417" s="4"/>
      <c r="B417" s="19"/>
      <c r="C417" s="19"/>
      <c r="D417" s="19"/>
      <c r="E417" s="19"/>
      <c r="F417" s="20"/>
      <c r="G417" s="51" t="s">
        <v>4</v>
      </c>
      <c r="H417" s="51"/>
      <c r="I417" s="52"/>
      <c r="J417" s="48">
        <v>400</v>
      </c>
      <c r="K417" s="49"/>
      <c r="L417" s="49"/>
      <c r="M417" s="244"/>
      <c r="N417" s="49"/>
      <c r="O417" s="222"/>
    </row>
    <row r="418" spans="1:15" ht="34.9" hidden="1" customHeight="1" x14ac:dyDescent="0.25">
      <c r="A418" s="4"/>
      <c r="B418" s="19"/>
      <c r="C418" s="19"/>
      <c r="D418" s="19"/>
      <c r="E418" s="19"/>
      <c r="F418" s="20"/>
      <c r="G418" s="51" t="s">
        <v>10</v>
      </c>
      <c r="H418" s="51"/>
      <c r="I418" s="52"/>
      <c r="J418" s="48">
        <v>400</v>
      </c>
      <c r="K418" s="49"/>
      <c r="L418" s="49"/>
      <c r="M418" s="244">
        <f>K418+L418</f>
        <v>0</v>
      </c>
      <c r="N418" s="49"/>
      <c r="O418" s="222"/>
    </row>
    <row r="419" spans="1:15" ht="34.9" customHeight="1" x14ac:dyDescent="0.35">
      <c r="A419" s="4"/>
      <c r="B419" s="263"/>
      <c r="C419" s="263"/>
      <c r="D419" s="263"/>
      <c r="E419" s="263"/>
      <c r="F419" s="264"/>
      <c r="G419" s="122" t="s">
        <v>604</v>
      </c>
      <c r="H419" s="202"/>
      <c r="I419" s="60" t="s">
        <v>265</v>
      </c>
      <c r="J419" s="48"/>
      <c r="K419" s="128">
        <f>K420</f>
        <v>0</v>
      </c>
      <c r="L419" s="128"/>
      <c r="M419" s="245"/>
      <c r="N419" s="128">
        <f t="shared" ref="N419:O419" si="26">N420</f>
        <v>10000000</v>
      </c>
      <c r="O419" s="258">
        <f t="shared" si="26"/>
        <v>10000000</v>
      </c>
    </row>
    <row r="420" spans="1:15" ht="34.9" customHeight="1" x14ac:dyDescent="0.35">
      <c r="A420" s="4"/>
      <c r="B420" s="263"/>
      <c r="C420" s="263"/>
      <c r="D420" s="263"/>
      <c r="E420" s="263"/>
      <c r="F420" s="264"/>
      <c r="G420" s="63" t="s">
        <v>327</v>
      </c>
      <c r="H420" s="202"/>
      <c r="I420" s="64" t="s">
        <v>266</v>
      </c>
      <c r="J420" s="48"/>
      <c r="K420" s="177">
        <f>K421</f>
        <v>0</v>
      </c>
      <c r="L420" s="177"/>
      <c r="M420" s="248"/>
      <c r="N420" s="177">
        <f t="shared" ref="N420:O420" si="27">N421</f>
        <v>10000000</v>
      </c>
      <c r="O420" s="220">
        <f t="shared" si="27"/>
        <v>10000000</v>
      </c>
    </row>
    <row r="421" spans="1:15" ht="112.5" customHeight="1" x14ac:dyDescent="0.35">
      <c r="A421" s="4"/>
      <c r="B421" s="263"/>
      <c r="C421" s="263"/>
      <c r="D421" s="263"/>
      <c r="E421" s="263"/>
      <c r="F421" s="264"/>
      <c r="G421" s="144" t="s">
        <v>674</v>
      </c>
      <c r="H421" s="202"/>
      <c r="I421" s="47" t="s">
        <v>675</v>
      </c>
      <c r="J421" s="48"/>
      <c r="K421" s="49">
        <f>K422</f>
        <v>0</v>
      </c>
      <c r="L421" s="49"/>
      <c r="M421" s="244"/>
      <c r="N421" s="49">
        <f t="shared" ref="N421:O421" si="28">N422</f>
        <v>10000000</v>
      </c>
      <c r="O421" s="222">
        <f t="shared" si="28"/>
        <v>10000000</v>
      </c>
    </row>
    <row r="422" spans="1:15" ht="26.5" customHeight="1" x14ac:dyDescent="0.35">
      <c r="A422" s="4"/>
      <c r="B422" s="263"/>
      <c r="C422" s="263"/>
      <c r="D422" s="263"/>
      <c r="E422" s="263"/>
      <c r="F422" s="264"/>
      <c r="G422" s="144" t="s">
        <v>6</v>
      </c>
      <c r="H422" s="202"/>
      <c r="I422" s="47"/>
      <c r="J422" s="48">
        <v>500</v>
      </c>
      <c r="K422" s="49">
        <v>0</v>
      </c>
      <c r="L422" s="49"/>
      <c r="M422" s="244"/>
      <c r="N422" s="49">
        <v>10000000</v>
      </c>
      <c r="O422" s="222">
        <f>K422+N422</f>
        <v>10000000</v>
      </c>
    </row>
    <row r="423" spans="1:15" ht="86" customHeight="1" x14ac:dyDescent="0.35">
      <c r="A423" s="4"/>
      <c r="B423" s="19"/>
      <c r="C423" s="19"/>
      <c r="D423" s="19"/>
      <c r="E423" s="19"/>
      <c r="F423" s="20"/>
      <c r="G423" s="122" t="s">
        <v>606</v>
      </c>
      <c r="H423" s="122"/>
      <c r="I423" s="60" t="s">
        <v>268</v>
      </c>
      <c r="J423" s="123"/>
      <c r="K423" s="128">
        <f t="shared" ref="K423:O425" si="29">K424</f>
        <v>11628423</v>
      </c>
      <c r="L423" s="128">
        <f t="shared" si="29"/>
        <v>0</v>
      </c>
      <c r="M423" s="245">
        <f t="shared" si="29"/>
        <v>11628423</v>
      </c>
      <c r="N423" s="128">
        <f t="shared" si="29"/>
        <v>0</v>
      </c>
      <c r="O423" s="258">
        <f t="shared" si="29"/>
        <v>11628423</v>
      </c>
    </row>
    <row r="424" spans="1:15" ht="62" x14ac:dyDescent="0.35">
      <c r="A424" s="4"/>
      <c r="B424" s="19"/>
      <c r="C424" s="19"/>
      <c r="D424" s="19"/>
      <c r="E424" s="19"/>
      <c r="F424" s="20"/>
      <c r="G424" s="63" t="s">
        <v>392</v>
      </c>
      <c r="H424" s="63"/>
      <c r="I424" s="64" t="s">
        <v>269</v>
      </c>
      <c r="J424" s="48"/>
      <c r="K424" s="49">
        <f t="shared" si="29"/>
        <v>11628423</v>
      </c>
      <c r="L424" s="49">
        <f t="shared" si="29"/>
        <v>0</v>
      </c>
      <c r="M424" s="244">
        <f t="shared" si="29"/>
        <v>11628423</v>
      </c>
      <c r="N424" s="49">
        <f t="shared" si="29"/>
        <v>0</v>
      </c>
      <c r="O424" s="222">
        <f t="shared" si="29"/>
        <v>11628423</v>
      </c>
    </row>
    <row r="425" spans="1:15" ht="77.5" x14ac:dyDescent="0.35">
      <c r="A425" s="4"/>
      <c r="B425" s="19"/>
      <c r="C425" s="19"/>
      <c r="D425" s="19"/>
      <c r="E425" s="19"/>
      <c r="F425" s="20"/>
      <c r="G425" s="51" t="s">
        <v>607</v>
      </c>
      <c r="H425" s="51"/>
      <c r="I425" s="47" t="s">
        <v>270</v>
      </c>
      <c r="J425" s="48"/>
      <c r="K425" s="49">
        <f t="shared" si="29"/>
        <v>11628423</v>
      </c>
      <c r="L425" s="49">
        <f t="shared" si="29"/>
        <v>0</v>
      </c>
      <c r="M425" s="244">
        <f t="shared" si="29"/>
        <v>11628423</v>
      </c>
      <c r="N425" s="49">
        <f t="shared" si="29"/>
        <v>0</v>
      </c>
      <c r="O425" s="222">
        <f t="shared" si="29"/>
        <v>11628423</v>
      </c>
    </row>
    <row r="426" spans="1:15" ht="46.5" x14ac:dyDescent="0.35">
      <c r="A426" s="4"/>
      <c r="B426" s="19"/>
      <c r="C426" s="19"/>
      <c r="D426" s="19"/>
      <c r="E426" s="19"/>
      <c r="F426" s="20"/>
      <c r="G426" s="51" t="s">
        <v>4</v>
      </c>
      <c r="H426" s="51"/>
      <c r="I426" s="52"/>
      <c r="J426" s="48">
        <v>600</v>
      </c>
      <c r="K426" s="49">
        <v>11628423</v>
      </c>
      <c r="L426" s="49"/>
      <c r="M426" s="244">
        <f>K426+L426</f>
        <v>11628423</v>
      </c>
      <c r="N426" s="49"/>
      <c r="O426" s="222">
        <f>N426+K426</f>
        <v>11628423</v>
      </c>
    </row>
    <row r="427" spans="1:15" ht="66" hidden="1" customHeight="1" x14ac:dyDescent="0.25">
      <c r="A427" s="4"/>
      <c r="B427" s="19"/>
      <c r="C427" s="19"/>
      <c r="D427" s="19"/>
      <c r="E427" s="19"/>
      <c r="F427" s="20"/>
      <c r="G427" s="206" t="s">
        <v>466</v>
      </c>
      <c r="H427" s="122"/>
      <c r="I427" s="60" t="s">
        <v>271</v>
      </c>
      <c r="J427" s="123" t="s">
        <v>0</v>
      </c>
      <c r="K427" s="128">
        <f>K428</f>
        <v>0</v>
      </c>
      <c r="L427" s="128">
        <v>0</v>
      </c>
      <c r="M427" s="245">
        <f>M428</f>
        <v>0</v>
      </c>
      <c r="N427" s="128"/>
      <c r="O427" s="222"/>
    </row>
    <row r="428" spans="1:15" ht="63" hidden="1" x14ac:dyDescent="0.25">
      <c r="A428" s="4"/>
      <c r="B428" s="19"/>
      <c r="C428" s="19"/>
      <c r="D428" s="19"/>
      <c r="E428" s="19"/>
      <c r="F428" s="20"/>
      <c r="G428" s="169" t="s">
        <v>467</v>
      </c>
      <c r="H428" s="51"/>
      <c r="I428" s="47" t="s">
        <v>272</v>
      </c>
      <c r="J428" s="48" t="s">
        <v>0</v>
      </c>
      <c r="K428" s="49">
        <f>SUM(K429+K434)</f>
        <v>0</v>
      </c>
      <c r="L428" s="49">
        <f>SUM(L429+L434)</f>
        <v>0</v>
      </c>
      <c r="M428" s="244">
        <f>SUM(M429+M434)</f>
        <v>0</v>
      </c>
      <c r="N428" s="49"/>
      <c r="O428" s="222"/>
    </row>
    <row r="429" spans="1:15" ht="31.5" hidden="1" x14ac:dyDescent="0.25">
      <c r="A429" s="4"/>
      <c r="B429" s="288" t="s">
        <v>9</v>
      </c>
      <c r="C429" s="288"/>
      <c r="D429" s="288"/>
      <c r="E429" s="288"/>
      <c r="F429" s="289"/>
      <c r="G429" s="170" t="s">
        <v>468</v>
      </c>
      <c r="H429" s="63"/>
      <c r="I429" s="64" t="s">
        <v>273</v>
      </c>
      <c r="J429" s="48"/>
      <c r="K429" s="49">
        <f>K430+K432</f>
        <v>0</v>
      </c>
      <c r="L429" s="49">
        <f>L430+L432</f>
        <v>0</v>
      </c>
      <c r="M429" s="244">
        <f>M430+M432</f>
        <v>0</v>
      </c>
      <c r="N429" s="49"/>
      <c r="O429" s="222"/>
    </row>
    <row r="430" spans="1:15" ht="63" hidden="1" x14ac:dyDescent="0.25">
      <c r="A430" s="4"/>
      <c r="B430" s="278" t="s">
        <v>7</v>
      </c>
      <c r="C430" s="278"/>
      <c r="D430" s="278"/>
      <c r="E430" s="278"/>
      <c r="F430" s="279"/>
      <c r="G430" s="51" t="s">
        <v>496</v>
      </c>
      <c r="I430" s="47" t="s">
        <v>497</v>
      </c>
      <c r="J430" s="48"/>
      <c r="K430" s="49">
        <f>K431</f>
        <v>0</v>
      </c>
      <c r="L430" s="49">
        <f>L431</f>
        <v>0</v>
      </c>
      <c r="M430" s="244">
        <f>M431</f>
        <v>0</v>
      </c>
      <c r="N430" s="49"/>
      <c r="O430" s="222"/>
    </row>
    <row r="431" spans="1:15" ht="31.5" hidden="1" customHeight="1" x14ac:dyDescent="0.25">
      <c r="A431" s="4"/>
      <c r="B431" s="17"/>
      <c r="C431" s="17"/>
      <c r="D431" s="17"/>
      <c r="E431" s="17"/>
      <c r="F431" s="18"/>
      <c r="G431" s="51" t="s">
        <v>10</v>
      </c>
      <c r="H431" s="51"/>
      <c r="I431" s="47"/>
      <c r="J431" s="48">
        <v>400</v>
      </c>
      <c r="K431" s="49">
        <v>0</v>
      </c>
      <c r="L431" s="49">
        <v>0</v>
      </c>
      <c r="M431" s="244">
        <f>K431+L431</f>
        <v>0</v>
      </c>
      <c r="N431" s="49"/>
      <c r="O431" s="222"/>
    </row>
    <row r="432" spans="1:15" ht="31.5" hidden="1" x14ac:dyDescent="0.25">
      <c r="A432" s="4"/>
      <c r="B432" s="17"/>
      <c r="C432" s="17"/>
      <c r="D432" s="17"/>
      <c r="E432" s="17"/>
      <c r="F432" s="18"/>
      <c r="G432" s="51" t="s">
        <v>416</v>
      </c>
      <c r="H432" s="51"/>
      <c r="I432" s="47" t="s">
        <v>417</v>
      </c>
      <c r="J432" s="48"/>
      <c r="K432" s="49">
        <f>SUM(K433)</f>
        <v>0</v>
      </c>
      <c r="L432" s="49"/>
      <c r="M432" s="244">
        <f>SUM(M433)</f>
        <v>0</v>
      </c>
      <c r="N432" s="49"/>
      <c r="O432" s="222"/>
    </row>
    <row r="433" spans="1:15" ht="47.25" hidden="1" x14ac:dyDescent="0.25">
      <c r="A433" s="4"/>
      <c r="B433" s="17"/>
      <c r="C433" s="17"/>
      <c r="D433" s="17"/>
      <c r="E433" s="17"/>
      <c r="F433" s="18"/>
      <c r="G433" s="51" t="s">
        <v>10</v>
      </c>
      <c r="H433" s="51"/>
      <c r="I433" s="47"/>
      <c r="J433" s="48">
        <v>400</v>
      </c>
      <c r="K433" s="49"/>
      <c r="L433" s="49"/>
      <c r="M433" s="244"/>
      <c r="N433" s="49"/>
      <c r="O433" s="222"/>
    </row>
    <row r="434" spans="1:15" s="101" customFormat="1" ht="31.5" hidden="1" x14ac:dyDescent="0.25">
      <c r="A434" s="98"/>
      <c r="B434" s="99"/>
      <c r="C434" s="99"/>
      <c r="D434" s="99"/>
      <c r="E434" s="99"/>
      <c r="F434" s="100"/>
      <c r="G434" s="63" t="s">
        <v>424</v>
      </c>
      <c r="H434" s="51"/>
      <c r="I434" s="47" t="s">
        <v>426</v>
      </c>
      <c r="J434" s="48"/>
      <c r="K434" s="49">
        <f>SUM(K435+K437)</f>
        <v>0</v>
      </c>
      <c r="L434" s="49"/>
      <c r="M434" s="244">
        <f>SUM(M435+M437)</f>
        <v>0</v>
      </c>
      <c r="N434" s="49"/>
      <c r="O434" s="222"/>
    </row>
    <row r="435" spans="1:15" s="101" customFormat="1" ht="47.25" hidden="1" x14ac:dyDescent="0.25">
      <c r="A435" s="98"/>
      <c r="B435" s="99"/>
      <c r="C435" s="99"/>
      <c r="D435" s="99"/>
      <c r="E435" s="99"/>
      <c r="F435" s="100"/>
      <c r="G435" s="51" t="s">
        <v>425</v>
      </c>
      <c r="H435" s="51"/>
      <c r="I435" s="47" t="s">
        <v>427</v>
      </c>
      <c r="J435" s="48"/>
      <c r="K435" s="49">
        <f>SUM(K436)</f>
        <v>0</v>
      </c>
      <c r="L435" s="49"/>
      <c r="M435" s="244">
        <f>SUM(M436)</f>
        <v>0</v>
      </c>
      <c r="N435" s="49"/>
      <c r="O435" s="222"/>
    </row>
    <row r="436" spans="1:15" s="101" customFormat="1" ht="47.25" hidden="1" x14ac:dyDescent="0.25">
      <c r="A436" s="98"/>
      <c r="B436" s="99"/>
      <c r="C436" s="99"/>
      <c r="D436" s="99"/>
      <c r="E436" s="99"/>
      <c r="F436" s="100"/>
      <c r="G436" s="51" t="s">
        <v>10</v>
      </c>
      <c r="H436" s="51"/>
      <c r="I436" s="47"/>
      <c r="J436" s="48">
        <v>400</v>
      </c>
      <c r="K436" s="49">
        <v>0</v>
      </c>
      <c r="L436" s="49"/>
      <c r="M436" s="244">
        <v>0</v>
      </c>
      <c r="N436" s="49"/>
      <c r="O436" s="222"/>
    </row>
    <row r="437" spans="1:15" s="101" customFormat="1" ht="47.25" hidden="1" x14ac:dyDescent="0.25">
      <c r="A437" s="98"/>
      <c r="B437" s="99"/>
      <c r="C437" s="99"/>
      <c r="D437" s="99"/>
      <c r="E437" s="99"/>
      <c r="F437" s="100"/>
      <c r="G437" s="51" t="s">
        <v>415</v>
      </c>
      <c r="H437" s="51"/>
      <c r="I437" s="47" t="s">
        <v>428</v>
      </c>
      <c r="J437" s="48"/>
      <c r="K437" s="49">
        <f>SUM(K438)</f>
        <v>0</v>
      </c>
      <c r="L437" s="49"/>
      <c r="M437" s="244">
        <f>SUM(M438)</f>
        <v>0</v>
      </c>
      <c r="N437" s="49"/>
      <c r="O437" s="222"/>
    </row>
    <row r="438" spans="1:15" s="101" customFormat="1" ht="47.25" hidden="1" x14ac:dyDescent="0.25">
      <c r="A438" s="98"/>
      <c r="B438" s="99"/>
      <c r="C438" s="99"/>
      <c r="D438" s="99"/>
      <c r="E438" s="99"/>
      <c r="F438" s="100"/>
      <c r="G438" s="51" t="s">
        <v>10</v>
      </c>
      <c r="H438" s="51"/>
      <c r="I438" s="47"/>
      <c r="J438" s="48">
        <v>400</v>
      </c>
      <c r="K438" s="49">
        <v>0</v>
      </c>
      <c r="L438" s="49"/>
      <c r="M438" s="244">
        <v>0</v>
      </c>
      <c r="N438" s="49"/>
      <c r="O438" s="222"/>
    </row>
    <row r="439" spans="1:15" ht="60" x14ac:dyDescent="0.35">
      <c r="A439" s="4"/>
      <c r="B439" s="17"/>
      <c r="C439" s="17"/>
      <c r="D439" s="17"/>
      <c r="E439" s="17"/>
      <c r="F439" s="18"/>
      <c r="G439" s="122" t="s">
        <v>469</v>
      </c>
      <c r="H439" s="122"/>
      <c r="I439" s="60" t="s">
        <v>274</v>
      </c>
      <c r="J439" s="123" t="s">
        <v>185</v>
      </c>
      <c r="K439" s="128">
        <f>K440</f>
        <v>50000</v>
      </c>
      <c r="L439" s="128"/>
      <c r="M439" s="245">
        <f>M440</f>
        <v>50000</v>
      </c>
      <c r="N439" s="128">
        <f>N440</f>
        <v>0</v>
      </c>
      <c r="O439" s="222">
        <f>O440</f>
        <v>50000</v>
      </c>
    </row>
    <row r="440" spans="1:15" ht="66.5" customHeight="1" x14ac:dyDescent="0.35">
      <c r="A440" s="4"/>
      <c r="B440" s="17"/>
      <c r="C440" s="17"/>
      <c r="D440" s="17"/>
      <c r="E440" s="17"/>
      <c r="F440" s="18"/>
      <c r="G440" s="51" t="s">
        <v>470</v>
      </c>
      <c r="H440" s="51"/>
      <c r="I440" s="47" t="s">
        <v>275</v>
      </c>
      <c r="J440" s="48" t="s">
        <v>0</v>
      </c>
      <c r="K440" s="49">
        <f>K441+K445</f>
        <v>50000</v>
      </c>
      <c r="L440" s="49"/>
      <c r="M440" s="244">
        <f>M441+M445</f>
        <v>50000</v>
      </c>
      <c r="N440" s="49">
        <f>N441+N445</f>
        <v>0</v>
      </c>
      <c r="O440" s="222">
        <f>O441+O445</f>
        <v>50000</v>
      </c>
    </row>
    <row r="441" spans="1:15" ht="46.5" x14ac:dyDescent="0.35">
      <c r="A441" s="4"/>
      <c r="B441" s="17"/>
      <c r="C441" s="17"/>
      <c r="D441" s="17"/>
      <c r="E441" s="17"/>
      <c r="F441" s="18"/>
      <c r="G441" s="63" t="s">
        <v>484</v>
      </c>
      <c r="H441" s="63"/>
      <c r="I441" s="64" t="s">
        <v>276</v>
      </c>
      <c r="J441" s="48"/>
      <c r="K441" s="49">
        <f>K442</f>
        <v>50000</v>
      </c>
      <c r="L441" s="49"/>
      <c r="M441" s="244">
        <f>M442</f>
        <v>50000</v>
      </c>
      <c r="N441" s="49">
        <f>N442</f>
        <v>0</v>
      </c>
      <c r="O441" s="222">
        <f>O442</f>
        <v>50000</v>
      </c>
    </row>
    <row r="442" spans="1:15" ht="77.5" x14ac:dyDescent="0.35">
      <c r="A442" s="4"/>
      <c r="B442" s="17"/>
      <c r="C442" s="17"/>
      <c r="D442" s="17"/>
      <c r="E442" s="17"/>
      <c r="F442" s="18"/>
      <c r="G442" s="51" t="s">
        <v>471</v>
      </c>
      <c r="H442" s="51"/>
      <c r="I442" s="47" t="s">
        <v>277</v>
      </c>
      <c r="J442" s="48"/>
      <c r="K442" s="49">
        <f>K443+K444</f>
        <v>50000</v>
      </c>
      <c r="L442" s="49"/>
      <c r="M442" s="244">
        <f>M443+M444</f>
        <v>50000</v>
      </c>
      <c r="N442" s="49">
        <f>N443+N444</f>
        <v>0</v>
      </c>
      <c r="O442" s="222">
        <f>O443+O444</f>
        <v>50000</v>
      </c>
    </row>
    <row r="443" spans="1:15" ht="40.5" customHeight="1" x14ac:dyDescent="0.35">
      <c r="A443" s="4"/>
      <c r="B443" s="17"/>
      <c r="C443" s="17"/>
      <c r="D443" s="17"/>
      <c r="E443" s="17"/>
      <c r="F443" s="18"/>
      <c r="G443" s="51" t="s">
        <v>2</v>
      </c>
      <c r="H443" s="51"/>
      <c r="I443" s="145"/>
      <c r="J443" s="48">
        <v>200</v>
      </c>
      <c r="K443" s="49">
        <v>50000</v>
      </c>
      <c r="L443" s="147"/>
      <c r="M443" s="249">
        <v>50000</v>
      </c>
      <c r="N443" s="49"/>
      <c r="O443" s="222">
        <f>N443+K443</f>
        <v>50000</v>
      </c>
    </row>
    <row r="444" spans="1:15" s="105" customFormat="1" ht="24.75" hidden="1" customHeight="1" x14ac:dyDescent="0.25">
      <c r="A444" s="102"/>
      <c r="B444" s="103"/>
      <c r="C444" s="103"/>
      <c r="D444" s="103"/>
      <c r="E444" s="103"/>
      <c r="F444" s="104"/>
      <c r="G444" s="144" t="s">
        <v>1</v>
      </c>
      <c r="H444" s="144"/>
      <c r="I444" s="145"/>
      <c r="J444" s="146">
        <v>800</v>
      </c>
      <c r="K444" s="147"/>
      <c r="L444" s="147"/>
      <c r="M444" s="249"/>
      <c r="N444" s="49"/>
      <c r="O444" s="222"/>
    </row>
    <row r="445" spans="1:15" ht="37.5" hidden="1" customHeight="1" x14ac:dyDescent="0.25">
      <c r="A445" s="4"/>
      <c r="B445" s="17"/>
      <c r="C445" s="17"/>
      <c r="D445" s="17"/>
      <c r="E445" s="17"/>
      <c r="F445" s="18"/>
      <c r="G445" s="148" t="s">
        <v>371</v>
      </c>
      <c r="H445" s="144"/>
      <c r="I445" s="64" t="s">
        <v>373</v>
      </c>
      <c r="J445" s="146"/>
      <c r="K445" s="147">
        <f>K446</f>
        <v>0</v>
      </c>
      <c r="L445" s="147"/>
      <c r="M445" s="249">
        <f>M446</f>
        <v>0</v>
      </c>
      <c r="N445" s="49"/>
      <c r="O445" s="222"/>
    </row>
    <row r="446" spans="1:15" ht="39.75" hidden="1" customHeight="1" x14ac:dyDescent="0.25">
      <c r="A446" s="4"/>
      <c r="B446" s="17"/>
      <c r="C446" s="17"/>
      <c r="D446" s="17"/>
      <c r="E446" s="17"/>
      <c r="F446" s="18"/>
      <c r="G446" s="144" t="s">
        <v>372</v>
      </c>
      <c r="H446" s="144"/>
      <c r="I446" s="47" t="s">
        <v>374</v>
      </c>
      <c r="J446" s="146"/>
      <c r="K446" s="147">
        <f>K447</f>
        <v>0</v>
      </c>
      <c r="L446" s="147"/>
      <c r="M446" s="249">
        <f>M447</f>
        <v>0</v>
      </c>
      <c r="N446" s="49"/>
      <c r="O446" s="222"/>
    </row>
    <row r="447" spans="1:15" ht="33.75" hidden="1" customHeight="1" x14ac:dyDescent="0.25">
      <c r="A447" s="4"/>
      <c r="B447" s="17"/>
      <c r="C447" s="17"/>
      <c r="D447" s="17"/>
      <c r="E447" s="17"/>
      <c r="F447" s="18"/>
      <c r="G447" s="144" t="s">
        <v>2</v>
      </c>
      <c r="H447" s="144"/>
      <c r="I447" s="145"/>
      <c r="J447" s="146">
        <v>200</v>
      </c>
      <c r="K447" s="147">
        <v>0</v>
      </c>
      <c r="L447" s="147"/>
      <c r="M447" s="249">
        <v>0</v>
      </c>
      <c r="N447" s="49"/>
      <c r="O447" s="222"/>
    </row>
    <row r="448" spans="1:15" ht="36.75" hidden="1" customHeight="1" x14ac:dyDescent="0.25">
      <c r="A448" s="4"/>
      <c r="B448" s="17"/>
      <c r="C448" s="17"/>
      <c r="D448" s="17"/>
      <c r="E448" s="17"/>
      <c r="F448" s="18"/>
      <c r="G448" s="115" t="s">
        <v>554</v>
      </c>
      <c r="H448" s="115"/>
      <c r="I448" s="60" t="s">
        <v>338</v>
      </c>
      <c r="J448" s="116"/>
      <c r="K448" s="117">
        <f t="shared" ref="K448:M449" si="30">K449</f>
        <v>0</v>
      </c>
      <c r="L448" s="117">
        <f t="shared" si="30"/>
        <v>0</v>
      </c>
      <c r="M448" s="241">
        <f t="shared" si="30"/>
        <v>24000</v>
      </c>
      <c r="N448" s="117"/>
      <c r="O448" s="222"/>
    </row>
    <row r="449" spans="1:15" ht="47.25" hidden="1" x14ac:dyDescent="0.25">
      <c r="A449" s="4"/>
      <c r="B449" s="17"/>
      <c r="C449" s="17"/>
      <c r="D449" s="17"/>
      <c r="E449" s="17"/>
      <c r="F449" s="18"/>
      <c r="G449" s="118" t="s">
        <v>555</v>
      </c>
      <c r="H449" s="118"/>
      <c r="I449" s="47" t="s">
        <v>339</v>
      </c>
      <c r="J449" s="119"/>
      <c r="K449" s="120">
        <f t="shared" si="30"/>
        <v>0</v>
      </c>
      <c r="L449" s="120">
        <f t="shared" si="30"/>
        <v>0</v>
      </c>
      <c r="M449" s="242">
        <f t="shared" si="30"/>
        <v>24000</v>
      </c>
      <c r="N449" s="120"/>
      <c r="O449" s="222"/>
    </row>
    <row r="450" spans="1:15" ht="53.25" hidden="1" customHeight="1" x14ac:dyDescent="0.25">
      <c r="A450" s="39"/>
      <c r="B450" s="17"/>
      <c r="C450" s="17"/>
      <c r="D450" s="17"/>
      <c r="E450" s="17"/>
      <c r="F450" s="18"/>
      <c r="G450" s="121" t="s">
        <v>485</v>
      </c>
      <c r="H450" s="121"/>
      <c r="I450" s="64" t="s">
        <v>340</v>
      </c>
      <c r="J450" s="119"/>
      <c r="K450" s="120">
        <f>K451+K453</f>
        <v>0</v>
      </c>
      <c r="L450" s="120">
        <f>L451+L453</f>
        <v>0</v>
      </c>
      <c r="M450" s="242">
        <f>M451+M453</f>
        <v>24000</v>
      </c>
      <c r="N450" s="120"/>
      <c r="O450" s="222"/>
    </row>
    <row r="451" spans="1:15" ht="53.25" hidden="1" customHeight="1" x14ac:dyDescent="0.25">
      <c r="A451" s="39"/>
      <c r="B451" s="17"/>
      <c r="C451" s="17"/>
      <c r="D451" s="17"/>
      <c r="E451" s="17"/>
      <c r="F451" s="18"/>
      <c r="G451" s="118" t="s">
        <v>556</v>
      </c>
      <c r="H451" s="118"/>
      <c r="I451" s="47" t="s">
        <v>341</v>
      </c>
      <c r="J451" s="119"/>
      <c r="K451" s="120">
        <f>K452</f>
        <v>0</v>
      </c>
      <c r="L451" s="120"/>
      <c r="M451" s="242">
        <f>M452</f>
        <v>24000</v>
      </c>
      <c r="N451" s="120"/>
      <c r="O451" s="222"/>
    </row>
    <row r="452" spans="1:15" ht="24.75" hidden="1" customHeight="1" x14ac:dyDescent="0.25">
      <c r="A452" s="39"/>
      <c r="B452" s="17"/>
      <c r="C452" s="17"/>
      <c r="D452" s="17"/>
      <c r="E452" s="17"/>
      <c r="F452" s="18"/>
      <c r="G452" s="118" t="s">
        <v>1</v>
      </c>
      <c r="H452" s="118"/>
      <c r="I452" s="119"/>
      <c r="J452" s="119">
        <v>800</v>
      </c>
      <c r="K452" s="120"/>
      <c r="L452" s="120"/>
      <c r="M452" s="242">
        <v>24000</v>
      </c>
      <c r="N452" s="120"/>
      <c r="O452" s="222"/>
    </row>
    <row r="453" spans="1:15" ht="64.150000000000006" hidden="1" customHeight="1" x14ac:dyDescent="0.25">
      <c r="A453" s="39"/>
      <c r="B453" s="17"/>
      <c r="C453" s="17"/>
      <c r="D453" s="17"/>
      <c r="E453" s="17"/>
      <c r="F453" s="18"/>
      <c r="G453" s="198" t="s">
        <v>519</v>
      </c>
      <c r="H453" s="198"/>
      <c r="I453" s="47" t="s">
        <v>520</v>
      </c>
      <c r="J453" s="199"/>
      <c r="K453" s="200">
        <f>K454</f>
        <v>0</v>
      </c>
      <c r="L453" s="200">
        <f>L454</f>
        <v>0</v>
      </c>
      <c r="M453" s="250">
        <f>M454</f>
        <v>0</v>
      </c>
      <c r="N453" s="120"/>
      <c r="O453" s="222"/>
    </row>
    <row r="454" spans="1:15" ht="24.75" hidden="1" customHeight="1" x14ac:dyDescent="0.25">
      <c r="A454" s="39"/>
      <c r="B454" s="17"/>
      <c r="C454" s="17"/>
      <c r="D454" s="17"/>
      <c r="E454" s="17"/>
      <c r="F454" s="18"/>
      <c r="G454" s="198" t="s">
        <v>1</v>
      </c>
      <c r="H454" s="198"/>
      <c r="I454" s="119"/>
      <c r="J454" s="199">
        <v>800</v>
      </c>
      <c r="K454" s="200"/>
      <c r="L454" s="200"/>
      <c r="M454" s="250">
        <f>K454+L454</f>
        <v>0</v>
      </c>
      <c r="N454" s="120"/>
      <c r="O454" s="222"/>
    </row>
    <row r="455" spans="1:15" ht="60" x14ac:dyDescent="0.35">
      <c r="A455" s="39"/>
      <c r="B455" s="17"/>
      <c r="C455" s="17"/>
      <c r="D455" s="17"/>
      <c r="E455" s="17"/>
      <c r="F455" s="18"/>
      <c r="G455" s="210" t="s">
        <v>608</v>
      </c>
      <c r="H455" s="198"/>
      <c r="I455" s="60" t="s">
        <v>540</v>
      </c>
      <c r="J455" s="199"/>
      <c r="K455" s="211">
        <f>K456</f>
        <v>13139527</v>
      </c>
      <c r="L455" s="200"/>
      <c r="M455" s="250"/>
      <c r="N455" s="120">
        <f>N456</f>
        <v>0</v>
      </c>
      <c r="O455" s="222">
        <f>O456</f>
        <v>13139527</v>
      </c>
    </row>
    <row r="456" spans="1:15" ht="77.5" x14ac:dyDescent="0.35">
      <c r="A456" s="39"/>
      <c r="B456" s="17"/>
      <c r="C456" s="17"/>
      <c r="D456" s="17"/>
      <c r="E456" s="17"/>
      <c r="F456" s="18"/>
      <c r="G456" s="198" t="s">
        <v>609</v>
      </c>
      <c r="H456" s="198"/>
      <c r="I456" s="47" t="s">
        <v>541</v>
      </c>
      <c r="J456" s="199"/>
      <c r="K456" s="200">
        <f>K457+K463</f>
        <v>13139527</v>
      </c>
      <c r="L456" s="200"/>
      <c r="M456" s="250"/>
      <c r="N456" s="120">
        <f>N457+N463</f>
        <v>0</v>
      </c>
      <c r="O456" s="222">
        <f>O457+O463</f>
        <v>13139527</v>
      </c>
    </row>
    <row r="457" spans="1:15" ht="62" x14ac:dyDescent="0.35">
      <c r="A457" s="39"/>
      <c r="B457" s="17"/>
      <c r="C457" s="17"/>
      <c r="D457" s="17"/>
      <c r="E457" s="17"/>
      <c r="F457" s="18"/>
      <c r="G457" s="209" t="s">
        <v>551</v>
      </c>
      <c r="H457" s="198"/>
      <c r="I457" s="64" t="s">
        <v>542</v>
      </c>
      <c r="J457" s="199"/>
      <c r="K457" s="200">
        <f>K461+K458</f>
        <v>9530527</v>
      </c>
      <c r="L457" s="200"/>
      <c r="M457" s="250"/>
      <c r="N457" s="120">
        <f>N461+N458</f>
        <v>0</v>
      </c>
      <c r="O457" s="222">
        <f>O461+O458</f>
        <v>9530527</v>
      </c>
    </row>
    <row r="458" spans="1:15" ht="46.5" x14ac:dyDescent="0.35">
      <c r="A458" s="39"/>
      <c r="B458" s="17"/>
      <c r="C458" s="17"/>
      <c r="D458" s="17"/>
      <c r="E458" s="17"/>
      <c r="F458" s="18"/>
      <c r="G458" s="51" t="s">
        <v>548</v>
      </c>
      <c r="H458" s="198"/>
      <c r="I458" s="47" t="s">
        <v>549</v>
      </c>
      <c r="J458" s="199"/>
      <c r="K458" s="200">
        <f>K459+K460</f>
        <v>2376527</v>
      </c>
      <c r="L458" s="200"/>
      <c r="M458" s="250"/>
      <c r="N458" s="120">
        <f>N459+N460</f>
        <v>0</v>
      </c>
      <c r="O458" s="222">
        <f>O459+O460</f>
        <v>2376527</v>
      </c>
    </row>
    <row r="459" spans="1:15" ht="46.5" x14ac:dyDescent="0.35">
      <c r="A459" s="39"/>
      <c r="B459" s="17"/>
      <c r="C459" s="17"/>
      <c r="D459" s="17"/>
      <c r="E459" s="17"/>
      <c r="F459" s="18"/>
      <c r="G459" s="51" t="s">
        <v>10</v>
      </c>
      <c r="H459" s="198"/>
      <c r="I459" s="64"/>
      <c r="J459" s="199">
        <v>400</v>
      </c>
      <c r="K459" s="200">
        <v>376527</v>
      </c>
      <c r="L459" s="200"/>
      <c r="M459" s="250"/>
      <c r="N459" s="120"/>
      <c r="O459" s="222">
        <f>N459+K459</f>
        <v>376527</v>
      </c>
    </row>
    <row r="460" spans="1:15" ht="15.5" x14ac:dyDescent="0.35">
      <c r="A460" s="39"/>
      <c r="B460" s="229"/>
      <c r="C460" s="229"/>
      <c r="D460" s="229"/>
      <c r="E460" s="229"/>
      <c r="F460" s="230"/>
      <c r="G460" s="51" t="s">
        <v>1</v>
      </c>
      <c r="H460" s="198"/>
      <c r="I460" s="64"/>
      <c r="J460" s="199">
        <v>800</v>
      </c>
      <c r="K460" s="200">
        <v>2000000</v>
      </c>
      <c r="L460" s="200"/>
      <c r="M460" s="250"/>
      <c r="N460" s="120"/>
      <c r="O460" s="222">
        <f>N460+K460</f>
        <v>2000000</v>
      </c>
    </row>
    <row r="461" spans="1:15" ht="31" x14ac:dyDescent="0.35">
      <c r="A461" s="39"/>
      <c r="B461" s="17"/>
      <c r="C461" s="17"/>
      <c r="D461" s="17"/>
      <c r="E461" s="17"/>
      <c r="F461" s="18"/>
      <c r="G461" s="198" t="s">
        <v>550</v>
      </c>
      <c r="H461" s="198"/>
      <c r="I461" s="47" t="s">
        <v>543</v>
      </c>
      <c r="J461" s="199"/>
      <c r="K461" s="200">
        <f>K462</f>
        <v>7154000</v>
      </c>
      <c r="L461" s="200"/>
      <c r="M461" s="250"/>
      <c r="N461" s="120">
        <f>N462</f>
        <v>0</v>
      </c>
      <c r="O461" s="222">
        <f>O462</f>
        <v>7154000</v>
      </c>
    </row>
    <row r="462" spans="1:15" ht="46.5" x14ac:dyDescent="0.35">
      <c r="A462" s="39"/>
      <c r="B462" s="17"/>
      <c r="C462" s="17"/>
      <c r="D462" s="17"/>
      <c r="E462" s="17"/>
      <c r="F462" s="18"/>
      <c r="G462" s="51" t="s">
        <v>10</v>
      </c>
      <c r="H462" s="198"/>
      <c r="I462" s="119"/>
      <c r="J462" s="199">
        <v>400</v>
      </c>
      <c r="K462" s="200">
        <v>7154000</v>
      </c>
      <c r="L462" s="200"/>
      <c r="M462" s="250"/>
      <c r="N462" s="120"/>
      <c r="O462" s="222">
        <f>N462+K462</f>
        <v>7154000</v>
      </c>
    </row>
    <row r="463" spans="1:15" ht="31" x14ac:dyDescent="0.35">
      <c r="A463" s="39"/>
      <c r="B463" s="229"/>
      <c r="C463" s="229"/>
      <c r="D463" s="229"/>
      <c r="E463" s="229"/>
      <c r="F463" s="230"/>
      <c r="G463" s="231" t="s">
        <v>424</v>
      </c>
      <c r="H463" s="198"/>
      <c r="I463" s="64" t="s">
        <v>643</v>
      </c>
      <c r="J463" s="199"/>
      <c r="K463" s="200">
        <f>K464+K466</f>
        <v>3609000</v>
      </c>
      <c r="L463" s="200"/>
      <c r="M463" s="250"/>
      <c r="N463" s="120">
        <f>N464+N466</f>
        <v>0</v>
      </c>
      <c r="O463" s="222">
        <f>O464+O466</f>
        <v>3609000</v>
      </c>
    </row>
    <row r="464" spans="1:15" ht="46.5" x14ac:dyDescent="0.35">
      <c r="A464" s="39"/>
      <c r="B464" s="229"/>
      <c r="C464" s="229"/>
      <c r="D464" s="229"/>
      <c r="E464" s="229"/>
      <c r="F464" s="230"/>
      <c r="G464" s="51" t="s">
        <v>647</v>
      </c>
      <c r="H464" s="198"/>
      <c r="I464" s="47" t="s">
        <v>644</v>
      </c>
      <c r="J464" s="199"/>
      <c r="K464" s="200">
        <f>K465</f>
        <v>181000</v>
      </c>
      <c r="L464" s="200"/>
      <c r="M464" s="250"/>
      <c r="N464" s="120">
        <f>N465</f>
        <v>0</v>
      </c>
      <c r="O464" s="222">
        <f>O465</f>
        <v>181000</v>
      </c>
    </row>
    <row r="465" spans="1:15" ht="46.5" x14ac:dyDescent="0.35">
      <c r="A465" s="39"/>
      <c r="B465" s="229"/>
      <c r="C465" s="229"/>
      <c r="D465" s="229"/>
      <c r="E465" s="229"/>
      <c r="F465" s="230"/>
      <c r="G465" s="51" t="s">
        <v>10</v>
      </c>
      <c r="H465" s="198"/>
      <c r="I465" s="119"/>
      <c r="J465" s="199">
        <v>400</v>
      </c>
      <c r="K465" s="200">
        <v>181000</v>
      </c>
      <c r="L465" s="200"/>
      <c r="M465" s="250"/>
      <c r="N465" s="120"/>
      <c r="O465" s="222">
        <f>N465+K465</f>
        <v>181000</v>
      </c>
    </row>
    <row r="466" spans="1:15" ht="46.5" x14ac:dyDescent="0.35">
      <c r="A466" s="39"/>
      <c r="B466" s="229"/>
      <c r="C466" s="229"/>
      <c r="D466" s="229"/>
      <c r="E466" s="229"/>
      <c r="F466" s="230"/>
      <c r="G466" s="140" t="s">
        <v>646</v>
      </c>
      <c r="H466" s="198"/>
      <c r="I466" s="47" t="s">
        <v>645</v>
      </c>
      <c r="J466" s="199"/>
      <c r="K466" s="200">
        <f>K467</f>
        <v>3428000</v>
      </c>
      <c r="L466" s="200"/>
      <c r="M466" s="250"/>
      <c r="N466" s="120">
        <f>N467</f>
        <v>0</v>
      </c>
      <c r="O466" s="222">
        <f>O467</f>
        <v>3428000</v>
      </c>
    </row>
    <row r="467" spans="1:15" ht="46.5" x14ac:dyDescent="0.35">
      <c r="A467" s="39"/>
      <c r="B467" s="229"/>
      <c r="C467" s="229"/>
      <c r="D467" s="229"/>
      <c r="E467" s="229"/>
      <c r="F467" s="230"/>
      <c r="G467" s="51" t="s">
        <v>10</v>
      </c>
      <c r="H467" s="198"/>
      <c r="I467" s="119"/>
      <c r="J467" s="199">
        <v>400</v>
      </c>
      <c r="K467" s="200">
        <v>3428000</v>
      </c>
      <c r="L467" s="200"/>
      <c r="M467" s="250"/>
      <c r="N467" s="120"/>
      <c r="O467" s="222">
        <f>N467+K467</f>
        <v>3428000</v>
      </c>
    </row>
    <row r="468" spans="1:15" ht="45.5" x14ac:dyDescent="0.35">
      <c r="A468" s="39"/>
      <c r="B468" s="17"/>
      <c r="C468" s="17"/>
      <c r="D468" s="17"/>
      <c r="E468" s="17"/>
      <c r="F468" s="18"/>
      <c r="G468" s="59" t="s">
        <v>610</v>
      </c>
      <c r="H468" s="59"/>
      <c r="I468" s="60" t="s">
        <v>282</v>
      </c>
      <c r="J468" s="61" t="s">
        <v>0</v>
      </c>
      <c r="K468" s="62">
        <f>K469+K475</f>
        <v>9479483</v>
      </c>
      <c r="L468" s="62">
        <f>L469+L475</f>
        <v>309969</v>
      </c>
      <c r="M468" s="243">
        <f>M469+M475</f>
        <v>9739452</v>
      </c>
      <c r="N468" s="128">
        <f>N469+N475</f>
        <v>0</v>
      </c>
      <c r="O468" s="222">
        <f>O469+O475</f>
        <v>9479483</v>
      </c>
    </row>
    <row r="469" spans="1:15" ht="46.5" x14ac:dyDescent="0.35">
      <c r="A469" s="39"/>
      <c r="B469" s="17"/>
      <c r="C469" s="17"/>
      <c r="D469" s="17"/>
      <c r="E469" s="17"/>
      <c r="F469" s="18"/>
      <c r="G469" s="51" t="s">
        <v>611</v>
      </c>
      <c r="H469" s="122"/>
      <c r="I469" s="47" t="s">
        <v>283</v>
      </c>
      <c r="J469" s="48" t="s">
        <v>0</v>
      </c>
      <c r="K469" s="49">
        <f>K470</f>
        <v>200000</v>
      </c>
      <c r="L469" s="49"/>
      <c r="M469" s="244">
        <f>M470</f>
        <v>150000</v>
      </c>
      <c r="N469" s="49">
        <f>N470</f>
        <v>0</v>
      </c>
      <c r="O469" s="222">
        <f>O470</f>
        <v>200000</v>
      </c>
    </row>
    <row r="470" spans="1:15" ht="62" x14ac:dyDescent="0.35">
      <c r="A470" s="39"/>
      <c r="B470" s="17"/>
      <c r="C470" s="17"/>
      <c r="D470" s="17"/>
      <c r="E470" s="17"/>
      <c r="F470" s="18"/>
      <c r="G470" s="63" t="s">
        <v>285</v>
      </c>
      <c r="H470" s="63"/>
      <c r="I470" s="64" t="s">
        <v>284</v>
      </c>
      <c r="J470" s="48"/>
      <c r="K470" s="49">
        <f>K471+K473</f>
        <v>200000</v>
      </c>
      <c r="L470" s="49"/>
      <c r="M470" s="244">
        <f>M471+M473</f>
        <v>150000</v>
      </c>
      <c r="N470" s="49">
        <f>N471+N473</f>
        <v>0</v>
      </c>
      <c r="O470" s="222">
        <f>O471+O473</f>
        <v>200000</v>
      </c>
    </row>
    <row r="471" spans="1:15" ht="62" x14ac:dyDescent="0.35">
      <c r="A471" s="39"/>
      <c r="B471" s="17"/>
      <c r="C471" s="17"/>
      <c r="D471" s="17"/>
      <c r="E471" s="17"/>
      <c r="F471" s="18"/>
      <c r="G471" s="51" t="s">
        <v>612</v>
      </c>
      <c r="H471" s="51"/>
      <c r="I471" s="47" t="s">
        <v>286</v>
      </c>
      <c r="J471" s="48" t="s">
        <v>0</v>
      </c>
      <c r="K471" s="49">
        <f>K472</f>
        <v>200000</v>
      </c>
      <c r="L471" s="49"/>
      <c r="M471" s="244">
        <f>M472</f>
        <v>150000</v>
      </c>
      <c r="N471" s="49">
        <f>N472</f>
        <v>0</v>
      </c>
      <c r="O471" s="222">
        <f>O472</f>
        <v>200000</v>
      </c>
    </row>
    <row r="472" spans="1:15" ht="31" x14ac:dyDescent="0.25">
      <c r="G472" s="51" t="s">
        <v>2</v>
      </c>
      <c r="H472" s="51"/>
      <c r="I472" s="47" t="s">
        <v>0</v>
      </c>
      <c r="J472" s="48">
        <v>200</v>
      </c>
      <c r="K472" s="49">
        <v>200000</v>
      </c>
      <c r="L472" s="49"/>
      <c r="M472" s="244">
        <v>150000</v>
      </c>
      <c r="N472" s="49"/>
      <c r="O472" s="262">
        <f>N472+K472</f>
        <v>200000</v>
      </c>
    </row>
    <row r="473" spans="1:15" ht="47.25" hidden="1" x14ac:dyDescent="0.2">
      <c r="G473" s="51" t="s">
        <v>390</v>
      </c>
      <c r="H473" s="51"/>
      <c r="I473" s="47" t="s">
        <v>389</v>
      </c>
      <c r="J473" s="48"/>
      <c r="K473" s="49">
        <f>K474</f>
        <v>0</v>
      </c>
      <c r="L473" s="49"/>
      <c r="M473" s="244">
        <f>M474</f>
        <v>0</v>
      </c>
      <c r="N473" s="49"/>
      <c r="O473" s="262"/>
    </row>
    <row r="474" spans="1:15" ht="31.5" hidden="1" x14ac:dyDescent="0.2">
      <c r="G474" s="51" t="s">
        <v>4</v>
      </c>
      <c r="H474" s="51"/>
      <c r="I474" s="47"/>
      <c r="J474" s="48">
        <v>200</v>
      </c>
      <c r="K474" s="49">
        <v>0</v>
      </c>
      <c r="L474" s="49"/>
      <c r="M474" s="244">
        <v>0</v>
      </c>
      <c r="N474" s="49"/>
      <c r="O474" s="262"/>
    </row>
    <row r="475" spans="1:15" ht="62" x14ac:dyDescent="0.25">
      <c r="G475" s="51" t="s">
        <v>613</v>
      </c>
      <c r="H475" s="122"/>
      <c r="I475" s="47" t="s">
        <v>287</v>
      </c>
      <c r="J475" s="48" t="s">
        <v>0</v>
      </c>
      <c r="K475" s="49">
        <f t="shared" ref="K475:O476" si="31">K476</f>
        <v>9279483</v>
      </c>
      <c r="L475" s="49">
        <f t="shared" si="31"/>
        <v>309969</v>
      </c>
      <c r="M475" s="244">
        <f t="shared" si="31"/>
        <v>9589452</v>
      </c>
      <c r="N475" s="49">
        <f t="shared" si="31"/>
        <v>0</v>
      </c>
      <c r="O475" s="262">
        <f t="shared" si="31"/>
        <v>9279483</v>
      </c>
    </row>
    <row r="476" spans="1:15" ht="77.5" x14ac:dyDescent="0.25">
      <c r="G476" s="63" t="s">
        <v>328</v>
      </c>
      <c r="H476" s="63"/>
      <c r="I476" s="64" t="s">
        <v>288</v>
      </c>
      <c r="J476" s="48"/>
      <c r="K476" s="49">
        <f t="shared" si="31"/>
        <v>9279483</v>
      </c>
      <c r="L476" s="49">
        <f t="shared" si="31"/>
        <v>309969</v>
      </c>
      <c r="M476" s="244">
        <f t="shared" si="31"/>
        <v>9589452</v>
      </c>
      <c r="N476" s="49">
        <f t="shared" si="31"/>
        <v>0</v>
      </c>
      <c r="O476" s="262">
        <f t="shared" si="31"/>
        <v>9279483</v>
      </c>
    </row>
    <row r="477" spans="1:15" ht="77.5" x14ac:dyDescent="0.25">
      <c r="G477" s="51" t="s">
        <v>614</v>
      </c>
      <c r="H477" s="51"/>
      <c r="I477" s="47" t="s">
        <v>289</v>
      </c>
      <c r="J477" s="48" t="s">
        <v>0</v>
      </c>
      <c r="K477" s="49">
        <f>K478+K479+K480</f>
        <v>9279483</v>
      </c>
      <c r="L477" s="49">
        <f>L478+L479+L480</f>
        <v>309969</v>
      </c>
      <c r="M477" s="244">
        <f>M478+M479+M480</f>
        <v>9589452</v>
      </c>
      <c r="N477" s="49">
        <f>N478+N479+N480</f>
        <v>0</v>
      </c>
      <c r="O477" s="262">
        <f>O478+O479+O480</f>
        <v>9279483</v>
      </c>
    </row>
    <row r="478" spans="1:15" ht="77.5" x14ac:dyDescent="0.25">
      <c r="G478" s="51" t="s">
        <v>3</v>
      </c>
      <c r="H478" s="51"/>
      <c r="I478" s="52"/>
      <c r="J478" s="48">
        <v>100</v>
      </c>
      <c r="K478" s="49">
        <v>6351047</v>
      </c>
      <c r="L478" s="49">
        <v>309969</v>
      </c>
      <c r="M478" s="244">
        <f>K478+L478</f>
        <v>6661016</v>
      </c>
      <c r="N478" s="49"/>
      <c r="O478" s="262">
        <f>N478+K478</f>
        <v>6351047</v>
      </c>
    </row>
    <row r="479" spans="1:15" ht="31" x14ac:dyDescent="0.25">
      <c r="G479" s="51" t="s">
        <v>2</v>
      </c>
      <c r="H479" s="51"/>
      <c r="I479" s="52"/>
      <c r="J479" s="48">
        <v>200</v>
      </c>
      <c r="K479" s="49">
        <v>2702396</v>
      </c>
      <c r="L479" s="49"/>
      <c r="M479" s="244">
        <f>K479+L479</f>
        <v>2702396</v>
      </c>
      <c r="N479" s="49"/>
      <c r="O479" s="262">
        <f>N479+K479</f>
        <v>2702396</v>
      </c>
    </row>
    <row r="480" spans="1:15" ht="15.5" x14ac:dyDescent="0.25">
      <c r="G480" s="51" t="s">
        <v>1</v>
      </c>
      <c r="H480" s="51"/>
      <c r="I480" s="52"/>
      <c r="J480" s="48">
        <v>800</v>
      </c>
      <c r="K480" s="49">
        <v>226040</v>
      </c>
      <c r="L480" s="49"/>
      <c r="M480" s="244">
        <f>K480+L480</f>
        <v>226040</v>
      </c>
      <c r="N480" s="49"/>
      <c r="O480" s="262">
        <f>N480+K480</f>
        <v>226040</v>
      </c>
    </row>
    <row r="481" spans="7:15" ht="60" x14ac:dyDescent="0.3">
      <c r="G481" s="65" t="s">
        <v>486</v>
      </c>
      <c r="H481" s="65"/>
      <c r="I481" s="60" t="s">
        <v>472</v>
      </c>
      <c r="J481" s="48"/>
      <c r="K481" s="128">
        <f>K483</f>
        <v>420000</v>
      </c>
      <c r="L481" s="128">
        <f>L483</f>
        <v>0</v>
      </c>
      <c r="M481" s="245">
        <f>M483</f>
        <v>420000</v>
      </c>
      <c r="N481" s="128">
        <f>N483</f>
        <v>0</v>
      </c>
      <c r="O481" s="262">
        <f>O483</f>
        <v>420000</v>
      </c>
    </row>
    <row r="482" spans="7:15" ht="77.5" x14ac:dyDescent="0.3">
      <c r="G482" s="118" t="s">
        <v>487</v>
      </c>
      <c r="H482" s="65"/>
      <c r="I482" s="47" t="s">
        <v>473</v>
      </c>
      <c r="J482" s="48"/>
      <c r="K482" s="49">
        <f>K483</f>
        <v>420000</v>
      </c>
      <c r="L482" s="49">
        <f>L483</f>
        <v>0</v>
      </c>
      <c r="M482" s="244">
        <f>M483</f>
        <v>420000</v>
      </c>
      <c r="N482" s="49">
        <f>N483</f>
        <v>0</v>
      </c>
      <c r="O482" s="262">
        <f>O483</f>
        <v>420000</v>
      </c>
    </row>
    <row r="483" spans="7:15" ht="46.5" x14ac:dyDescent="0.25">
      <c r="G483" s="63" t="s">
        <v>334</v>
      </c>
      <c r="H483" s="63"/>
      <c r="I483" s="64" t="s">
        <v>474</v>
      </c>
      <c r="J483" s="48"/>
      <c r="K483" s="49">
        <f>K484+K486</f>
        <v>420000</v>
      </c>
      <c r="L483" s="49">
        <f>L484+L486</f>
        <v>0</v>
      </c>
      <c r="M483" s="244">
        <f>M484+M486</f>
        <v>420000</v>
      </c>
      <c r="N483" s="49">
        <f>N484+N486</f>
        <v>0</v>
      </c>
      <c r="O483" s="262">
        <f>O484+O486</f>
        <v>420000</v>
      </c>
    </row>
    <row r="484" spans="7:15" ht="108.5" x14ac:dyDescent="0.35">
      <c r="G484" s="66" t="s">
        <v>423</v>
      </c>
      <c r="H484" s="66"/>
      <c r="I484" s="47" t="s">
        <v>475</v>
      </c>
      <c r="J484" s="48"/>
      <c r="K484" s="49">
        <f>K485</f>
        <v>420000</v>
      </c>
      <c r="L484" s="49">
        <f>L485</f>
        <v>0</v>
      </c>
      <c r="M484" s="244">
        <f>M485</f>
        <v>420000</v>
      </c>
      <c r="N484" s="49">
        <f>N485</f>
        <v>0</v>
      </c>
      <c r="O484" s="262">
        <f>O485</f>
        <v>420000</v>
      </c>
    </row>
    <row r="485" spans="7:15" ht="31" x14ac:dyDescent="0.25">
      <c r="G485" s="51" t="s">
        <v>2</v>
      </c>
      <c r="H485" s="51"/>
      <c r="I485" s="52"/>
      <c r="J485" s="48">
        <v>200</v>
      </c>
      <c r="K485" s="49">
        <v>420000</v>
      </c>
      <c r="L485" s="49">
        <v>0</v>
      </c>
      <c r="M485" s="244">
        <f>K485+L485</f>
        <v>420000</v>
      </c>
      <c r="N485" s="49"/>
      <c r="O485" s="262">
        <f>N485+K485</f>
        <v>420000</v>
      </c>
    </row>
    <row r="486" spans="7:15" ht="63" hidden="1" x14ac:dyDescent="0.2">
      <c r="G486" s="51" t="s">
        <v>345</v>
      </c>
      <c r="H486" s="51"/>
      <c r="I486" s="47" t="s">
        <v>335</v>
      </c>
      <c r="J486" s="48"/>
      <c r="K486" s="49">
        <f>K487</f>
        <v>0</v>
      </c>
      <c r="L486" s="49"/>
      <c r="M486" s="244">
        <f>M487</f>
        <v>0</v>
      </c>
      <c r="N486" s="49"/>
      <c r="O486" s="262"/>
    </row>
    <row r="487" spans="7:15" ht="31.4" hidden="1" customHeight="1" x14ac:dyDescent="0.2">
      <c r="G487" s="51" t="s">
        <v>2</v>
      </c>
      <c r="H487" s="51"/>
      <c r="I487" s="47"/>
      <c r="J487" s="48">
        <v>200</v>
      </c>
      <c r="K487" s="49">
        <v>0</v>
      </c>
      <c r="L487" s="49"/>
      <c r="M487" s="244">
        <v>0</v>
      </c>
      <c r="N487" s="49"/>
      <c r="O487" s="262"/>
    </row>
    <row r="488" spans="7:15" ht="45" x14ac:dyDescent="0.25">
      <c r="G488" s="122" t="s">
        <v>653</v>
      </c>
      <c r="H488" s="122"/>
      <c r="I488" s="60" t="s">
        <v>278</v>
      </c>
      <c r="J488" s="123" t="s">
        <v>0</v>
      </c>
      <c r="K488" s="128">
        <f>K489</f>
        <v>1795200</v>
      </c>
      <c r="L488" s="128"/>
      <c r="M488" s="245">
        <f t="shared" ref="M488:O491" si="32">M489</f>
        <v>1669167</v>
      </c>
      <c r="N488" s="128">
        <f t="shared" si="32"/>
        <v>0</v>
      </c>
      <c r="O488" s="262">
        <f t="shared" si="32"/>
        <v>1795200</v>
      </c>
    </row>
    <row r="489" spans="7:15" ht="62" x14ac:dyDescent="0.25">
      <c r="G489" s="51" t="s">
        <v>654</v>
      </c>
      <c r="H489" s="51"/>
      <c r="I489" s="47" t="s">
        <v>279</v>
      </c>
      <c r="J489" s="48" t="s">
        <v>0</v>
      </c>
      <c r="K489" s="49">
        <f>K490</f>
        <v>1795200</v>
      </c>
      <c r="L489" s="49"/>
      <c r="M489" s="244">
        <f t="shared" si="32"/>
        <v>1669167</v>
      </c>
      <c r="N489" s="49">
        <f t="shared" si="32"/>
        <v>0</v>
      </c>
      <c r="O489" s="262">
        <f t="shared" si="32"/>
        <v>1795200</v>
      </c>
    </row>
    <row r="490" spans="7:15" ht="62" x14ac:dyDescent="0.25">
      <c r="G490" s="63" t="s">
        <v>403</v>
      </c>
      <c r="H490" s="63"/>
      <c r="I490" s="64" t="s">
        <v>280</v>
      </c>
      <c r="J490" s="48"/>
      <c r="K490" s="49">
        <f>K491</f>
        <v>1795200</v>
      </c>
      <c r="L490" s="49"/>
      <c r="M490" s="244">
        <f t="shared" si="32"/>
        <v>1669167</v>
      </c>
      <c r="N490" s="49">
        <f t="shared" si="32"/>
        <v>0</v>
      </c>
      <c r="O490" s="262">
        <f t="shared" si="32"/>
        <v>1795200</v>
      </c>
    </row>
    <row r="491" spans="7:15" ht="62" x14ac:dyDescent="0.25">
      <c r="G491" s="51" t="s">
        <v>655</v>
      </c>
      <c r="H491" s="51"/>
      <c r="I491" s="47" t="s">
        <v>281</v>
      </c>
      <c r="J491" s="48" t="s">
        <v>0</v>
      </c>
      <c r="K491" s="49">
        <f>K492</f>
        <v>1795200</v>
      </c>
      <c r="L491" s="49"/>
      <c r="M491" s="244">
        <f t="shared" si="32"/>
        <v>1669167</v>
      </c>
      <c r="N491" s="49">
        <f t="shared" si="32"/>
        <v>0</v>
      </c>
      <c r="O491" s="262">
        <f t="shared" si="32"/>
        <v>1795200</v>
      </c>
    </row>
    <row r="492" spans="7:15" ht="46.5" x14ac:dyDescent="0.25">
      <c r="G492" s="51" t="s">
        <v>4</v>
      </c>
      <c r="H492" s="51"/>
      <c r="I492" s="47" t="s">
        <v>0</v>
      </c>
      <c r="J492" s="48">
        <v>600</v>
      </c>
      <c r="K492" s="49">
        <v>1795200</v>
      </c>
      <c r="L492" s="49"/>
      <c r="M492" s="244">
        <v>1669167</v>
      </c>
      <c r="N492" s="49"/>
      <c r="O492" s="262">
        <f>N492+K492</f>
        <v>1795200</v>
      </c>
    </row>
    <row r="493" spans="7:15" ht="60" x14ac:dyDescent="0.3">
      <c r="G493" s="159" t="s">
        <v>585</v>
      </c>
      <c r="H493" s="65"/>
      <c r="I493" s="60" t="s">
        <v>290</v>
      </c>
      <c r="J493" s="123" t="s">
        <v>0</v>
      </c>
      <c r="K493" s="128">
        <f>K494+K504</f>
        <v>36708514</v>
      </c>
      <c r="L493" s="128">
        <f>L494+L504</f>
        <v>0</v>
      </c>
      <c r="M493" s="245">
        <f>M494+M504</f>
        <v>36406114</v>
      </c>
      <c r="N493" s="128">
        <f>N494+N504</f>
        <v>0</v>
      </c>
      <c r="O493" s="262">
        <f>O494+O504</f>
        <v>36708514</v>
      </c>
    </row>
    <row r="494" spans="7:15" ht="62" x14ac:dyDescent="0.35">
      <c r="G494" s="66" t="s">
        <v>586</v>
      </c>
      <c r="H494" s="65"/>
      <c r="I494" s="47" t="s">
        <v>291</v>
      </c>
      <c r="J494" s="48" t="s">
        <v>0</v>
      </c>
      <c r="K494" s="49">
        <f>K495</f>
        <v>28734114</v>
      </c>
      <c r="L494" s="49">
        <f>L495</f>
        <v>0</v>
      </c>
      <c r="M494" s="244">
        <f>M495</f>
        <v>28734114</v>
      </c>
      <c r="N494" s="49">
        <f>N495</f>
        <v>0</v>
      </c>
      <c r="O494" s="262">
        <f>O495</f>
        <v>28734114</v>
      </c>
    </row>
    <row r="495" spans="7:15" ht="46.5" x14ac:dyDescent="0.25">
      <c r="G495" s="121" t="s">
        <v>329</v>
      </c>
      <c r="H495" s="121"/>
      <c r="I495" s="64" t="s">
        <v>292</v>
      </c>
      <c r="J495" s="48"/>
      <c r="K495" s="49">
        <f>K496+K498+K500</f>
        <v>28734114</v>
      </c>
      <c r="L495" s="49">
        <f>L496+L498+L500</f>
        <v>0</v>
      </c>
      <c r="M495" s="244">
        <f>M496+M498+M500</f>
        <v>28734114</v>
      </c>
      <c r="N495" s="49">
        <f>N496+N498+N500</f>
        <v>0</v>
      </c>
      <c r="O495" s="262">
        <f>O496+O498+O500</f>
        <v>28734114</v>
      </c>
    </row>
    <row r="496" spans="7:15" ht="62" x14ac:dyDescent="0.35">
      <c r="G496" s="66" t="s">
        <v>615</v>
      </c>
      <c r="H496" s="66"/>
      <c r="I496" s="47" t="s">
        <v>293</v>
      </c>
      <c r="J496" s="48" t="s">
        <v>0</v>
      </c>
      <c r="K496" s="49">
        <f>K497</f>
        <v>20620045</v>
      </c>
      <c r="L496" s="49">
        <f>L497</f>
        <v>0</v>
      </c>
      <c r="M496" s="244">
        <f>M497</f>
        <v>20620045</v>
      </c>
      <c r="N496" s="49">
        <f>N497</f>
        <v>-1534322</v>
      </c>
      <c r="O496" s="262">
        <f>O497</f>
        <v>19085723</v>
      </c>
    </row>
    <row r="497" spans="7:15" ht="31" x14ac:dyDescent="0.25">
      <c r="G497" s="51" t="s">
        <v>2</v>
      </c>
      <c r="H497" s="51"/>
      <c r="I497" s="47" t="s">
        <v>0</v>
      </c>
      <c r="J497" s="48">
        <v>200</v>
      </c>
      <c r="K497" s="49">
        <v>20620045</v>
      </c>
      <c r="L497" s="49">
        <v>0</v>
      </c>
      <c r="M497" s="244">
        <f>K497+L497</f>
        <v>20620045</v>
      </c>
      <c r="N497" s="49">
        <v>-1534322</v>
      </c>
      <c r="O497" s="262">
        <f>N497+K497</f>
        <v>19085723</v>
      </c>
    </row>
    <row r="498" spans="7:15" ht="46.5" x14ac:dyDescent="0.25">
      <c r="G498" s="51" t="s">
        <v>517</v>
      </c>
      <c r="H498" s="51"/>
      <c r="I498" s="47" t="s">
        <v>518</v>
      </c>
      <c r="J498" s="48"/>
      <c r="K498" s="49">
        <f>K499</f>
        <v>0</v>
      </c>
      <c r="L498" s="49">
        <f>L499</f>
        <v>0</v>
      </c>
      <c r="M498" s="244">
        <f>M499</f>
        <v>0</v>
      </c>
      <c r="N498" s="49">
        <f>N499</f>
        <v>1534322</v>
      </c>
      <c r="O498" s="262">
        <f>O499</f>
        <v>1534322</v>
      </c>
    </row>
    <row r="499" spans="7:15" ht="31" x14ac:dyDescent="0.25">
      <c r="G499" s="51" t="s">
        <v>2</v>
      </c>
      <c r="H499" s="51"/>
      <c r="I499" s="47"/>
      <c r="J499" s="48">
        <v>200</v>
      </c>
      <c r="K499" s="49">
        <v>0</v>
      </c>
      <c r="L499" s="49">
        <v>0</v>
      </c>
      <c r="M499" s="244">
        <f>K499+L499</f>
        <v>0</v>
      </c>
      <c r="N499" s="49">
        <v>1534322</v>
      </c>
      <c r="O499" s="262">
        <f>N499+K499</f>
        <v>1534322</v>
      </c>
    </row>
    <row r="500" spans="7:15" s="97" customFormat="1" ht="37" customHeight="1" x14ac:dyDescent="0.25">
      <c r="G500" s="51" t="s">
        <v>512</v>
      </c>
      <c r="H500" s="51"/>
      <c r="I500" s="47" t="s">
        <v>294</v>
      </c>
      <c r="J500" s="48" t="s">
        <v>0</v>
      </c>
      <c r="K500" s="49">
        <f>K501</f>
        <v>8114069</v>
      </c>
      <c r="L500" s="49">
        <f>L501</f>
        <v>0</v>
      </c>
      <c r="M500" s="244">
        <f>M501</f>
        <v>8114069</v>
      </c>
      <c r="N500" s="49">
        <f>N501</f>
        <v>0</v>
      </c>
      <c r="O500" s="262">
        <f>O501</f>
        <v>8114069</v>
      </c>
    </row>
    <row r="501" spans="7:15" s="97" customFormat="1" ht="31" x14ac:dyDescent="0.25">
      <c r="G501" s="51" t="s">
        <v>2</v>
      </c>
      <c r="H501" s="51"/>
      <c r="I501" s="47"/>
      <c r="J501" s="48">
        <v>200</v>
      </c>
      <c r="K501" s="49">
        <v>8114069</v>
      </c>
      <c r="L501" s="49">
        <v>0</v>
      </c>
      <c r="M501" s="244">
        <f>K501+L501</f>
        <v>8114069</v>
      </c>
      <c r="N501" s="49"/>
      <c r="O501" s="262">
        <f>N501+K501</f>
        <v>8114069</v>
      </c>
    </row>
    <row r="502" spans="7:15" ht="0.65" customHeight="1" x14ac:dyDescent="0.25">
      <c r="G502" s="51" t="s">
        <v>350</v>
      </c>
      <c r="H502" s="51"/>
      <c r="I502" s="47" t="s">
        <v>349</v>
      </c>
      <c r="J502" s="48"/>
      <c r="K502" s="49">
        <f>K503</f>
        <v>0</v>
      </c>
      <c r="L502" s="49"/>
      <c r="M502" s="244">
        <f>M503</f>
        <v>0</v>
      </c>
      <c r="N502" s="49"/>
      <c r="O502" s="262"/>
    </row>
    <row r="503" spans="7:15" ht="28.9" hidden="1" customHeight="1" x14ac:dyDescent="0.2">
      <c r="G503" s="51" t="s">
        <v>2</v>
      </c>
      <c r="H503" s="51"/>
      <c r="I503" s="47"/>
      <c r="J503" s="48">
        <v>200</v>
      </c>
      <c r="K503" s="49"/>
      <c r="L503" s="49"/>
      <c r="M503" s="244"/>
      <c r="N503" s="49"/>
      <c r="O503" s="262"/>
    </row>
    <row r="504" spans="7:15" ht="93" x14ac:dyDescent="0.3">
      <c r="G504" s="118" t="s">
        <v>594</v>
      </c>
      <c r="H504" s="65"/>
      <c r="I504" s="47" t="s">
        <v>295</v>
      </c>
      <c r="J504" s="48"/>
      <c r="K504" s="49">
        <f>K505+K508</f>
        <v>7974400</v>
      </c>
      <c r="L504" s="49">
        <f>L505+L508</f>
        <v>0</v>
      </c>
      <c r="M504" s="244">
        <f>M505+M508</f>
        <v>7672000</v>
      </c>
      <c r="N504" s="49">
        <f>N505+N508</f>
        <v>0</v>
      </c>
      <c r="O504" s="262">
        <f>O505+O508</f>
        <v>7974400</v>
      </c>
    </row>
    <row r="505" spans="7:15" ht="46.5" x14ac:dyDescent="0.25">
      <c r="G505" s="121" t="s">
        <v>297</v>
      </c>
      <c r="H505" s="121"/>
      <c r="I505" s="64" t="s">
        <v>296</v>
      </c>
      <c r="J505" s="48"/>
      <c r="K505" s="49">
        <f>K506</f>
        <v>7963000</v>
      </c>
      <c r="L505" s="49"/>
      <c r="M505" s="244">
        <f t="shared" ref="M505:O506" si="33">M506</f>
        <v>7660000</v>
      </c>
      <c r="N505" s="49">
        <f t="shared" si="33"/>
        <v>0</v>
      </c>
      <c r="O505" s="262">
        <f t="shared" si="33"/>
        <v>7963000</v>
      </c>
    </row>
    <row r="506" spans="7:15" ht="62" x14ac:dyDescent="0.35">
      <c r="G506" s="66" t="s">
        <v>85</v>
      </c>
      <c r="H506" s="66"/>
      <c r="I506" s="47" t="s">
        <v>298</v>
      </c>
      <c r="J506" s="48"/>
      <c r="K506" s="49">
        <f>K507</f>
        <v>7963000</v>
      </c>
      <c r="L506" s="49"/>
      <c r="M506" s="244">
        <f t="shared" si="33"/>
        <v>7660000</v>
      </c>
      <c r="N506" s="49">
        <f t="shared" si="33"/>
        <v>0</v>
      </c>
      <c r="O506" s="262">
        <f t="shared" si="33"/>
        <v>7963000</v>
      </c>
    </row>
    <row r="507" spans="7:15" ht="15.5" x14ac:dyDescent="0.25">
      <c r="G507" s="51" t="s">
        <v>1</v>
      </c>
      <c r="H507" s="51"/>
      <c r="I507" s="52"/>
      <c r="J507" s="48">
        <v>800</v>
      </c>
      <c r="K507" s="49">
        <v>7963000</v>
      </c>
      <c r="L507" s="49"/>
      <c r="M507" s="244">
        <v>7660000</v>
      </c>
      <c r="N507" s="49"/>
      <c r="O507" s="262">
        <f>N507+K507</f>
        <v>7963000</v>
      </c>
    </row>
    <row r="508" spans="7:15" ht="46.5" x14ac:dyDescent="0.25">
      <c r="G508" s="63" t="s">
        <v>300</v>
      </c>
      <c r="H508" s="63"/>
      <c r="I508" s="64" t="s">
        <v>299</v>
      </c>
      <c r="J508" s="48"/>
      <c r="K508" s="49">
        <f>K509</f>
        <v>11400</v>
      </c>
      <c r="L508" s="49"/>
      <c r="M508" s="244">
        <f t="shared" ref="M508:O509" si="34">M509</f>
        <v>12000</v>
      </c>
      <c r="N508" s="49">
        <f t="shared" si="34"/>
        <v>0</v>
      </c>
      <c r="O508" s="262">
        <f t="shared" si="34"/>
        <v>11400</v>
      </c>
    </row>
    <row r="509" spans="7:15" s="97" customFormat="1" ht="62" x14ac:dyDescent="0.25">
      <c r="G509" s="118" t="s">
        <v>98</v>
      </c>
      <c r="H509" s="118"/>
      <c r="I509" s="47" t="s">
        <v>301</v>
      </c>
      <c r="J509" s="48" t="s">
        <v>0</v>
      </c>
      <c r="K509" s="49">
        <f>K510</f>
        <v>11400</v>
      </c>
      <c r="L509" s="49"/>
      <c r="M509" s="244">
        <f t="shared" si="34"/>
        <v>12000</v>
      </c>
      <c r="N509" s="49">
        <f t="shared" si="34"/>
        <v>0</v>
      </c>
      <c r="O509" s="262">
        <f t="shared" si="34"/>
        <v>11400</v>
      </c>
    </row>
    <row r="510" spans="7:15" s="97" customFormat="1" ht="31" x14ac:dyDescent="0.25">
      <c r="G510" s="51" t="s">
        <v>5</v>
      </c>
      <c r="H510" s="149"/>
      <c r="I510" s="150" t="s">
        <v>0</v>
      </c>
      <c r="J510" s="151">
        <v>300</v>
      </c>
      <c r="K510" s="152">
        <v>11400</v>
      </c>
      <c r="L510" s="152"/>
      <c r="M510" s="251">
        <v>12000</v>
      </c>
      <c r="N510" s="49"/>
      <c r="O510" s="262">
        <f>N510+K510</f>
        <v>11400</v>
      </c>
    </row>
    <row r="511" spans="7:15" ht="45" x14ac:dyDescent="0.25">
      <c r="G511" s="122" t="s">
        <v>616</v>
      </c>
      <c r="H511" s="122"/>
      <c r="I511" s="60" t="s">
        <v>303</v>
      </c>
      <c r="J511" s="123" t="s">
        <v>0</v>
      </c>
      <c r="K511" s="128">
        <f>K512</f>
        <v>46838</v>
      </c>
      <c r="L511" s="128">
        <f>L512</f>
        <v>0</v>
      </c>
      <c r="M511" s="245">
        <f>M512</f>
        <v>69348</v>
      </c>
      <c r="N511" s="128">
        <f>N512</f>
        <v>0</v>
      </c>
      <c r="O511" s="262">
        <f>O512</f>
        <v>46838</v>
      </c>
    </row>
    <row r="512" spans="7:15" ht="62" x14ac:dyDescent="0.25">
      <c r="G512" s="51" t="s">
        <v>617</v>
      </c>
      <c r="H512" s="51"/>
      <c r="I512" s="47" t="s">
        <v>304</v>
      </c>
      <c r="J512" s="48" t="s">
        <v>0</v>
      </c>
      <c r="K512" s="49">
        <f>SUM(K518+K523)</f>
        <v>46838</v>
      </c>
      <c r="L512" s="49">
        <f>SUM(L518+L523)</f>
        <v>0</v>
      </c>
      <c r="M512" s="244">
        <f>SUM(M518+M523)</f>
        <v>69348</v>
      </c>
      <c r="N512" s="49">
        <f>SUM(N518+N523)</f>
        <v>0</v>
      </c>
      <c r="O512" s="262">
        <f>SUM(O518+O523)</f>
        <v>46838</v>
      </c>
    </row>
    <row r="513" spans="7:15" ht="15.75" hidden="1" x14ac:dyDescent="0.2">
      <c r="G513" s="63" t="s">
        <v>330</v>
      </c>
      <c r="H513" s="63"/>
      <c r="I513" s="64" t="s">
        <v>305</v>
      </c>
      <c r="J513" s="48"/>
      <c r="K513" s="49">
        <f>K514</f>
        <v>0</v>
      </c>
      <c r="L513" s="49"/>
      <c r="M513" s="244">
        <f>M514</f>
        <v>0</v>
      </c>
      <c r="N513" s="49"/>
      <c r="O513" s="262"/>
    </row>
    <row r="514" spans="7:15" ht="31.5" hidden="1" x14ac:dyDescent="0.2">
      <c r="G514" s="51" t="s">
        <v>333</v>
      </c>
      <c r="H514" s="51"/>
      <c r="I514" s="47" t="s">
        <v>306</v>
      </c>
      <c r="J514" s="48"/>
      <c r="K514" s="49">
        <f>K515+K517+K516</f>
        <v>0</v>
      </c>
      <c r="L514" s="49"/>
      <c r="M514" s="244">
        <f>M515+M517+M516</f>
        <v>0</v>
      </c>
      <c r="N514" s="49"/>
      <c r="O514" s="262"/>
    </row>
    <row r="515" spans="7:15" ht="31.5" hidden="1" x14ac:dyDescent="0.2">
      <c r="G515" s="51" t="s">
        <v>2</v>
      </c>
      <c r="H515" s="51"/>
      <c r="I515" s="79"/>
      <c r="J515" s="48">
        <v>200</v>
      </c>
      <c r="K515" s="49">
        <v>0</v>
      </c>
      <c r="L515" s="49"/>
      <c r="M515" s="244">
        <v>0</v>
      </c>
      <c r="N515" s="49"/>
      <c r="O515" s="262"/>
    </row>
    <row r="516" spans="7:15" ht="15.75" hidden="1" x14ac:dyDescent="0.2">
      <c r="G516" s="51" t="s">
        <v>5</v>
      </c>
      <c r="H516" s="51"/>
      <c r="I516" s="79"/>
      <c r="J516" s="48">
        <v>300</v>
      </c>
      <c r="K516" s="49">
        <v>0</v>
      </c>
      <c r="L516" s="49"/>
      <c r="M516" s="244">
        <v>0</v>
      </c>
      <c r="N516" s="49"/>
      <c r="O516" s="262"/>
    </row>
    <row r="517" spans="7:15" ht="15.75" hidden="1" x14ac:dyDescent="0.2">
      <c r="G517" s="51" t="s">
        <v>1</v>
      </c>
      <c r="H517" s="51"/>
      <c r="I517" s="79"/>
      <c r="J517" s="48">
        <v>800</v>
      </c>
      <c r="K517" s="49"/>
      <c r="L517" s="49"/>
      <c r="M517" s="244"/>
      <c r="N517" s="49"/>
      <c r="O517" s="262"/>
    </row>
    <row r="518" spans="7:15" ht="15.5" x14ac:dyDescent="0.25">
      <c r="G518" s="63" t="s">
        <v>330</v>
      </c>
      <c r="H518" s="63"/>
      <c r="I518" s="64" t="s">
        <v>305</v>
      </c>
      <c r="J518" s="48"/>
      <c r="K518" s="49">
        <f>SUM(K521)</f>
        <v>5580</v>
      </c>
      <c r="L518" s="49">
        <f>SUM(L521)</f>
        <v>0</v>
      </c>
      <c r="M518" s="244">
        <f>SUM(M521)</f>
        <v>5580</v>
      </c>
      <c r="N518" s="49">
        <f>SUM(N521)</f>
        <v>0</v>
      </c>
      <c r="O518" s="262">
        <f>SUM(O521)</f>
        <v>5580</v>
      </c>
    </row>
    <row r="519" spans="7:15" ht="31.5" hidden="1" x14ac:dyDescent="0.2">
      <c r="G519" s="51" t="s">
        <v>332</v>
      </c>
      <c r="H519" s="51"/>
      <c r="I519" s="47" t="s">
        <v>331</v>
      </c>
      <c r="J519" s="48"/>
      <c r="K519" s="49">
        <f>K520</f>
        <v>0</v>
      </c>
      <c r="L519" s="49"/>
      <c r="M519" s="244">
        <f>M520</f>
        <v>0</v>
      </c>
      <c r="N519" s="49"/>
      <c r="O519" s="262"/>
    </row>
    <row r="520" spans="7:15" ht="40.5" hidden="1" customHeight="1" x14ac:dyDescent="0.2">
      <c r="G520" s="51" t="s">
        <v>2</v>
      </c>
      <c r="H520" s="51"/>
      <c r="I520" s="47"/>
      <c r="J520" s="48">
        <v>200</v>
      </c>
      <c r="K520" s="49"/>
      <c r="L520" s="49"/>
      <c r="M520" s="244"/>
      <c r="N520" s="49"/>
      <c r="O520" s="262"/>
    </row>
    <row r="521" spans="7:15" ht="62" x14ac:dyDescent="0.25">
      <c r="G521" s="51" t="s">
        <v>344</v>
      </c>
      <c r="H521" s="51"/>
      <c r="I521" s="47" t="s">
        <v>391</v>
      </c>
      <c r="J521" s="48"/>
      <c r="K521" s="49">
        <f>K522</f>
        <v>5580</v>
      </c>
      <c r="L521" s="49"/>
      <c r="M521" s="244">
        <f>M522</f>
        <v>5580</v>
      </c>
      <c r="N521" s="49">
        <f>N522</f>
        <v>0</v>
      </c>
      <c r="O521" s="262">
        <f>O522</f>
        <v>5580</v>
      </c>
    </row>
    <row r="522" spans="7:15" ht="31" x14ac:dyDescent="0.25">
      <c r="G522" s="51" t="s">
        <v>2</v>
      </c>
      <c r="H522" s="51"/>
      <c r="I522" s="47"/>
      <c r="J522" s="48">
        <v>200</v>
      </c>
      <c r="K522" s="49">
        <v>5580</v>
      </c>
      <c r="L522" s="49"/>
      <c r="M522" s="244">
        <v>5580</v>
      </c>
      <c r="N522" s="49"/>
      <c r="O522" s="262">
        <f>N522+K522</f>
        <v>5580</v>
      </c>
    </row>
    <row r="523" spans="7:15" ht="77.5" x14ac:dyDescent="0.25">
      <c r="G523" s="63" t="s">
        <v>394</v>
      </c>
      <c r="H523" s="51"/>
      <c r="I523" s="64" t="s">
        <v>436</v>
      </c>
      <c r="J523" s="48"/>
      <c r="K523" s="49">
        <f>SUM(K526+K528+K530+K524+K532)</f>
        <v>41258</v>
      </c>
      <c r="L523" s="49">
        <f>SUM(L526+L528+L530+L524)</f>
        <v>0</v>
      </c>
      <c r="M523" s="244">
        <f>SUM(M526+M528+M530+M524)</f>
        <v>63768</v>
      </c>
      <c r="N523" s="49">
        <f>SUM(N526+N528+N530+N524+N532)</f>
        <v>0</v>
      </c>
      <c r="O523" s="262">
        <f>SUM(O526+O528+O530+O524+O532)</f>
        <v>41258</v>
      </c>
    </row>
    <row r="524" spans="7:15" ht="31" x14ac:dyDescent="0.25">
      <c r="G524" s="51" t="s">
        <v>333</v>
      </c>
      <c r="H524" s="51"/>
      <c r="I524" s="47" t="s">
        <v>526</v>
      </c>
      <c r="J524" s="48"/>
      <c r="K524" s="49">
        <f>K525</f>
        <v>0</v>
      </c>
      <c r="L524" s="49">
        <f>L525</f>
        <v>0</v>
      </c>
      <c r="M524" s="244">
        <f>M525</f>
        <v>0</v>
      </c>
      <c r="N524" s="49">
        <f>N525</f>
        <v>0</v>
      </c>
      <c r="O524" s="262">
        <f>O525</f>
        <v>0</v>
      </c>
    </row>
    <row r="525" spans="7:15" ht="15.5" x14ac:dyDescent="0.25">
      <c r="G525" s="51" t="s">
        <v>1</v>
      </c>
      <c r="H525" s="51"/>
      <c r="I525" s="47"/>
      <c r="J525" s="48">
        <v>800</v>
      </c>
      <c r="K525" s="49"/>
      <c r="L525" s="49">
        <v>0</v>
      </c>
      <c r="M525" s="244">
        <f>K525+L525</f>
        <v>0</v>
      </c>
      <c r="N525" s="49"/>
      <c r="O525" s="262">
        <f>N525+K525</f>
        <v>0</v>
      </c>
    </row>
    <row r="526" spans="7:15" ht="46.5" x14ac:dyDescent="0.25">
      <c r="G526" s="51" t="s">
        <v>336</v>
      </c>
      <c r="H526" s="51"/>
      <c r="I526" s="47" t="s">
        <v>437</v>
      </c>
      <c r="J526" s="48"/>
      <c r="K526" s="49">
        <f>K527</f>
        <v>0</v>
      </c>
      <c r="L526" s="49"/>
      <c r="M526" s="244">
        <f>M527</f>
        <v>50000</v>
      </c>
      <c r="N526" s="49">
        <f>N527</f>
        <v>0</v>
      </c>
      <c r="O526" s="262">
        <f>O527</f>
        <v>0</v>
      </c>
    </row>
    <row r="527" spans="7:15" ht="31" x14ac:dyDescent="0.25">
      <c r="G527" s="51" t="s">
        <v>5</v>
      </c>
      <c r="H527" s="51"/>
      <c r="I527" s="47"/>
      <c r="J527" s="48">
        <v>300</v>
      </c>
      <c r="K527" s="49"/>
      <c r="L527" s="49"/>
      <c r="M527" s="244">
        <v>50000</v>
      </c>
      <c r="N527" s="49"/>
      <c r="O527" s="262">
        <f>N527+K527</f>
        <v>0</v>
      </c>
    </row>
    <row r="528" spans="7:15" s="97" customFormat="1" ht="31" x14ac:dyDescent="0.25">
      <c r="G528" s="51" t="s">
        <v>439</v>
      </c>
      <c r="H528" s="51"/>
      <c r="I528" s="47" t="s">
        <v>438</v>
      </c>
      <c r="J528" s="48"/>
      <c r="K528" s="49">
        <f>K529</f>
        <v>41258</v>
      </c>
      <c r="L528" s="49"/>
      <c r="M528" s="244">
        <f>M529</f>
        <v>13768</v>
      </c>
      <c r="N528" s="49">
        <f>N529</f>
        <v>0</v>
      </c>
      <c r="O528" s="262">
        <f>O529</f>
        <v>41258</v>
      </c>
    </row>
    <row r="529" spans="7:15" s="97" customFormat="1" ht="31" x14ac:dyDescent="0.25">
      <c r="G529" s="51" t="s">
        <v>2</v>
      </c>
      <c r="H529" s="51"/>
      <c r="I529" s="47"/>
      <c r="J529" s="48">
        <v>200</v>
      </c>
      <c r="K529" s="49">
        <v>41258</v>
      </c>
      <c r="L529" s="49"/>
      <c r="M529" s="244">
        <v>13768</v>
      </c>
      <c r="N529" s="49"/>
      <c r="O529" s="262">
        <f>N529+K529</f>
        <v>41258</v>
      </c>
    </row>
    <row r="530" spans="7:15" s="97" customFormat="1" ht="47.25" hidden="1" x14ac:dyDescent="0.2">
      <c r="G530" s="51" t="s">
        <v>491</v>
      </c>
      <c r="H530" s="51"/>
      <c r="I530" s="47" t="s">
        <v>492</v>
      </c>
      <c r="J530" s="48"/>
      <c r="K530" s="49">
        <f>K531</f>
        <v>0</v>
      </c>
      <c r="L530" s="49">
        <f>L531</f>
        <v>0</v>
      </c>
      <c r="M530" s="244">
        <f>M531</f>
        <v>0</v>
      </c>
      <c r="N530" s="49"/>
      <c r="O530" s="262"/>
    </row>
    <row r="531" spans="7:15" s="97" customFormat="1" ht="37.9" hidden="1" customHeight="1" x14ac:dyDescent="0.2">
      <c r="G531" s="51" t="s">
        <v>10</v>
      </c>
      <c r="H531" s="51"/>
      <c r="I531" s="47"/>
      <c r="J531" s="48">
        <v>400</v>
      </c>
      <c r="K531" s="49">
        <v>0</v>
      </c>
      <c r="L531" s="49">
        <v>0</v>
      </c>
      <c r="M531" s="244">
        <f>K531+L531</f>
        <v>0</v>
      </c>
      <c r="N531" s="49"/>
      <c r="O531" s="262"/>
    </row>
    <row r="532" spans="7:15" s="97" customFormat="1" ht="31" x14ac:dyDescent="0.25">
      <c r="G532" s="212" t="s">
        <v>553</v>
      </c>
      <c r="H532" s="51"/>
      <c r="I532" s="47" t="s">
        <v>552</v>
      </c>
      <c r="J532" s="48"/>
      <c r="K532" s="49">
        <f>K533</f>
        <v>0</v>
      </c>
      <c r="L532" s="49"/>
      <c r="M532" s="244"/>
      <c r="N532" s="49">
        <f>N533</f>
        <v>0</v>
      </c>
      <c r="O532" s="262">
        <f>O533</f>
        <v>0</v>
      </c>
    </row>
    <row r="533" spans="7:15" s="97" customFormat="1" ht="31" x14ac:dyDescent="0.25">
      <c r="G533" s="51" t="s">
        <v>2</v>
      </c>
      <c r="H533" s="51"/>
      <c r="I533" s="47"/>
      <c r="J533" s="48">
        <v>200</v>
      </c>
      <c r="K533" s="49"/>
      <c r="L533" s="49"/>
      <c r="M533" s="244"/>
      <c r="N533" s="49"/>
      <c r="O533" s="262">
        <f>N533+K533</f>
        <v>0</v>
      </c>
    </row>
    <row r="534" spans="7:15" ht="60" x14ac:dyDescent="0.25">
      <c r="G534" s="115" t="s">
        <v>618</v>
      </c>
      <c r="H534" s="51"/>
      <c r="I534" s="116" t="s">
        <v>397</v>
      </c>
      <c r="J534" s="48"/>
      <c r="K534" s="128">
        <f t="shared" ref="K534:O537" si="35">K535</f>
        <v>200000</v>
      </c>
      <c r="L534" s="49">
        <f t="shared" si="35"/>
        <v>0</v>
      </c>
      <c r="M534" s="244">
        <f t="shared" si="35"/>
        <v>200000</v>
      </c>
      <c r="N534" s="49">
        <f t="shared" si="35"/>
        <v>0</v>
      </c>
      <c r="O534" s="262">
        <f t="shared" si="35"/>
        <v>200000</v>
      </c>
    </row>
    <row r="535" spans="7:15" ht="62" x14ac:dyDescent="0.25">
      <c r="G535" s="118" t="s">
        <v>619</v>
      </c>
      <c r="H535" s="51"/>
      <c r="I535" s="119" t="s">
        <v>398</v>
      </c>
      <c r="J535" s="48"/>
      <c r="K535" s="49">
        <f t="shared" si="35"/>
        <v>200000</v>
      </c>
      <c r="L535" s="49">
        <f t="shared" si="35"/>
        <v>0</v>
      </c>
      <c r="M535" s="244">
        <f t="shared" si="35"/>
        <v>200000</v>
      </c>
      <c r="N535" s="49">
        <f t="shared" si="35"/>
        <v>0</v>
      </c>
      <c r="O535" s="262">
        <f t="shared" si="35"/>
        <v>200000</v>
      </c>
    </row>
    <row r="536" spans="7:15" ht="62" x14ac:dyDescent="0.25">
      <c r="G536" s="121" t="s">
        <v>404</v>
      </c>
      <c r="H536" s="51"/>
      <c r="I536" s="153" t="s">
        <v>399</v>
      </c>
      <c r="J536" s="48"/>
      <c r="K536" s="49">
        <f t="shared" si="35"/>
        <v>200000</v>
      </c>
      <c r="L536" s="49">
        <f t="shared" si="35"/>
        <v>0</v>
      </c>
      <c r="M536" s="244">
        <f t="shared" si="35"/>
        <v>200000</v>
      </c>
      <c r="N536" s="49">
        <f t="shared" si="35"/>
        <v>0</v>
      </c>
      <c r="O536" s="262">
        <f t="shared" si="35"/>
        <v>200000</v>
      </c>
    </row>
    <row r="537" spans="7:15" ht="46.5" x14ac:dyDescent="0.25">
      <c r="G537" s="154" t="s">
        <v>400</v>
      </c>
      <c r="H537" s="51"/>
      <c r="I537" s="119" t="s">
        <v>488</v>
      </c>
      <c r="J537" s="48"/>
      <c r="K537" s="49">
        <f t="shared" si="35"/>
        <v>200000</v>
      </c>
      <c r="L537" s="49">
        <f t="shared" si="35"/>
        <v>0</v>
      </c>
      <c r="M537" s="244">
        <f t="shared" si="35"/>
        <v>200000</v>
      </c>
      <c r="N537" s="49">
        <f t="shared" si="35"/>
        <v>0</v>
      </c>
      <c r="O537" s="262">
        <f t="shared" si="35"/>
        <v>200000</v>
      </c>
    </row>
    <row r="538" spans="7:15" ht="31" x14ac:dyDescent="0.25">
      <c r="G538" s="118" t="s">
        <v>2</v>
      </c>
      <c r="H538" s="51"/>
      <c r="I538" s="47"/>
      <c r="J538" s="48">
        <v>200</v>
      </c>
      <c r="K538" s="49">
        <v>200000</v>
      </c>
      <c r="L538" s="49">
        <v>0</v>
      </c>
      <c r="M538" s="244">
        <f>K538+L538</f>
        <v>200000</v>
      </c>
      <c r="N538" s="49"/>
      <c r="O538" s="262">
        <f>N538+K538</f>
        <v>200000</v>
      </c>
    </row>
    <row r="539" spans="7:15" ht="15.5" x14ac:dyDescent="0.25">
      <c r="G539" s="122" t="s">
        <v>8</v>
      </c>
      <c r="H539" s="51"/>
      <c r="I539" s="60" t="s">
        <v>311</v>
      </c>
      <c r="J539" s="48"/>
      <c r="K539" s="128">
        <f>K540+K544+K547+K549+K553+K556+K559+K542</f>
        <v>20886734</v>
      </c>
      <c r="L539" s="49"/>
      <c r="M539" s="245">
        <f>M540+M544+M547+M549+M553+M556+M559</f>
        <v>20719427</v>
      </c>
      <c r="N539" s="128">
        <f>N540+N544+N547+N549+N553+N556+N559+N542</f>
        <v>157780</v>
      </c>
      <c r="O539" s="262">
        <f>O540+O544+O547+O549+O553+O556+O559+O542</f>
        <v>21044514</v>
      </c>
    </row>
    <row r="540" spans="7:15" s="97" customFormat="1" ht="62" x14ac:dyDescent="0.25">
      <c r="G540" s="51" t="s">
        <v>343</v>
      </c>
      <c r="H540" s="51"/>
      <c r="I540" s="47" t="s">
        <v>342</v>
      </c>
      <c r="J540" s="123"/>
      <c r="K540" s="49">
        <f>K541</f>
        <v>1765</v>
      </c>
      <c r="L540" s="128"/>
      <c r="M540" s="244">
        <f>M541</f>
        <v>1645</v>
      </c>
      <c r="N540" s="49">
        <f>N541</f>
        <v>0</v>
      </c>
      <c r="O540" s="262">
        <f>O541</f>
        <v>1765</v>
      </c>
    </row>
    <row r="541" spans="7:15" s="97" customFormat="1" ht="31" x14ac:dyDescent="0.25">
      <c r="G541" s="51" t="s">
        <v>2</v>
      </c>
      <c r="H541" s="51"/>
      <c r="I541" s="60"/>
      <c r="J541" s="48">
        <v>200</v>
      </c>
      <c r="K541" s="49">
        <v>1765</v>
      </c>
      <c r="L541" s="49"/>
      <c r="M541" s="244">
        <v>1645</v>
      </c>
      <c r="N541" s="49"/>
      <c r="O541" s="262">
        <f>N541+K541</f>
        <v>1765</v>
      </c>
    </row>
    <row r="542" spans="7:15" s="97" customFormat="1" ht="31" x14ac:dyDescent="0.25">
      <c r="G542" s="51" t="s">
        <v>642</v>
      </c>
      <c r="H542" s="51"/>
      <c r="I542" s="47" t="s">
        <v>641</v>
      </c>
      <c r="J542" s="48"/>
      <c r="K542" s="49">
        <f>K543</f>
        <v>255960</v>
      </c>
      <c r="L542" s="49"/>
      <c r="M542" s="244"/>
      <c r="N542" s="49">
        <f>N543</f>
        <v>157780</v>
      </c>
      <c r="O542" s="262">
        <f>O543</f>
        <v>413740</v>
      </c>
    </row>
    <row r="543" spans="7:15" s="97" customFormat="1" ht="31" x14ac:dyDescent="0.25">
      <c r="G543" s="51" t="s">
        <v>2</v>
      </c>
      <c r="H543" s="51"/>
      <c r="I543" s="60"/>
      <c r="J543" s="48">
        <v>200</v>
      </c>
      <c r="K543" s="49">
        <v>255960</v>
      </c>
      <c r="L543" s="49"/>
      <c r="M543" s="244"/>
      <c r="N543" s="49">
        <v>157780</v>
      </c>
      <c r="O543" s="262">
        <f>N543+K543</f>
        <v>413740</v>
      </c>
    </row>
    <row r="544" spans="7:15" s="97" customFormat="1" ht="77.5" x14ac:dyDescent="0.25">
      <c r="G544" s="51" t="s">
        <v>74</v>
      </c>
      <c r="H544" s="51"/>
      <c r="I544" s="47" t="s">
        <v>312</v>
      </c>
      <c r="J544" s="48"/>
      <c r="K544" s="49">
        <f>K545+K546</f>
        <v>977978</v>
      </c>
      <c r="L544" s="49"/>
      <c r="M544" s="244">
        <f>M545+M546</f>
        <v>1543588</v>
      </c>
      <c r="N544" s="49">
        <f>N545+N546</f>
        <v>0</v>
      </c>
      <c r="O544" s="262">
        <f>O545+O546</f>
        <v>977978</v>
      </c>
    </row>
    <row r="545" spans="7:15" s="97" customFormat="1" ht="77.5" x14ac:dyDescent="0.25">
      <c r="G545" s="51" t="s">
        <v>3</v>
      </c>
      <c r="H545" s="51"/>
      <c r="I545" s="47" t="s">
        <v>0</v>
      </c>
      <c r="J545" s="48">
        <v>100</v>
      </c>
      <c r="K545" s="49">
        <v>743452</v>
      </c>
      <c r="L545" s="49"/>
      <c r="M545" s="244">
        <v>1105241</v>
      </c>
      <c r="N545" s="49"/>
      <c r="O545" s="262">
        <f>N545+K545</f>
        <v>743452</v>
      </c>
    </row>
    <row r="546" spans="7:15" s="97" customFormat="1" ht="31" x14ac:dyDescent="0.25">
      <c r="G546" s="51" t="s">
        <v>2</v>
      </c>
      <c r="H546" s="51"/>
      <c r="I546" s="47" t="s">
        <v>0</v>
      </c>
      <c r="J546" s="48">
        <v>200</v>
      </c>
      <c r="K546" s="49">
        <v>234526</v>
      </c>
      <c r="L546" s="49"/>
      <c r="M546" s="244">
        <v>438347</v>
      </c>
      <c r="N546" s="49"/>
      <c r="O546" s="262">
        <f>N546+K546</f>
        <v>234526</v>
      </c>
    </row>
    <row r="547" spans="7:15" ht="31" x14ac:dyDescent="0.25">
      <c r="G547" s="51" t="s">
        <v>70</v>
      </c>
      <c r="H547" s="51"/>
      <c r="I547" s="47" t="s">
        <v>313</v>
      </c>
      <c r="J547" s="48" t="s">
        <v>0</v>
      </c>
      <c r="K547" s="49">
        <f>K548</f>
        <v>1556800</v>
      </c>
      <c r="L547" s="49"/>
      <c r="M547" s="244">
        <f>M548</f>
        <v>1565300</v>
      </c>
      <c r="N547" s="49">
        <f>N548</f>
        <v>0</v>
      </c>
      <c r="O547" s="262">
        <f>O548</f>
        <v>1556800</v>
      </c>
    </row>
    <row r="548" spans="7:15" ht="77.5" x14ac:dyDescent="0.25">
      <c r="G548" s="51" t="s">
        <v>3</v>
      </c>
      <c r="H548" s="51"/>
      <c r="I548" s="52"/>
      <c r="J548" s="48">
        <v>100</v>
      </c>
      <c r="K548" s="49">
        <v>1556800</v>
      </c>
      <c r="L548" s="49"/>
      <c r="M548" s="244">
        <v>1565300</v>
      </c>
      <c r="N548" s="49"/>
      <c r="O548" s="262">
        <f>N548+K548</f>
        <v>1556800</v>
      </c>
    </row>
    <row r="549" spans="7:15" ht="46.5" x14ac:dyDescent="0.25">
      <c r="G549" s="51" t="s">
        <v>80</v>
      </c>
      <c r="H549" s="51"/>
      <c r="I549" s="47" t="s">
        <v>316</v>
      </c>
      <c r="J549" s="48"/>
      <c r="K549" s="49">
        <f>K550+K551+K552</f>
        <v>16987500</v>
      </c>
      <c r="L549" s="49">
        <f>L550+L551+L552</f>
        <v>0</v>
      </c>
      <c r="M549" s="244">
        <f>M550+M551+M552</f>
        <v>16987500</v>
      </c>
      <c r="N549" s="49">
        <f>N550+N551+N552</f>
        <v>0</v>
      </c>
      <c r="O549" s="262">
        <f>O550+O551+O552</f>
        <v>16987500</v>
      </c>
    </row>
    <row r="550" spans="7:15" ht="77.5" x14ac:dyDescent="0.25">
      <c r="G550" s="51" t="s">
        <v>3</v>
      </c>
      <c r="H550" s="51"/>
      <c r="I550" s="47" t="s">
        <v>0</v>
      </c>
      <c r="J550" s="48">
        <v>100</v>
      </c>
      <c r="K550" s="49">
        <v>15080500</v>
      </c>
      <c r="L550" s="49"/>
      <c r="M550" s="244">
        <f>K550+L550</f>
        <v>15080500</v>
      </c>
      <c r="N550" s="49"/>
      <c r="O550" s="262">
        <f>N550+K550</f>
        <v>15080500</v>
      </c>
    </row>
    <row r="551" spans="7:15" ht="31" x14ac:dyDescent="0.25">
      <c r="G551" s="51" t="s">
        <v>2</v>
      </c>
      <c r="H551" s="51"/>
      <c r="I551" s="47" t="s">
        <v>0</v>
      </c>
      <c r="J551" s="48">
        <v>200</v>
      </c>
      <c r="K551" s="49">
        <v>1807000</v>
      </c>
      <c r="L551" s="49">
        <v>0</v>
      </c>
      <c r="M551" s="244">
        <f>K551+L551</f>
        <v>1807000</v>
      </c>
      <c r="N551" s="49"/>
      <c r="O551" s="262">
        <f>N551+K551</f>
        <v>1807000</v>
      </c>
    </row>
    <row r="552" spans="7:15" ht="15.5" x14ac:dyDescent="0.25">
      <c r="G552" s="51" t="s">
        <v>1</v>
      </c>
      <c r="H552" s="51"/>
      <c r="I552" s="47" t="s">
        <v>0</v>
      </c>
      <c r="J552" s="48">
        <v>800</v>
      </c>
      <c r="K552" s="49">
        <v>100000</v>
      </c>
      <c r="L552" s="49">
        <v>0</v>
      </c>
      <c r="M552" s="244">
        <f>K552+L552</f>
        <v>100000</v>
      </c>
      <c r="N552" s="49"/>
      <c r="O552" s="262">
        <f>N552+K552</f>
        <v>100000</v>
      </c>
    </row>
    <row r="553" spans="7:15" ht="31" x14ac:dyDescent="0.25">
      <c r="G553" s="51" t="s">
        <v>100</v>
      </c>
      <c r="H553" s="51"/>
      <c r="I553" s="47" t="s">
        <v>322</v>
      </c>
      <c r="J553" s="48"/>
      <c r="K553" s="49">
        <f>K554+K555</f>
        <v>200000</v>
      </c>
      <c r="L553" s="49">
        <f>L554+L555</f>
        <v>0</v>
      </c>
      <c r="M553" s="244">
        <f>M554+M555</f>
        <v>200000</v>
      </c>
      <c r="N553" s="49">
        <f>N554+N555</f>
        <v>0</v>
      </c>
      <c r="O553" s="262">
        <f>O554+O555</f>
        <v>200000</v>
      </c>
    </row>
    <row r="554" spans="7:15" ht="15.75" hidden="1" x14ac:dyDescent="0.2">
      <c r="G554" s="51" t="s">
        <v>5</v>
      </c>
      <c r="H554" s="51"/>
      <c r="I554" s="47"/>
      <c r="J554" s="48">
        <v>300</v>
      </c>
      <c r="K554" s="49"/>
      <c r="L554" s="49"/>
      <c r="M554" s="244">
        <f>K554+L554</f>
        <v>0</v>
      </c>
      <c r="N554" s="49"/>
      <c r="O554" s="262"/>
    </row>
    <row r="555" spans="7:15" ht="15.5" x14ac:dyDescent="0.25">
      <c r="G555" s="51" t="s">
        <v>1</v>
      </c>
      <c r="H555" s="51"/>
      <c r="I555" s="47" t="s">
        <v>0</v>
      </c>
      <c r="J555" s="48">
        <v>800</v>
      </c>
      <c r="K555" s="49">
        <v>200000</v>
      </c>
      <c r="L555" s="49"/>
      <c r="M555" s="244">
        <f>K555+L555</f>
        <v>200000</v>
      </c>
      <c r="N555" s="49"/>
      <c r="O555" s="262">
        <f>N555+K555</f>
        <v>200000</v>
      </c>
    </row>
    <row r="556" spans="7:15" s="97" customFormat="1" ht="46.5" x14ac:dyDescent="0.25">
      <c r="G556" s="51" t="s">
        <v>75</v>
      </c>
      <c r="H556" s="51"/>
      <c r="I556" s="47" t="s">
        <v>324</v>
      </c>
      <c r="J556" s="48" t="s">
        <v>0</v>
      </c>
      <c r="K556" s="49">
        <f>K557+K558</f>
        <v>886052</v>
      </c>
      <c r="L556" s="49"/>
      <c r="M556" s="244">
        <f>M557+M558</f>
        <v>397980</v>
      </c>
      <c r="N556" s="49">
        <f>N557+N558</f>
        <v>0</v>
      </c>
      <c r="O556" s="262">
        <f>O557+O558</f>
        <v>886052</v>
      </c>
    </row>
    <row r="557" spans="7:15" s="97" customFormat="1" ht="77.5" x14ac:dyDescent="0.25">
      <c r="G557" s="51" t="s">
        <v>3</v>
      </c>
      <c r="H557" s="51"/>
      <c r="I557" s="47"/>
      <c r="J557" s="48">
        <v>100</v>
      </c>
      <c r="K557" s="49">
        <v>743140</v>
      </c>
      <c r="L557" s="49"/>
      <c r="M557" s="244">
        <v>387980</v>
      </c>
      <c r="N557" s="49"/>
      <c r="O557" s="262">
        <f>N557+K557</f>
        <v>743140</v>
      </c>
    </row>
    <row r="558" spans="7:15" s="97" customFormat="1" ht="31" x14ac:dyDescent="0.25">
      <c r="G558" s="51" t="s">
        <v>2</v>
      </c>
      <c r="H558" s="51"/>
      <c r="I558" s="47"/>
      <c r="J558" s="48">
        <v>200</v>
      </c>
      <c r="K558" s="49">
        <v>142912</v>
      </c>
      <c r="L558" s="49"/>
      <c r="M558" s="244">
        <v>10000</v>
      </c>
      <c r="N558" s="49"/>
      <c r="O558" s="262">
        <f>N558+K558</f>
        <v>142912</v>
      </c>
    </row>
    <row r="559" spans="7:15" s="97" customFormat="1" ht="46.5" x14ac:dyDescent="0.25">
      <c r="G559" s="51" t="s">
        <v>76</v>
      </c>
      <c r="H559" s="51"/>
      <c r="I559" s="47" t="s">
        <v>325</v>
      </c>
      <c r="J559" s="48" t="s">
        <v>0</v>
      </c>
      <c r="K559" s="49">
        <f>K560+K561</f>
        <v>20679</v>
      </c>
      <c r="L559" s="49"/>
      <c r="M559" s="244">
        <f>M560+M561</f>
        <v>23414</v>
      </c>
      <c r="N559" s="49">
        <f>N560+N561</f>
        <v>0</v>
      </c>
      <c r="O559" s="262">
        <f>O560+O561</f>
        <v>20679</v>
      </c>
    </row>
    <row r="560" spans="7:15" s="97" customFormat="1" ht="77.5" x14ac:dyDescent="0.25">
      <c r="G560" s="51" t="s">
        <v>3</v>
      </c>
      <c r="H560" s="51"/>
      <c r="I560" s="47"/>
      <c r="J560" s="48">
        <v>100</v>
      </c>
      <c r="K560" s="49">
        <v>16249</v>
      </c>
      <c r="L560" s="49"/>
      <c r="M560" s="244">
        <v>18580</v>
      </c>
      <c r="N560" s="49"/>
      <c r="O560" s="262">
        <f>N560+K560</f>
        <v>16249</v>
      </c>
    </row>
    <row r="561" spans="7:15" s="97" customFormat="1" ht="31" x14ac:dyDescent="0.25">
      <c r="G561" s="51" t="s">
        <v>2</v>
      </c>
      <c r="H561" s="51"/>
      <c r="I561" s="47" t="s">
        <v>0</v>
      </c>
      <c r="J561" s="48">
        <v>200</v>
      </c>
      <c r="K561" s="49">
        <v>4430</v>
      </c>
      <c r="L561" s="49"/>
      <c r="M561" s="244">
        <v>4834</v>
      </c>
      <c r="N561" s="49"/>
      <c r="O561" s="262">
        <f>N561+K561</f>
        <v>4430</v>
      </c>
    </row>
    <row r="562" spans="7:15" ht="30" x14ac:dyDescent="0.25">
      <c r="G562" s="122" t="s">
        <v>363</v>
      </c>
      <c r="H562" s="127">
        <v>825</v>
      </c>
      <c r="I562" s="47"/>
      <c r="J562" s="48"/>
      <c r="K562" s="128">
        <f>K563</f>
        <v>25000</v>
      </c>
      <c r="L562" s="49"/>
      <c r="M562" s="245">
        <f>M563</f>
        <v>25000</v>
      </c>
      <c r="N562" s="128">
        <f>N563</f>
        <v>0</v>
      </c>
      <c r="O562" s="262">
        <f>O563</f>
        <v>25000</v>
      </c>
    </row>
    <row r="563" spans="7:15" ht="15.5" x14ac:dyDescent="0.25">
      <c r="G563" s="122" t="s">
        <v>8</v>
      </c>
      <c r="H563" s="122"/>
      <c r="I563" s="60" t="s">
        <v>311</v>
      </c>
      <c r="J563" s="123" t="s">
        <v>0</v>
      </c>
      <c r="K563" s="128">
        <f>K564+K566</f>
        <v>25000</v>
      </c>
      <c r="L563" s="128"/>
      <c r="M563" s="245">
        <f>M564+M566</f>
        <v>25000</v>
      </c>
      <c r="N563" s="128">
        <f>N564+N566</f>
        <v>0</v>
      </c>
      <c r="O563" s="262">
        <f>O564+O566</f>
        <v>25000</v>
      </c>
    </row>
    <row r="564" spans="7:15" ht="31" x14ac:dyDescent="0.25">
      <c r="G564" s="51" t="s">
        <v>71</v>
      </c>
      <c r="H564" s="51"/>
      <c r="I564" s="47" t="s">
        <v>314</v>
      </c>
      <c r="J564" s="48" t="s">
        <v>0</v>
      </c>
      <c r="K564" s="49">
        <f>K565</f>
        <v>5000</v>
      </c>
      <c r="L564" s="49"/>
      <c r="M564" s="244">
        <f>M565</f>
        <v>5000</v>
      </c>
      <c r="N564" s="49">
        <f>N565</f>
        <v>0</v>
      </c>
      <c r="O564" s="262">
        <f>O565</f>
        <v>5000</v>
      </c>
    </row>
    <row r="565" spans="7:15" ht="77.5" x14ac:dyDescent="0.25">
      <c r="G565" s="51" t="s">
        <v>3</v>
      </c>
      <c r="H565" s="51"/>
      <c r="I565" s="52"/>
      <c r="J565" s="48">
        <v>100</v>
      </c>
      <c r="K565" s="49">
        <v>5000</v>
      </c>
      <c r="L565" s="49"/>
      <c r="M565" s="244">
        <v>5000</v>
      </c>
      <c r="N565" s="49"/>
      <c r="O565" s="262">
        <f>N565+K565</f>
        <v>5000</v>
      </c>
    </row>
    <row r="566" spans="7:15" ht="31" x14ac:dyDescent="0.25">
      <c r="G566" s="51" t="s">
        <v>72</v>
      </c>
      <c r="H566" s="51"/>
      <c r="I566" s="47" t="s">
        <v>315</v>
      </c>
      <c r="J566" s="48"/>
      <c r="K566" s="49">
        <f>K567+K569</f>
        <v>20000</v>
      </c>
      <c r="L566" s="49"/>
      <c r="M566" s="244">
        <f>M567+M569</f>
        <v>20000</v>
      </c>
      <c r="N566" s="49">
        <f>N567+N569</f>
        <v>0</v>
      </c>
      <c r="O566" s="262">
        <f>O567+O569</f>
        <v>20000</v>
      </c>
    </row>
    <row r="567" spans="7:15" ht="77.5" x14ac:dyDescent="0.25">
      <c r="G567" s="51" t="s">
        <v>3</v>
      </c>
      <c r="H567" s="51"/>
      <c r="I567" s="52"/>
      <c r="J567" s="48">
        <v>100</v>
      </c>
      <c r="K567" s="49">
        <v>10000</v>
      </c>
      <c r="L567" s="49"/>
      <c r="M567" s="244">
        <v>10000</v>
      </c>
      <c r="N567" s="49"/>
      <c r="O567" s="262">
        <f>N567+K567</f>
        <v>10000</v>
      </c>
    </row>
    <row r="568" spans="7:15" ht="31.5" hidden="1" x14ac:dyDescent="0.2">
      <c r="G568" s="51" t="s">
        <v>2</v>
      </c>
      <c r="H568" s="51"/>
      <c r="I568" s="52"/>
      <c r="J568" s="48">
        <v>200</v>
      </c>
      <c r="K568" s="49">
        <v>0</v>
      </c>
      <c r="L568" s="49"/>
      <c r="M568" s="244">
        <v>0</v>
      </c>
      <c r="N568" s="49"/>
      <c r="O568" s="262"/>
    </row>
    <row r="569" spans="7:15" ht="31" x14ac:dyDescent="0.25">
      <c r="G569" s="51" t="s">
        <v>2</v>
      </c>
      <c r="H569" s="51"/>
      <c r="I569" s="52"/>
      <c r="J569" s="48">
        <v>200</v>
      </c>
      <c r="K569" s="49">
        <v>10000</v>
      </c>
      <c r="L569" s="49"/>
      <c r="M569" s="244">
        <v>10000</v>
      </c>
      <c r="N569" s="49"/>
      <c r="O569" s="262">
        <f>N569+K569</f>
        <v>10000</v>
      </c>
    </row>
    <row r="570" spans="7:15" ht="30" x14ac:dyDescent="0.25">
      <c r="G570" s="122" t="s">
        <v>364</v>
      </c>
      <c r="H570" s="127">
        <v>826</v>
      </c>
      <c r="I570" s="52"/>
      <c r="J570" s="48"/>
      <c r="K570" s="128">
        <f>K571</f>
        <v>1122710</v>
      </c>
      <c r="L570" s="49"/>
      <c r="M570" s="245">
        <f>M571</f>
        <v>1122710</v>
      </c>
      <c r="N570" s="128">
        <f>N571</f>
        <v>0</v>
      </c>
      <c r="O570" s="262">
        <f>O571</f>
        <v>1122710</v>
      </c>
    </row>
    <row r="571" spans="7:15" ht="15.5" x14ac:dyDescent="0.25">
      <c r="G571" s="122" t="s">
        <v>8</v>
      </c>
      <c r="H571" s="51"/>
      <c r="I571" s="126" t="s">
        <v>311</v>
      </c>
      <c r="J571" s="48"/>
      <c r="K571" s="128">
        <f>K572+K574</f>
        <v>1122710</v>
      </c>
      <c r="L571" s="49">
        <f>L572+L574</f>
        <v>0</v>
      </c>
      <c r="M571" s="245">
        <f>M572+M574</f>
        <v>1122710</v>
      </c>
      <c r="N571" s="128">
        <f>N572+N574</f>
        <v>0</v>
      </c>
      <c r="O571" s="262">
        <f>O572+O574</f>
        <v>1122710</v>
      </c>
    </row>
    <row r="572" spans="7:15" ht="31" x14ac:dyDescent="0.25">
      <c r="G572" s="51" t="s">
        <v>73</v>
      </c>
      <c r="H572" s="51"/>
      <c r="I572" s="47" t="s">
        <v>317</v>
      </c>
      <c r="J572" s="48"/>
      <c r="K572" s="49">
        <f>K573</f>
        <v>719005</v>
      </c>
      <c r="L572" s="49">
        <f>L573</f>
        <v>0</v>
      </c>
      <c r="M572" s="244">
        <f>M573</f>
        <v>719005</v>
      </c>
      <c r="N572" s="49">
        <f>N573</f>
        <v>0</v>
      </c>
      <c r="O572" s="262">
        <f>O573</f>
        <v>719005</v>
      </c>
    </row>
    <row r="573" spans="7:15" ht="77.5" x14ac:dyDescent="0.25">
      <c r="G573" s="51" t="s">
        <v>3</v>
      </c>
      <c r="H573" s="51"/>
      <c r="I573" s="47" t="s">
        <v>0</v>
      </c>
      <c r="J573" s="48">
        <v>100</v>
      </c>
      <c r="K573" s="49">
        <f>552231+166774</f>
        <v>719005</v>
      </c>
      <c r="L573" s="49"/>
      <c r="M573" s="244">
        <f>L573+K573</f>
        <v>719005</v>
      </c>
      <c r="N573" s="49"/>
      <c r="O573" s="262">
        <f>N573+K573</f>
        <v>719005</v>
      </c>
    </row>
    <row r="574" spans="7:15" ht="31" x14ac:dyDescent="0.25">
      <c r="G574" s="51" t="s">
        <v>84</v>
      </c>
      <c r="H574" s="51"/>
      <c r="I574" s="47" t="s">
        <v>318</v>
      </c>
      <c r="J574" s="48"/>
      <c r="K574" s="49">
        <f>K575+K576+K577</f>
        <v>403705</v>
      </c>
      <c r="L574" s="49">
        <f>L575+L576</f>
        <v>0</v>
      </c>
      <c r="M574" s="244">
        <f>M575+M576+M577</f>
        <v>403705</v>
      </c>
      <c r="N574" s="49">
        <f>N575+N576+N577</f>
        <v>0</v>
      </c>
      <c r="O574" s="262">
        <f>O575+O576+O577</f>
        <v>403705</v>
      </c>
    </row>
    <row r="575" spans="7:15" ht="77.5" x14ac:dyDescent="0.25">
      <c r="G575" s="51" t="s">
        <v>3</v>
      </c>
      <c r="H575" s="51"/>
      <c r="I575" s="47"/>
      <c r="J575" s="48">
        <v>100</v>
      </c>
      <c r="K575" s="49">
        <f>89001+294704</f>
        <v>383705</v>
      </c>
      <c r="L575" s="49">
        <v>-9800</v>
      </c>
      <c r="M575" s="244">
        <f>L575+K575</f>
        <v>373905</v>
      </c>
      <c r="N575" s="49"/>
      <c r="O575" s="262">
        <f>N575+K575</f>
        <v>383705</v>
      </c>
    </row>
    <row r="576" spans="7:15" ht="31" x14ac:dyDescent="0.25">
      <c r="G576" s="51" t="s">
        <v>2</v>
      </c>
      <c r="H576" s="51"/>
      <c r="I576" s="47"/>
      <c r="J576" s="48">
        <v>200</v>
      </c>
      <c r="K576" s="49">
        <v>20000</v>
      </c>
      <c r="L576" s="49">
        <v>9800</v>
      </c>
      <c r="M576" s="244">
        <f>L576+K576</f>
        <v>29800</v>
      </c>
      <c r="N576" s="49"/>
      <c r="O576" s="262">
        <f>N576+K576</f>
        <v>20000</v>
      </c>
    </row>
    <row r="577" spans="7:15" ht="15.75" hidden="1" x14ac:dyDescent="0.2">
      <c r="G577" s="51" t="s">
        <v>1</v>
      </c>
      <c r="H577" s="51"/>
      <c r="I577" s="47"/>
      <c r="J577" s="48">
        <v>800</v>
      </c>
      <c r="K577" s="49">
        <v>0</v>
      </c>
      <c r="L577" s="49"/>
      <c r="M577" s="244">
        <v>0</v>
      </c>
      <c r="N577" s="49"/>
      <c r="O577" s="261"/>
    </row>
    <row r="578" spans="7:15" ht="15.5" x14ac:dyDescent="0.35">
      <c r="G578" s="155" t="s">
        <v>62</v>
      </c>
      <c r="H578" s="155"/>
      <c r="I578" s="156"/>
      <c r="J578" s="156"/>
      <c r="K578" s="157">
        <f>K571+K563+K366+K258+K239+K109+K12</f>
        <v>608628219</v>
      </c>
      <c r="L578" s="157">
        <f>L571+L563+L366+L258+L239+L109+L12</f>
        <v>1725822</v>
      </c>
      <c r="M578" s="252">
        <f>M571+M563+M366+M258+M239+M109+M12</f>
        <v>571428211</v>
      </c>
      <c r="N578" s="128">
        <f>N571+N563+N366+N258+N239+N109+N12</f>
        <v>10171838</v>
      </c>
      <c r="O578" s="261">
        <f>O571+O563+O366+O258+O239+O109+O12</f>
        <v>618800057</v>
      </c>
    </row>
    <row r="579" spans="7:15" x14ac:dyDescent="0.3">
      <c r="G579" s="50"/>
      <c r="H579" s="50"/>
      <c r="I579" s="50"/>
      <c r="J579" s="50"/>
      <c r="K579" s="50"/>
      <c r="L579" s="189"/>
      <c r="M579" s="50"/>
      <c r="N579" s="50"/>
    </row>
    <row r="580" spans="7:15" x14ac:dyDescent="0.3">
      <c r="G580" s="50"/>
      <c r="H580" s="50"/>
      <c r="I580" s="50"/>
      <c r="J580" s="50"/>
      <c r="K580" s="50"/>
      <c r="L580" s="189"/>
      <c r="M580" s="50"/>
      <c r="N580" s="50"/>
    </row>
    <row r="581" spans="7:15" x14ac:dyDescent="0.3">
      <c r="G581" s="50"/>
      <c r="H581" s="110"/>
      <c r="I581" s="50"/>
      <c r="J581" s="50"/>
      <c r="K581" s="50"/>
      <c r="L581" s="189"/>
      <c r="M581" s="50"/>
      <c r="N581" s="50"/>
    </row>
    <row r="582" spans="7:15" x14ac:dyDescent="0.3">
      <c r="G582" s="50"/>
      <c r="H582" s="110"/>
      <c r="I582" s="110"/>
      <c r="J582" s="50"/>
      <c r="K582" s="50"/>
      <c r="L582" s="189"/>
    </row>
    <row r="583" spans="7:15" x14ac:dyDescent="0.3">
      <c r="G583" s="50"/>
      <c r="H583" s="50"/>
      <c r="I583" s="50"/>
      <c r="J583" s="50"/>
      <c r="K583" s="50"/>
      <c r="L583" s="189"/>
    </row>
    <row r="584" spans="7:15" x14ac:dyDescent="0.3">
      <c r="L584" s="190"/>
    </row>
    <row r="585" spans="7:15" x14ac:dyDescent="0.3">
      <c r="J585" s="27"/>
      <c r="K585" s="27"/>
      <c r="L585" s="27"/>
      <c r="M585" s="28"/>
      <c r="N585" s="28"/>
    </row>
    <row r="586" spans="7:15" x14ac:dyDescent="0.3">
      <c r="J586" s="27"/>
      <c r="K586" s="27"/>
      <c r="L586" s="27"/>
      <c r="M586" s="28"/>
      <c r="N586" s="28"/>
    </row>
    <row r="587" spans="7:15" x14ac:dyDescent="0.3">
      <c r="J587" s="27"/>
      <c r="K587" s="27"/>
      <c r="L587" s="27"/>
      <c r="M587" s="28"/>
      <c r="N587" s="28"/>
    </row>
    <row r="588" spans="7:15" x14ac:dyDescent="0.3">
      <c r="J588" s="27"/>
      <c r="K588" s="27"/>
      <c r="L588" s="27"/>
      <c r="M588" s="28"/>
      <c r="N588" s="28"/>
    </row>
    <row r="589" spans="7:15" x14ac:dyDescent="0.3">
      <c r="J589" s="27"/>
      <c r="K589" s="27"/>
      <c r="L589" s="27"/>
      <c r="M589" s="28"/>
      <c r="N589" s="28"/>
    </row>
    <row r="590" spans="7:15" x14ac:dyDescent="0.3">
      <c r="J590" s="27"/>
      <c r="K590" s="27"/>
      <c r="L590" s="27"/>
      <c r="M590" s="28"/>
      <c r="N590" s="28"/>
    </row>
    <row r="591" spans="7:15" x14ac:dyDescent="0.3">
      <c r="J591" s="27"/>
      <c r="K591" s="27"/>
      <c r="L591" s="27"/>
      <c r="M591" s="28"/>
      <c r="N591" s="28"/>
    </row>
    <row r="592" spans="7:15" x14ac:dyDescent="0.3">
      <c r="J592" s="27"/>
      <c r="K592" s="27"/>
      <c r="L592" s="27"/>
      <c r="M592" s="28"/>
      <c r="N592" s="28"/>
    </row>
    <row r="593" spans="10:14" x14ac:dyDescent="0.3">
      <c r="J593" s="27"/>
      <c r="K593" s="27"/>
      <c r="L593" s="27"/>
      <c r="M593" s="28"/>
      <c r="N593" s="28"/>
    </row>
    <row r="594" spans="10:14" x14ac:dyDescent="0.3">
      <c r="J594" s="27"/>
      <c r="K594" s="27"/>
      <c r="L594" s="27"/>
      <c r="M594" s="28"/>
      <c r="N594" s="28"/>
    </row>
    <row r="595" spans="10:14" x14ac:dyDescent="0.3">
      <c r="J595" s="27"/>
      <c r="K595" s="27"/>
      <c r="L595" s="27"/>
      <c r="M595" s="28"/>
      <c r="N595" s="28"/>
    </row>
    <row r="596" spans="10:14" x14ac:dyDescent="0.3">
      <c r="J596" s="27"/>
      <c r="K596" s="27"/>
      <c r="L596" s="27"/>
      <c r="M596" s="28"/>
      <c r="N596" s="28"/>
    </row>
    <row r="597" spans="10:14" x14ac:dyDescent="0.3">
      <c r="J597" s="29"/>
      <c r="K597" s="29"/>
      <c r="L597" s="29"/>
      <c r="M597" s="28"/>
      <c r="N597" s="28"/>
    </row>
    <row r="598" spans="10:14" x14ac:dyDescent="0.3">
      <c r="J598" s="29"/>
      <c r="K598" s="29"/>
      <c r="L598" s="29"/>
      <c r="M598" s="28"/>
      <c r="N598" s="28"/>
    </row>
    <row r="599" spans="10:14" x14ac:dyDescent="0.3">
      <c r="J599" s="29"/>
      <c r="K599" s="29"/>
      <c r="L599" s="29"/>
      <c r="M599" s="28"/>
      <c r="N599" s="28"/>
    </row>
    <row r="600" spans="10:14" x14ac:dyDescent="0.3">
      <c r="J600" s="29"/>
      <c r="K600" s="29"/>
      <c r="L600" s="29"/>
      <c r="M600" s="28"/>
      <c r="N600" s="28"/>
    </row>
    <row r="601" spans="10:14" x14ac:dyDescent="0.3">
      <c r="J601" s="29"/>
      <c r="K601" s="29"/>
      <c r="L601" s="29"/>
      <c r="M601" s="28"/>
      <c r="N601" s="28"/>
    </row>
    <row r="602" spans="10:14" x14ac:dyDescent="0.3">
      <c r="J602" s="29"/>
      <c r="K602" s="29"/>
      <c r="L602" s="29"/>
      <c r="M602" s="28"/>
      <c r="N602" s="28"/>
    </row>
    <row r="603" spans="10:14" x14ac:dyDescent="0.3">
      <c r="J603" s="29"/>
      <c r="K603" s="29"/>
      <c r="L603" s="29"/>
      <c r="M603" s="28"/>
      <c r="N603" s="28"/>
    </row>
    <row r="604" spans="10:14" x14ac:dyDescent="0.3">
      <c r="J604" s="29"/>
      <c r="K604" s="29"/>
      <c r="L604" s="29"/>
      <c r="M604" s="28"/>
      <c r="N604" s="28"/>
    </row>
    <row r="605" spans="10:14" x14ac:dyDescent="0.3">
      <c r="J605" s="29"/>
      <c r="K605" s="29"/>
      <c r="L605" s="29"/>
      <c r="M605" s="28"/>
      <c r="N605" s="28"/>
    </row>
    <row r="606" spans="10:14" x14ac:dyDescent="0.3">
      <c r="J606" s="29"/>
      <c r="K606" s="29"/>
      <c r="L606" s="29"/>
      <c r="M606" s="28"/>
      <c r="N606" s="28"/>
    </row>
    <row r="607" spans="10:14" x14ac:dyDescent="0.3">
      <c r="J607" s="29"/>
      <c r="K607" s="29"/>
      <c r="L607" s="29"/>
      <c r="M607" s="28"/>
      <c r="N607" s="28"/>
    </row>
    <row r="608" spans="10:14" x14ac:dyDescent="0.3">
      <c r="J608" s="29"/>
      <c r="K608" s="29"/>
      <c r="L608" s="29"/>
      <c r="M608" s="28"/>
      <c r="N608" s="28"/>
    </row>
    <row r="609" spans="10:14" x14ac:dyDescent="0.3">
      <c r="J609" s="29"/>
      <c r="K609" s="29"/>
      <c r="L609" s="29"/>
      <c r="M609" s="28"/>
      <c r="N609" s="28"/>
    </row>
    <row r="610" spans="10:14" x14ac:dyDescent="0.3">
      <c r="J610" s="29"/>
      <c r="K610" s="29"/>
      <c r="L610" s="29"/>
      <c r="M610" s="28"/>
      <c r="N610" s="28"/>
    </row>
    <row r="611" spans="10:14" x14ac:dyDescent="0.3">
      <c r="J611" s="29"/>
      <c r="K611" s="29"/>
      <c r="L611" s="29"/>
      <c r="M611" s="28"/>
      <c r="N611" s="28"/>
    </row>
    <row r="612" spans="10:14" x14ac:dyDescent="0.3">
      <c r="J612" s="29"/>
      <c r="K612" s="29"/>
      <c r="L612" s="29"/>
      <c r="M612" s="28"/>
      <c r="N612" s="28"/>
    </row>
    <row r="613" spans="10:14" x14ac:dyDescent="0.3">
      <c r="J613" s="29"/>
      <c r="K613" s="29"/>
      <c r="L613" s="29"/>
      <c r="M613" s="28"/>
      <c r="N613" s="28"/>
    </row>
    <row r="614" spans="10:14" x14ac:dyDescent="0.3">
      <c r="M614" s="28"/>
      <c r="N614" s="28"/>
    </row>
    <row r="615" spans="10:14" x14ac:dyDescent="0.3">
      <c r="M615" s="28"/>
      <c r="N615" s="28"/>
    </row>
  </sheetData>
  <mergeCells count="78">
    <mergeCell ref="G6:O6"/>
    <mergeCell ref="I1:O1"/>
    <mergeCell ref="J3:O3"/>
    <mergeCell ref="J2:O2"/>
    <mergeCell ref="B257:F257"/>
    <mergeCell ref="B228:F228"/>
    <mergeCell ref="B229:F229"/>
    <mergeCell ref="B255:F255"/>
    <mergeCell ref="B245:F245"/>
    <mergeCell ref="B233:F233"/>
    <mergeCell ref="B43:F43"/>
    <mergeCell ref="B56:F56"/>
    <mergeCell ref="I4:M4"/>
    <mergeCell ref="B123:F123"/>
    <mergeCell ref="B55:F55"/>
    <mergeCell ref="B117:F117"/>
    <mergeCell ref="B293:F293"/>
    <mergeCell ref="B305:F305"/>
    <mergeCell ref="B336:F336"/>
    <mergeCell ref="B430:F430"/>
    <mergeCell ref="B383:F383"/>
    <mergeCell ref="B429:F429"/>
    <mergeCell ref="B384:F384"/>
    <mergeCell ref="B364:F364"/>
    <mergeCell ref="B382:F382"/>
    <mergeCell ref="B370:F370"/>
    <mergeCell ref="B367:F367"/>
    <mergeCell ref="B369:F369"/>
    <mergeCell ref="B368:F368"/>
    <mergeCell ref="B362:F362"/>
    <mergeCell ref="B280:F280"/>
    <mergeCell ref="B248:F248"/>
    <mergeCell ref="B267:F267"/>
    <mergeCell ref="B290:F290"/>
    <mergeCell ref="B359:F359"/>
    <mergeCell ref="B276:F276"/>
    <mergeCell ref="B266:F266"/>
    <mergeCell ref="B256:F256"/>
    <mergeCell ref="B355:F355"/>
    <mergeCell ref="B306:F306"/>
    <mergeCell ref="B286:F286"/>
    <mergeCell ref="B292:F292"/>
    <mergeCell ref="B302:F302"/>
    <mergeCell ref="B358:F358"/>
    <mergeCell ref="B299:F299"/>
    <mergeCell ref="B301:F301"/>
    <mergeCell ref="B40:F40"/>
    <mergeCell ref="B120:F120"/>
    <mergeCell ref="B54:F54"/>
    <mergeCell ref="B44:F44"/>
    <mergeCell ref="B47:F47"/>
    <mergeCell ref="B66:F66"/>
    <mergeCell ref="B116:F116"/>
    <mergeCell ref="B51:F51"/>
    <mergeCell ref="B41:F41"/>
    <mergeCell ref="B58:F58"/>
    <mergeCell ref="B57:F57"/>
    <mergeCell ref="B247:F247"/>
    <mergeCell ref="B232:F232"/>
    <mergeCell ref="B238:F238"/>
    <mergeCell ref="B239:F239"/>
    <mergeCell ref="B147:F147"/>
    <mergeCell ref="B149:F149"/>
    <mergeCell ref="B148:F148"/>
    <mergeCell ref="B152:F152"/>
    <mergeCell ref="B156:F156"/>
    <mergeCell ref="B221:F221"/>
    <mergeCell ref="B125:F125"/>
    <mergeCell ref="B213:F213"/>
    <mergeCell ref="B246:F246"/>
    <mergeCell ref="B231:F231"/>
    <mergeCell ref="B126:F126"/>
    <mergeCell ref="B133:F133"/>
    <mergeCell ref="B142:F142"/>
    <mergeCell ref="B146:F146"/>
    <mergeCell ref="B143:F143"/>
    <mergeCell ref="B134:F134"/>
    <mergeCell ref="B145:F145"/>
  </mergeCells>
  <phoneticPr fontId="0" type="noConversion"/>
  <printOptions horizontalCentered="1"/>
  <pageMargins left="0.59055118110236227" right="0.19685039370078741" top="0.78740157480314965" bottom="0.39370078740157483" header="0.51181102362204722" footer="0.51181102362204722"/>
  <pageSetup paperSize="9" scale="79" fitToHeight="21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Прил.1_к поясн.</vt:lpstr>
      <vt:lpstr>Приложение 6 </vt:lpstr>
      <vt:lpstr>'Приложение 6 '!Заголовки_для_печати</vt:lpstr>
      <vt:lpstr>'Приложение 6 '!Область_печати</vt:lpstr>
    </vt:vector>
  </TitlesOfParts>
  <Company>Департамент финансов ЯО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Лобода Инна Анатольевна</dc:creator>
  <cp:lastModifiedBy>User1</cp:lastModifiedBy>
  <cp:lastPrinted>2021-03-25T11:00:18Z</cp:lastPrinted>
  <dcterms:created xsi:type="dcterms:W3CDTF">2013-10-18T09:34:20Z</dcterms:created>
  <dcterms:modified xsi:type="dcterms:W3CDTF">2021-03-25T11:00:55Z</dcterms:modified>
</cp:coreProperties>
</file>