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990" windowWidth="11030" windowHeight="8730" firstSheet="1" activeTab="1"/>
  </bookViews>
  <sheets>
    <sheet name="Прил.1_к поясн." sheetId="1" state="hidden" r:id="rId1"/>
    <sheet name="Приложение №3" sheetId="2" r:id="rId2"/>
  </sheets>
  <definedNames>
    <definedName name="_xlnm.Print_Titles" localSheetId="1">'Приложение №3'!$12:$12</definedName>
    <definedName name="_xlnm.Print_Area" localSheetId="1">'Приложение №3'!$G$1:$M$489</definedName>
  </definedNames>
  <calcPr fullCalcOnLoad="1"/>
</workbook>
</file>

<file path=xl/sharedStrings.xml><?xml version="1.0" encoding="utf-8"?>
<sst xmlns="http://schemas.openxmlformats.org/spreadsheetml/2006/main" count="992" uniqueCount="606">
  <si>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</si>
  <si>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</si>
  <si>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</si>
  <si>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</si>
  <si>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</si>
  <si>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</si>
  <si>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</si>
  <si>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</si>
  <si>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</si>
  <si>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</si>
  <si>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</si>
  <si>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</si>
  <si>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</si>
  <si>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</si>
  <si>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</si>
  <si>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</si>
  <si>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</si>
  <si>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</si>
  <si>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2157227</t>
  </si>
  <si>
    <t>2150000</t>
  </si>
  <si>
    <t>2140000</t>
  </si>
  <si>
    <t>1517008</t>
  </si>
  <si>
    <t>1410000</t>
  </si>
  <si>
    <t>1400000</t>
  </si>
  <si>
    <t>1327195</t>
  </si>
  <si>
    <t>1317188</t>
  </si>
  <si>
    <t>1310000</t>
  </si>
  <si>
    <t>1300000</t>
  </si>
  <si>
    <t>1130000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</si>
  <si>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</si>
  <si>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</si>
  <si>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</si>
  <si>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</si>
  <si>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</si>
  <si>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</si>
  <si>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</si>
  <si>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</si>
  <si>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</si>
  <si>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</si>
  <si>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1000000</t>
  </si>
  <si>
    <t>0810000</t>
  </si>
  <si>
    <t>0800000</t>
  </si>
  <si>
    <t>0320000</t>
  </si>
  <si>
    <t>0317304</t>
  </si>
  <si>
    <t>0317086</t>
  </si>
  <si>
    <t>0317085</t>
  </si>
  <si>
    <t>0317084</t>
  </si>
  <si>
    <t>0317083</t>
  </si>
  <si>
    <t>0317075</t>
  </si>
  <si>
    <t>0315385</t>
  </si>
  <si>
    <t>0315381</t>
  </si>
  <si>
    <t>0315250</t>
  </si>
  <si>
    <t>0250000</t>
  </si>
  <si>
    <t>0217053</t>
  </si>
  <si>
    <t>0217052</t>
  </si>
  <si>
    <t>0217049</t>
  </si>
  <si>
    <t>0217047</t>
  </si>
  <si>
    <t>0217046</t>
  </si>
  <si>
    <t>0217043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</si>
  <si>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</si>
  <si>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</si>
  <si>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</si>
  <si>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</si>
  <si>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</si>
  <si>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</si>
  <si>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</si>
  <si>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</si>
  <si>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</si>
  <si>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</si>
  <si>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</si>
  <si>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</si>
  <si>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</si>
  <si>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</si>
  <si>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</si>
  <si>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</si>
  <si>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Дотации поселениям  муниципального района на выравнивание бюджетной обеспеченности из РФФПП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</si>
  <si>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</si>
  <si>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</si>
  <si>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</si>
  <si>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</si>
  <si>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</si>
  <si>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</si>
  <si>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</si>
  <si>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</si>
  <si>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</si>
  <si>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</si>
  <si>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</si>
  <si>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</si>
  <si>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</si>
  <si>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</si>
  <si>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</si>
  <si>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</si>
  <si>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</si>
  <si>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</si>
  <si>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</si>
  <si>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</si>
  <si>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</si>
  <si>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</si>
  <si>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</si>
  <si>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</si>
  <si>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</si>
  <si>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</si>
  <si>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</si>
  <si>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</si>
  <si>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</si>
  <si>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</si>
  <si>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</si>
  <si>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>Социальная поддержка отдельных категорий граждан в части ежемесячного пособия на ребенка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</si>
  <si>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</si>
  <si>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</si>
  <si>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</si>
  <si>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</si>
  <si>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</si>
  <si>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</si>
  <si>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Расходы  на оказание (выполнение) муниципальными учреждениями услуг (работ) в сфере молодежной политики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</si>
  <si>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</si>
  <si>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</si>
  <si>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</si>
  <si>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</si>
  <si>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</si>
  <si>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</si>
  <si>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</si>
  <si>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</si>
  <si>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</si>
  <si>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</si>
  <si>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</si>
  <si>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</si>
  <si>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</si>
  <si>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</si>
  <si>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</si>
  <si>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</si>
  <si>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</si>
  <si>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</si>
  <si>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</si>
  <si>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</si>
  <si>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</si>
  <si>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</si>
  <si>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</si>
  <si>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</si>
  <si>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</si>
  <si>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</si>
  <si>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</si>
  <si>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</si>
  <si>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</si>
  <si>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</si>
  <si>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</si>
  <si>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</si>
  <si>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</si>
  <si>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</si>
  <si>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</si>
  <si>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</si>
  <si>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</si>
  <si>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</si>
  <si>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</si>
  <si>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</si>
  <si>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</si>
  <si>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</si>
  <si>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</si>
  <si>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</si>
  <si>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</si>
  <si>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</si>
  <si>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</si>
  <si>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</si>
  <si>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</si>
  <si>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</si>
  <si>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</si>
  <si>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</si>
  <si>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</si>
  <si>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</si>
  <si>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</si>
  <si>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</si>
  <si>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</si>
  <si>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</si>
  <si>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</si>
  <si>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</si>
  <si>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</si>
  <si>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</si>
  <si>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</si>
  <si>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</si>
  <si>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</si>
  <si>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</si>
  <si>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</si>
  <si>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</si>
  <si>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</si>
  <si>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</si>
  <si>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</si>
  <si>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</si>
  <si>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</si>
  <si>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</si>
  <si>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</si>
  <si>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</si>
  <si>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</si>
  <si>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</si>
  <si>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</si>
  <si>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</si>
  <si>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Прочая закупка товаров, работ и услуг для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</si>
  <si>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</si>
  <si>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</si>
  <si>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</si>
  <si>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</si>
  <si>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</si>
  <si>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</si>
  <si>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</si>
  <si>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 xml:space="preserve">  </t>
  </si>
  <si>
    <t>Социальная поддержка граждан, подвергшихся воздействию радиации, за счет средств федерального бюджета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</si>
  <si>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</si>
  <si>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</si>
  <si>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</si>
  <si>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</si>
  <si>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</si>
  <si>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</si>
  <si>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</si>
  <si>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</si>
  <si>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</si>
  <si>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</si>
  <si>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</si>
  <si>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02.1.02.70490</t>
  </si>
  <si>
    <t>02.1.02.70500</t>
  </si>
  <si>
    <t>02.1.02.70530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</si>
  <si>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</si>
  <si>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</si>
  <si>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</si>
  <si>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</si>
  <si>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</si>
  <si>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</si>
  <si>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</si>
  <si>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03.1.01.53810</t>
  </si>
  <si>
    <t>03.1.01.53850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</si>
  <si>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</si>
  <si>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</si>
  <si>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</si>
  <si>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</si>
  <si>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</si>
  <si>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</si>
  <si>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</si>
  <si>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03.1.01.R0840</t>
  </si>
  <si>
    <t>03.1.02.00000</t>
  </si>
  <si>
    <t>03.1.02.70890</t>
  </si>
  <si>
    <t>Оказание социальной помощи отделным категориям граждан</t>
  </si>
  <si>
    <t>Социальная защита семей с детьми, инвалидов, ветеранов, граждан и детей, оказавшихся в трудной жизненной ситуации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</si>
  <si>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</si>
  <si>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</si>
  <si>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</si>
  <si>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</si>
  <si>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</si>
  <si>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</si>
  <si>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</si>
  <si>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</si>
  <si>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</si>
  <si>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06.1.01.71000</t>
  </si>
  <si>
    <t>06.1.01.71060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</si>
  <si>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</si>
  <si>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</si>
  <si>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</si>
  <si>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</si>
  <si>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</si>
  <si>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</si>
  <si>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</si>
  <si>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</si>
  <si>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</si>
  <si>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</si>
  <si>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</si>
  <si>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</si>
  <si>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08.3.01.60710</t>
  </si>
  <si>
    <t>08.3.01.71430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</si>
  <si>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</si>
  <si>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</si>
  <si>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</si>
  <si>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10.1.01.00000</t>
  </si>
  <si>
    <t>10.1.01.60950</t>
  </si>
  <si>
    <t>11.0.00.00000</t>
  </si>
  <si>
    <t>11.1.00.00000</t>
  </si>
  <si>
    <t>11.1.01.00000</t>
  </si>
  <si>
    <t>11.1.01.61010</t>
  </si>
  <si>
    <t>11.1.01.61020</t>
  </si>
  <si>
    <t>11.1.01.61030</t>
  </si>
  <si>
    <t>11.1.01.61040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</si>
  <si>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</si>
  <si>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</si>
  <si>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</si>
  <si>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</si>
  <si>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</si>
  <si>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</si>
  <si>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</si>
  <si>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</si>
  <si>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Развитие органов управления районного звена Территориального Подразделения РСЧС</t>
  </si>
  <si>
    <t>11.2.00.00000</t>
  </si>
  <si>
    <t>11.2.01.00000</t>
  </si>
  <si>
    <t>11.2.01.61300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</si>
  <si>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</si>
  <si>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</si>
  <si>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</si>
  <si>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</si>
  <si>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</si>
  <si>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</si>
  <si>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</si>
  <si>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</si>
  <si>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</si>
  <si>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13.2.00.00000</t>
  </si>
  <si>
    <t>13.2.01.00000</t>
  </si>
  <si>
    <t>13.2.01.61460</t>
  </si>
  <si>
    <t>14.0.00.00000</t>
  </si>
  <si>
    <t>14.1.00.00000</t>
  </si>
  <si>
    <t>14.1.01.00000</t>
  </si>
  <si>
    <t>14.1.01.61500</t>
  </si>
  <si>
    <t>15.0.00.00000</t>
  </si>
  <si>
    <t>15.1.00.00000</t>
  </si>
  <si>
    <t>15.1.01.00000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</si>
  <si>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</si>
  <si>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</si>
  <si>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</si>
  <si>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</si>
  <si>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</si>
  <si>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</si>
  <si>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</si>
  <si>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</si>
  <si>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</si>
  <si>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</si>
  <si>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</si>
  <si>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</si>
  <si>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</si>
  <si>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</si>
  <si>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21.3.00.00000</t>
  </si>
  <si>
    <t>21.3.01.00000</t>
  </si>
  <si>
    <t>21.3.01.61770</t>
  </si>
  <si>
    <t>24.0.00.00000</t>
  </si>
  <si>
    <t>24.1.00.00000</t>
  </si>
  <si>
    <t>24.1.01.00000</t>
  </si>
  <si>
    <t>24.1.01.61850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</si>
  <si>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</si>
  <si>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</si>
  <si>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</si>
  <si>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</si>
  <si>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</si>
  <si>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</si>
  <si>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</si>
  <si>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</si>
  <si>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</si>
  <si>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</si>
  <si>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</si>
  <si>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25.1.01.00000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</si>
  <si>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</si>
  <si>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</si>
  <si>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</si>
  <si>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</si>
  <si>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</si>
  <si>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</si>
  <si>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</si>
  <si>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</si>
  <si>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</si>
  <si>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</si>
  <si>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</si>
  <si>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</si>
  <si>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</si>
  <si>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</si>
  <si>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</si>
  <si>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</si>
  <si>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</si>
  <si>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</si>
  <si>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</si>
  <si>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</si>
  <si>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>99.0.00.00000</t>
  </si>
  <si>
    <t>99.0.00.51180</t>
  </si>
  <si>
    <t>99.0.00.72970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</si>
  <si>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</si>
  <si>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</si>
  <si>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</si>
  <si>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25.1.02.53910</t>
  </si>
  <si>
    <t>Расходы на подготовку и проведение Всероссийской сельскохозяйственной переписи 2016 года</t>
  </si>
  <si>
    <t>Исполнение полномочий собственника имущества и полномочий в сфере земельных отношений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</si>
  <si>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</si>
  <si>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21.3.01.61780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</si>
  <si>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</si>
  <si>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</si>
  <si>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</si>
  <si>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</si>
  <si>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17.1.01.61650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</si>
  <si>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</si>
  <si>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</si>
  <si>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</si>
  <si>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Муниципальная  программа "Комплексные меры по организации отдыха, оздоровления и занятости детей Первомайского района на 2016-2018 годы"</t>
  </si>
  <si>
    <t>Общепрограммные расходы муниципальной программы "Комплексные меры по организации отдыха, оздоровления и занятости детей Первомайского района на 2016-2018 годы"</t>
  </si>
  <si>
    <t>Мероприятия  по реализации муниципальной программы "Комплексные меры по организации отдыха, оздоровления и занятости детей Первомайского района на 2016-2018 годы"</t>
  </si>
  <si>
    <t>Муниципальная программа "Семья и дети  на 2016-2018 годы"</t>
  </si>
  <si>
    <t>Общепрограммные расходы муниципальной программы "Семья и дети  на 2016-2018 годы"</t>
  </si>
  <si>
    <t>Реализация мероприятий муниципальной программы "Семья и дети  на 2016-2018 годы"</t>
  </si>
  <si>
    <t>Муниципальная программа "Эффективная власть в Первомайском муниципальном районе на 2016-2018 годы"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</si>
  <si>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</si>
  <si>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</si>
  <si>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11.1.02.71690</t>
  </si>
  <si>
    <t>11.1.02.74720</t>
  </si>
  <si>
    <t>Укрепление материально-технической базы муниципальных учреждений культуры Первомайского района</t>
  </si>
  <si>
    <t>Расходы на проведение капитального ремонта муниципальных учреждений культуры</t>
  </si>
  <si>
    <t>Расходы на оснащение оборудованием муниципальных учреждений культуры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</si>
  <si>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</si>
  <si>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</si>
  <si>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Отдел  культуры, туризма и молодежной  политики администрации Первомайского муниципального района</t>
  </si>
  <si>
    <t>Главный распорядитель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</si>
  <si>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</si>
  <si>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Отдел  образования  Администрации Первомайского муниципального района</t>
  </si>
  <si>
    <t>02.1.00.00000</t>
  </si>
  <si>
    <t>02.0.00.00000</t>
  </si>
  <si>
    <t>02.1.01.70510</t>
  </si>
  <si>
    <t>02.1.01.70520</t>
  </si>
  <si>
    <t>02.1.01.73110</t>
  </si>
  <si>
    <t>Отдел финансов Администрации Первомайского муниципального района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</si>
  <si>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</si>
  <si>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36.1.02.62120</t>
  </si>
  <si>
    <t>36.1.02.00000</t>
  </si>
  <si>
    <t>Отдел труда и социальной поддержки населения Администрации Первомайского муниципального района Ярославской области</t>
  </si>
  <si>
    <t>Администрация Первомайского муниципального района Ярославской области</t>
  </si>
  <si>
    <t>Собрание Представителей Первомайского муниципального района</t>
  </si>
  <si>
    <t>Контрольно-счетная палата Первомайского муниципального района</t>
  </si>
  <si>
    <t>99.0.00.74420</t>
  </si>
  <si>
    <t>Субвенция на отлов и содержание безнадзорных животных</t>
  </si>
  <si>
    <t>06.1.01.74390</t>
  </si>
  <si>
    <t>08.2.00.00000</t>
  </si>
  <si>
    <t>Защита конституционного строя, предупреждение актов терроризма, проявлений экстремизма и ксенофобии</t>
  </si>
  <si>
    <t>Реализация мероприятий по профилактике правонарушений на территории Первомайского муниципального района</t>
  </si>
  <si>
    <t>08.2.01.00000</t>
  </si>
  <si>
    <t>08.2.01.60720</t>
  </si>
  <si>
    <t>Развитие инфраструктуры поддержки субъектов малого и среднего предпринимательства</t>
  </si>
  <si>
    <t>Организация деятельности информационно - консультационнгого центра</t>
  </si>
  <si>
    <t>15.1.02.00000</t>
  </si>
  <si>
    <t>15.1.02.61610</t>
  </si>
  <si>
    <t>Обеспечение территориальной доступности товаров и бытовых услуг для сельского населения путем оказания муниципальной поддержки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</si>
  <si>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</si>
  <si>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</si>
  <si>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"Защита населения и территории Первомайского муниципального района от чрезвычайных ситуаций на 2016-2018 годы"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</si>
  <si>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на 2016-2018 годы"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</si>
  <si>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на 2016-2018 годы"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</si>
  <si>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</si>
  <si>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 xml:space="preserve">Муниципальная программа  "Развитие субъектов малого и среднего предпринимательства  Первомайского муниципального района" на 2016-2018 годы  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</si>
  <si>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2016-2018 годы 
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</si>
  <si>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2016-2018 годы
</t>
  </si>
  <si>
    <t>Муниципальная  программа "Поддержка потребительского рынка на селе" на 2016-2018 годы</t>
  </si>
  <si>
    <t>Общепрограммные расходы муниципальной программы "Поддержка потребительского рынка на селе" на 2016-2018 годы</t>
  </si>
  <si>
    <t>Реализация мероприятий муниципальной  программы "Поддержка потребительского рынка на селе" на 2016-2018 годы</t>
  </si>
  <si>
    <t>Муниципальная программа  "Информационное общество в Первомайском муниципальном районе" на 2016-2018 годы</t>
  </si>
  <si>
    <t>Общепрограммные расходы муниципальной программы  "Информационное общество в Первомайском муниципальном районе" на 2016-2018 годы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</si>
  <si>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</si>
  <si>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Реализация мероприятий муниципальной  программы  "Информационное общество в Первомайском муниципальном районе" на 2016-2018 годы</t>
  </si>
  <si>
    <t>Повышение эффективности управления муниципальными финансами Первомайского муниципального района</t>
  </si>
  <si>
    <t>Обеспечение деятельности учреждений, подведомственных учредителю в библиотечной сфере</t>
  </si>
  <si>
    <t>03.1.03.00000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</si>
  <si>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2016-2018 годы"</t>
  </si>
  <si>
    <t>Поддержка социально ориентированных некоммерческих организаций</t>
  </si>
  <si>
    <t>03.1.03.70850</t>
  </si>
  <si>
    <t>03.2.00.00000</t>
  </si>
  <si>
    <t>03.2.01.00000</t>
  </si>
  <si>
    <t>03.2.01.60320</t>
  </si>
  <si>
    <t>Межбюджетные трансферты, передаваемые бюджетам поселений на содержание дорог по соглашению</t>
  </si>
  <si>
    <t>24.1.01.61860</t>
  </si>
  <si>
    <t>03.1.01.50840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</si>
  <si>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</si>
  <si>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24.3.00.00000</t>
  </si>
  <si>
    <t>24.3.02.00000</t>
  </si>
  <si>
    <t>Подпрограмма "Повышение безопасности дорожного движения на территории Первомайского муниципального района на 2016-2018 годы"</t>
  </si>
  <si>
    <t>Повышение безопасности перевозки пассажиров (в том числе детей) по внутримуниципальным маршрутам Первомайского МР</t>
  </si>
  <si>
    <t>24.3.02.61910</t>
  </si>
  <si>
    <t>Реализация мероприятий подпрограммы "Повышение безопасности дорожного движения на территории Первомайского муниципального района на 2016-2018 годы"</t>
  </si>
  <si>
    <t>99.0.00.71970</t>
  </si>
  <si>
    <t>Субсидия на развитие сети плоскостных спортивных сооружений в муниципальных образованиях области</t>
  </si>
  <si>
    <t>13.1.01.71970</t>
  </si>
  <si>
    <t>Расходы на развитие сети плоскостных спортивных сооружений в муниципальных образованиях области</t>
  </si>
  <si>
    <t>Повышение качества водоснабжения, водоотведения и очистки сточных вод</t>
  </si>
  <si>
    <t>Приложение    № 3</t>
  </si>
  <si>
    <t>% исполнения</t>
  </si>
  <si>
    <t>11.1.02.61060</t>
  </si>
  <si>
    <t>11.1.02.61070</t>
  </si>
  <si>
    <t>Расходы на укрепление материально-технической базы культурно-досуговых и образовательных учреждений</t>
  </si>
  <si>
    <t>Расходы на проведение капитального ремонта муниципальных учреждений культуры в рамках софинасирования субсидии из областного бюджета</t>
  </si>
  <si>
    <t>99.0.00.71210</t>
  </si>
  <si>
    <t>99.0.00.71230</t>
  </si>
  <si>
    <t>99.0.00.R0200</t>
  </si>
  <si>
    <t>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</si>
  <si>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</si>
  <si>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Субсидия на государственную поддержку молодых семей Ярославской области в приобретении (строительстве) жилья за счет средств областного бюджета</t>
  </si>
  <si>
    <t>11.1.01.51440</t>
  </si>
  <si>
    <t>Мероприятия по комплектованию книжных фондов библиотек за счет средств федерального бюджета</t>
  </si>
  <si>
    <t>11.1.01.51460</t>
  </si>
  <si>
    <t>Мероприятия по подключению общедоступных библиотек муниципального района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</si>
  <si>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11.1.01.74510</t>
  </si>
  <si>
    <t>Мероприятия по комплектованию книжных фондов библиотек за счет средств областного бюджета</t>
  </si>
  <si>
    <t>04.0.00.00000</t>
  </si>
  <si>
    <t>Муниципальная программа "Доступная среда в Первомайском муниципальном районе" на  2016 год</t>
  </si>
  <si>
    <t>Общепрограммные расходы муниципальной программы "Доступная среда в Первомайском муниципальном районе" на 2016 год</t>
  </si>
  <si>
    <t>Повышение уровня доступности приоритетных работ и услуг в приоритетных сферах жизнедеятельности инвалидов и других маломобильных групп населения в Первомайском муниципальном районе</t>
  </si>
  <si>
    <t>Мероприятия по реализации муниципальной программы "Доступная среда в Первомайском муниципальном районе" на 2016 год</t>
  </si>
  <si>
    <t>04.1.00.00000</t>
  </si>
  <si>
    <t>04.1.01.00000</t>
  </si>
  <si>
    <t>04.1.01.60660</t>
  </si>
  <si>
    <t>Решение вопросов при содействии депутатов Ярославской областной Думы</t>
  </si>
  <si>
    <t>Мероприятия по решению вопросов местного значения при содействии депутатов Ярославской областной Думы</t>
  </si>
  <si>
    <t>21.4.01.00000</t>
  </si>
  <si>
    <t>21.4.01.74430</t>
  </si>
  <si>
    <t>Субсидия на государственную поддержку материально-технической базы образовательных учреждений Ярославской области</t>
  </si>
  <si>
    <t>02.1.01.70470</t>
  </si>
  <si>
    <t>Расходы на реализацию мероприятий по повышению энергоэффективности в муниципальных образовательных учреждениях за счет прочей дотации</t>
  </si>
  <si>
    <t>02.1.01.73260</t>
  </si>
  <si>
    <t>06.1.01.54570</t>
  </si>
  <si>
    <t>Мероприятия, связанные с отдыхом и оздоровлением детей, находящихся в трудной жизненной ситуации, за счет средств федерального бюджета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</si>
  <si>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</si>
  <si>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99.0.00.74770</t>
  </si>
  <si>
    <t>Субсидия на благоустройство населенных пунктов Ярославской области</t>
  </si>
  <si>
    <t>99.0.00.50200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</si>
  <si>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</si>
  <si>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17.1.01.72880</t>
  </si>
  <si>
    <t>Мероприятия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</si>
  <si>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50.0.00.74420</t>
  </si>
  <si>
    <t>Мероприятия по отлову и содержанию безнадзорных животных</t>
  </si>
  <si>
    <t>04.1.01.R0270</t>
  </si>
  <si>
    <t>Мероприятия по оборудованию социально значимых объектов в целях обеспечения доступности для инвалидов за счет средств областного бюджета</t>
  </si>
  <si>
    <t>02.1.01.75200</t>
  </si>
  <si>
    <t>Расходы на мероприятия по обеспечению бесперебойного предоставления коммунальных услуг муниципальным образовательным учреждениям</t>
  </si>
  <si>
    <t>03.1.01.54620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</si>
  <si>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</si>
  <si>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03.2.01.73140</t>
  </si>
  <si>
    <t>Предоставление субсидий социально ориентированным некоммерческим организациям на конкурсной основе</t>
  </si>
  <si>
    <t xml:space="preserve">Исполнение  ведомственной структуры расходов  бюджета Первомайского муниципального района
за  1 квартал 2017 года
</t>
  </si>
  <si>
    <t>Утверждено на 2017 год, руб.</t>
  </si>
  <si>
    <t>Исполнено за 1 квартал  2017 года, руб.</t>
  </si>
  <si>
    <t>Муниципальная программа "Развитие культуры и молодежной политики в Первомайском муниципальном районе на 2017-2019 годы"</t>
  </si>
  <si>
    <t>Подпрограмма "ВЦП по развитию культуры Первомайского ниципального района Ярославской области на 2017-2019 годы"</t>
  </si>
  <si>
    <t>Расходы на капитальный ремонт муниципальных учреждений культуры в рамках софинасирования субсидии из областного бюджета</t>
  </si>
  <si>
    <t>11.1.02.61090</t>
  </si>
  <si>
    <t>Реализация мероприятий по созданию условий для развития инфраструктуры досуга и отдыха</t>
  </si>
  <si>
    <t>11.1.02.71750</t>
  </si>
  <si>
    <t>Частичная оплата стоимости путевки в организации отдыха детей и их оздоровления</t>
  </si>
  <si>
    <t>06.1.01.75160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</si>
  <si>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2017-2019 годы"</t>
  </si>
  <si>
    <t>Повышение финансовых возможностей муниципальных образований Первомайского муниципального района на 2017 год и плановый период 2018-2019 года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</si>
  <si>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2017-2019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</si>
  <si>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на 2017-2019 годы</t>
  </si>
  <si>
    <t>Подпрограмма "Молодежь" на 2017-2019 годы</t>
  </si>
  <si>
    <t>Реализация мероприятий Подпрограммы "Молодежь" на 2017-2019 годы</t>
  </si>
  <si>
    <t>Общепрограммные расходы муниципальной программы "Развитие образования в Первомайском муниципальном районе на 2017-2019 годы"</t>
  </si>
  <si>
    <t>Муниципальная программа "Развитие образования в Первомайском муниципальном районе на 2017-2019 годы"</t>
  </si>
  <si>
    <t>Муниципальная  программа "Комплексные меры по организации отдыха, оздоровления и занятости детей Первомайского района на 2017-2019 годы"</t>
  </si>
  <si>
    <t>Общепрограммные расходы муниципальной программы "Комплексные меры по организации отдыха, оздоровления и занятости детей Первомайского района на 2017-2019 годы"</t>
  </si>
  <si>
    <t>Мероприятия  по реализации муниципальной программы "Комплексные меры по организации отдыха, оздоровления и занятости детей Первомайского района на 2017-2019 годы"</t>
  </si>
  <si>
    <t>Муниципальная программа  "Развитие дорожного хозяйства и транспорта в Первомайском муниципальном районе на 2016-2019 годы"</t>
  </si>
  <si>
    <t>Подпрограмма "Развитие сети автомобильных дорог общего пользования местного значения Первомайского муниципального района на 2016-2019 годы"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</si>
  <si>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</si>
  <si>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</si>
  <si>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03.1.01.75480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</si>
  <si>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</si>
  <si>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</si>
  <si>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Муниципальная программа  "Социальная поддержка населения Первомайского муниципального района на 2017-2019 годы"</t>
  </si>
  <si>
    <t>Подпрограмма "ВЦП отдела труда и социальной поддержки населения администрации Первомайского муниципального района на 2017-2019 годы"</t>
  </si>
  <si>
    <t>Мероприятия по реализации  подпрограммы "Улучшение условий и охраны труда по Первомайскому муниципальному району на 2017-2019 годы"</t>
  </si>
  <si>
    <t>Подпрограмма "Улучшение условий и охраны труда по Первомайскому муниципальному району на 2017-2019 годы"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</si>
  <si>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2016-2019 годы"</t>
  </si>
  <si>
    <t>Подпрограмма "Поддержка социально ориентированных некоммерческих организаций Первомайского муниципального района на 2017-2019 годы"</t>
  </si>
  <si>
    <t>Муниципальная программа «Разработка и актуализация градостроительной документации Первомайского района Ярославской области» на 2017 год</t>
  </si>
  <si>
    <t>05.0.00.00000</t>
  </si>
  <si>
    <t>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2017 год</t>
  </si>
  <si>
    <t>05.1.00.00000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</si>
  <si>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территории, принятие решений и их реализацию в градостроительной деятельности</t>
  </si>
  <si>
    <t>05.1.01.00000</t>
  </si>
  <si>
    <t>Расходы на составление и изменение Генеральных планов и Правил землепользования и застройки поселений Первомайского района</t>
  </si>
  <si>
    <t>05.1.01.60500</t>
  </si>
  <si>
    <t>Обеспечение района установленными Градостроительным Кодексом РФ программами комплексного развития социальной инфраструктуры поселений, которые обеспечат сбалансированное, перспективное развитие социальной инфраструктуры поселения в соответствии с потребностями в строительстве объектов социальной инфраструктуры местного значения</t>
  </si>
  <si>
    <t>05.1.02.00000</t>
  </si>
  <si>
    <t>Расходы на разработку программ комплексного развития социальной инфраструктуры поселений Первомайского района</t>
  </si>
  <si>
    <t>05.1.02.60600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</si>
  <si>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2016-2018 годы</t>
  </si>
  <si>
    <t>Подпрограмма "Профилактика безнадзорности, правонарушений и защиты прав несовершеннолетних" на 2016-2018 годы</t>
  </si>
  <si>
    <t xml:space="preserve">Мероприятия по реализации   подпрограммы  "Профилактика безнадзорности, правонарушений и защиты прав несовершеннолетних на" 2016-2018 годы
</t>
  </si>
  <si>
    <t>Подпрограмма "Профилактика правонарушений на территории Первомайского муниципального района" на 2016-2018 годы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</si>
  <si>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 на" 2016-2018 годы</t>
  </si>
  <si>
    <t xml:space="preserve">Мероприятия по реализации   подпрограммы  "Профилактика безнадзорности, правонарушений и защиты прав несовершеннолетних" на 2016-2018 годы
</t>
  </si>
  <si>
    <t>Муниципальная программа "Развитие физической культуры и спорта в Первомайском муниципальном районе на 2016-2019 годы"</t>
  </si>
  <si>
    <t>Подпрограмма "Развитие массового спорта и материально-технической базы в Первомайском муниципальном районе на 2016-2019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</si>
  <si>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2016-2019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</si>
  <si>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2016-2019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</si>
  <si>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2016-2019 годы"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</si>
  <si>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2017-2018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</si>
  <si>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2017-2018 годы"</t>
  </si>
  <si>
    <t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2017-2018 годы"</t>
  </si>
  <si>
    <t>14.1.01.72040</t>
  </si>
  <si>
    <t>Реализация мероприятий по строительству и реконструкции объектов водоснабжения и водоотведения за счет средств областного бюджета</t>
  </si>
  <si>
    <t>Муниципальная программа "Эффективная власть в Первомайском муниципальном районе на 2017-2019 годы"</t>
  </si>
  <si>
    <t xml:space="preserve"> Подпрограмма "Развитие муниципальной службы в Первомайском муниципальном районе на 2017-2019 годы"</t>
  </si>
  <si>
    <t>Реализация мероприятий Подпрограммы "Развитие муниципальной службы в Первомайском муниципальном районе на 2017-2019 годы"</t>
  </si>
  <si>
    <t>Подпрограмма  "ВЦП МУ "Центр обеспечения функционирования органов местного самоуправления Первомайского муниципального района" на 2017-2019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</si>
  <si>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2017-2019 годы</t>
  </si>
  <si>
    <t>Подпрограмма "Повышение эффективности использования муниципального имущества Первомайского муниципального района на 2017-2019 годы"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</si>
  <si>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2016-2019 годы"</t>
  </si>
  <si>
    <t>Муниципальная программа "Развитие сельского хозяйства в Первомайском муниципальном районе в 2017-2019 годах"</t>
  </si>
  <si>
    <t>Общепрограммные расходы муниципальной программы "Развитие сельского хозяйства в Первомайском муниципальном районе в 20176-2019 годах"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</si>
  <si>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профессий, создание благоприятных условий для проживания граждан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</si>
  <si>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</si>
  <si>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25.1.01.61960</t>
  </si>
  <si>
    <t>25.1.01.74450</t>
  </si>
  <si>
    <t>Расходы на отлов безнадзорных животных</t>
  </si>
  <si>
    <t>25.1.01.74420</t>
  </si>
  <si>
    <t>Муниципальная программа "Энергосбережение и повышение эффективности в Первомайском  муниципальном районе на 2017 год"</t>
  </si>
  <si>
    <t>30.0.00.00000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</si>
  <si>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 на 2017 год"</t>
  </si>
  <si>
    <t>30.1.00.00000</t>
  </si>
  <si>
    <t>Внедрение энергосберегающих технологий и энергетически эффективного оборудования в учреждениях района, экономия энергетических и тепловых ресурсов</t>
  </si>
  <si>
    <t>30.1.01.00000</t>
  </si>
  <si>
    <t>Мероприятия по повышению энергоэффективности за счет средств бюджета муниципального района</t>
  </si>
  <si>
    <t>30.1.01.61960</t>
  </si>
  <si>
    <t xml:space="preserve">к постановлению Администрации Первомайского муниципального района                                          от 27.04.2017 года № 206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</si>
</sst>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5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6" xfId="53" applyNumberFormat="1" applyFont="1" applyFill="1" applyBorder="1" applyAlignment="1" applyProtection="1">
      <alignment horizontal="center" vertical="top"/>
      <protection hidden="1"/>
    </xf>
    <xf numFmtId="0" fontId="11" fillId="0" borderId="0" xfId="0" applyFont="1" applyAlignment="1">
      <alignment wrapText="1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0" fontId="3" fillId="0" borderId="16" xfId="53" applyNumberFormat="1" applyFont="1" applyFill="1" applyBorder="1" applyAlignment="1" applyProtection="1">
      <alignment horizontal="left" vertical="top" wrapText="1"/>
      <protection hidden="1"/>
    </xf>
    <xf numFmtId="164" fontId="3" fillId="0" borderId="16" xfId="53" applyNumberFormat="1" applyFont="1" applyFill="1" applyBorder="1" applyAlignment="1" applyProtection="1">
      <alignment horizontal="center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164" fontId="4" fillId="0" borderId="16" xfId="53" applyNumberFormat="1" applyFont="1" applyFill="1" applyBorder="1" applyAlignment="1" applyProtection="1">
      <alignment horizontal="center" vertical="top"/>
      <protection hidden="1"/>
    </xf>
    <xf numFmtId="0" fontId="11" fillId="32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4" fillId="0" borderId="17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2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34" borderId="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64" fontId="4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5" borderId="11" xfId="53" applyFont="1" applyFill="1" applyBorder="1" applyProtection="1">
      <alignment/>
      <protection hidden="1"/>
    </xf>
    <xf numFmtId="0" fontId="4" fillId="35" borderId="14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2" fillId="35" borderId="0" xfId="53" applyFont="1" applyFill="1">
      <alignment/>
      <protection/>
    </xf>
    <xf numFmtId="0" fontId="12" fillId="32" borderId="10" xfId="0" applyFont="1" applyFill="1" applyBorder="1" applyAlignment="1">
      <alignment vertical="top" wrapText="1"/>
    </xf>
    <xf numFmtId="0" fontId="12" fillId="32" borderId="12" xfId="0" applyFont="1" applyFill="1" applyBorder="1" applyAlignment="1">
      <alignment vertical="top" wrapText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5" fillId="35" borderId="14" xfId="53" applyNumberFormat="1" applyFont="1" applyFill="1" applyBorder="1" applyAlignment="1" applyProtection="1">
      <alignment horizontal="center" vertical="center"/>
      <protection hidden="1"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64" fontId="3" fillId="34" borderId="16" xfId="53" applyNumberFormat="1" applyFont="1" applyFill="1" applyBorder="1" applyAlignment="1" applyProtection="1">
      <alignment horizontal="center" vertical="top"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12" fillId="0" borderId="10" xfId="0" applyFont="1" applyBorder="1" applyAlignment="1">
      <alignment vertical="top" wrapText="1"/>
    </xf>
    <xf numFmtId="0" fontId="12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0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0" fontId="4" fillId="0" borderId="16" xfId="53" applyNumberFormat="1" applyFont="1" applyFill="1" applyBorder="1" applyAlignment="1" applyProtection="1">
      <alignment horizontal="left" vertical="top" wrapText="1"/>
      <protection hidden="1"/>
    </xf>
    <xf numFmtId="0" fontId="4" fillId="0" borderId="14" xfId="53" applyFont="1" applyFill="1" applyBorder="1" applyProtection="1">
      <alignment/>
      <protection hidden="1"/>
    </xf>
    <xf numFmtId="0" fontId="4" fillId="0" borderId="15" xfId="53" applyFont="1" applyFill="1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5" borderId="14" xfId="53" applyNumberFormat="1" applyFont="1" applyFill="1" applyBorder="1" applyAlignment="1" applyProtection="1">
      <alignment horizontal="center" vertical="center"/>
      <protection hidden="1"/>
    </xf>
    <xf numFmtId="0" fontId="3" fillId="35" borderId="15" xfId="53" applyNumberFormat="1" applyFont="1" applyFill="1" applyBorder="1" applyAlignment="1" applyProtection="1">
      <alignment horizontal="center" vertical="center"/>
      <protection hidden="1"/>
    </xf>
    <xf numFmtId="49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4" fillId="0" borderId="11" xfId="53" applyFont="1" applyFill="1" applyBorder="1" applyAlignment="1" applyProtection="1">
      <alignment vertical="top"/>
      <protection hidden="1"/>
    </xf>
    <xf numFmtId="0" fontId="2" fillId="0" borderId="0" xfId="53" applyFont="1" applyFill="1" applyAlignment="1">
      <alignment vertical="top"/>
      <protection/>
    </xf>
    <xf numFmtId="0" fontId="7" fillId="0" borderId="0" xfId="0" applyFont="1" applyAlignment="1">
      <alignment vertical="top" wrapText="1"/>
    </xf>
    <xf numFmtId="0" fontId="11" fillId="32" borderId="10" xfId="0" applyFont="1" applyFill="1" applyBorder="1" applyAlignment="1">
      <alignment horizontal="center" vertical="center" wrapText="1"/>
    </xf>
    <xf numFmtId="0" fontId="5" fillId="0" borderId="12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 wrapText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3" applyNumberFormat="1" applyFont="1" applyFill="1" applyBorder="1" applyAlignment="1" applyProtection="1">
      <alignment horizontal="right" vertical="top" wrapText="1"/>
      <protection hidden="1"/>
    </xf>
    <xf numFmtId="4" fontId="3" fillId="0" borderId="10" xfId="53" applyNumberFormat="1" applyFont="1" applyFill="1" applyBorder="1" applyAlignment="1" applyProtection="1">
      <alignment horizontal="center" vertical="top" wrapText="1"/>
      <protection hidden="1"/>
    </xf>
    <xf numFmtId="4" fontId="11" fillId="32" borderId="10" xfId="0" applyNumberFormat="1" applyFont="1" applyFill="1" applyBorder="1" applyAlignment="1">
      <alignment horizontal="right" vertical="top" wrapText="1"/>
    </xf>
    <xf numFmtId="4" fontId="7" fillId="32" borderId="10" xfId="0" applyNumberFormat="1" applyFont="1" applyFill="1" applyBorder="1" applyAlignment="1">
      <alignment horizontal="right" vertical="top" wrapText="1"/>
    </xf>
    <xf numFmtId="4" fontId="4" fillId="0" borderId="10" xfId="53" applyNumberFormat="1" applyFont="1" applyFill="1" applyBorder="1" applyAlignment="1" applyProtection="1">
      <alignment horizontal="center" vertical="top" wrapText="1"/>
      <protection hidden="1"/>
    </xf>
    <xf numFmtId="4" fontId="4" fillId="0" borderId="10" xfId="53" applyNumberFormat="1" applyFont="1" applyFill="1" applyBorder="1" applyAlignment="1" applyProtection="1">
      <alignment horizontal="center" vertical="top"/>
      <protection hidden="1"/>
    </xf>
    <xf numFmtId="4" fontId="3" fillId="0" borderId="16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center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center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3" fillId="34" borderId="10" xfId="53" applyNumberFormat="1" applyFont="1" applyFill="1" applyBorder="1" applyAlignment="1" applyProtection="1">
      <alignment horizontal="center" vertical="top"/>
      <protection hidden="1"/>
    </xf>
    <xf numFmtId="4" fontId="7" fillId="32" borderId="12" xfId="0" applyNumberFormat="1" applyFont="1" applyFill="1" applyBorder="1" applyAlignment="1">
      <alignment horizontal="right" vertical="top" wrapText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6" xfId="53" applyNumberFormat="1" applyFont="1" applyFill="1" applyBorder="1" applyAlignment="1" applyProtection="1">
      <alignment horizontal="right" vertical="top"/>
      <protection hidden="1"/>
    </xf>
    <xf numFmtId="4" fontId="11" fillId="34" borderId="10" xfId="0" applyNumberFormat="1" applyFont="1" applyFill="1" applyBorder="1" applyAlignment="1">
      <alignment horizontal="right" vertical="top" wrapText="1"/>
    </xf>
    <xf numFmtId="4" fontId="7" fillId="34" borderId="10" xfId="0" applyNumberFormat="1" applyFont="1" applyFill="1" applyBorder="1" applyAlignment="1">
      <alignment horizontal="right" vertical="top" wrapText="1"/>
    </xf>
    <xf numFmtId="4" fontId="3" fillId="34" borderId="16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>
      <alignment horizontal="center" vertical="top"/>
      <protection/>
    </xf>
    <xf numFmtId="4" fontId="3" fillId="0" borderId="10" xfId="53" applyNumberFormat="1" applyFont="1" applyFill="1" applyBorder="1" applyAlignment="1">
      <alignment horizontal="center" vertical="top"/>
      <protection/>
    </xf>
    <xf numFmtId="4" fontId="3" fillId="0" borderId="10" xfId="53" applyNumberFormat="1" applyFont="1" applyFill="1" applyBorder="1" applyAlignment="1" applyProtection="1">
      <alignment/>
      <protection hidden="1"/>
    </xf>
    <xf numFmtId="0" fontId="4" fillId="0" borderId="0" xfId="53" applyFont="1" applyFill="1" applyAlignment="1" applyProtection="1">
      <alignment vertical="center" wrapText="1"/>
      <protection hidden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>
      <alignment/>
      <protection/>
    </xf>
    <xf numFmtId="173" fontId="3" fillId="0" borderId="10" xfId="53" applyNumberFormat="1" applyFont="1" applyFill="1" applyBorder="1" applyAlignment="1">
      <alignment horizontal="center" vertical="top"/>
      <protection/>
    </xf>
    <xf numFmtId="173" fontId="4" fillId="0" borderId="10" xfId="53" applyNumberFormat="1" applyFont="1" applyFill="1" applyBorder="1" applyAlignment="1">
      <alignment horizontal="center" vertical="top"/>
      <protection/>
    </xf>
    <xf numFmtId="173" fontId="4" fillId="34" borderId="10" xfId="53" applyNumberFormat="1" applyFont="1" applyFill="1" applyBorder="1" applyAlignment="1">
      <alignment horizontal="center" vertical="top"/>
      <protection/>
    </xf>
    <xf numFmtId="173" fontId="3" fillId="34" borderId="10" xfId="53" applyNumberFormat="1" applyFont="1" applyFill="1" applyBorder="1" applyAlignment="1">
      <alignment horizontal="center" vertical="top"/>
      <protection/>
    </xf>
    <xf numFmtId="0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7" fillId="34" borderId="16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horizontal="center" vertical="top" wrapText="1"/>
    </xf>
    <xf numFmtId="4" fontId="7" fillId="34" borderId="16" xfId="0" applyNumberFormat="1" applyFont="1" applyFill="1" applyBorder="1" applyAlignment="1">
      <alignment horizontal="right" vertical="top" wrapText="1"/>
    </xf>
    <xf numFmtId="0" fontId="4" fillId="34" borderId="0" xfId="53" applyFont="1" applyFill="1" applyProtection="1">
      <alignment/>
      <protection hidden="1"/>
    </xf>
    <xf numFmtId="0" fontId="4" fillId="34" borderId="14" xfId="53" applyFont="1" applyFill="1" applyBorder="1" applyProtection="1">
      <alignment/>
      <protection hidden="1"/>
    </xf>
    <xf numFmtId="0" fontId="4" fillId="34" borderId="15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34" borderId="10" xfId="53" applyNumberFormat="1" applyFont="1" applyFill="1" applyBorder="1" applyAlignment="1" applyProtection="1">
      <alignment horizontal="right" vertical="top" wrapText="1"/>
      <protection hidden="1"/>
    </xf>
    <xf numFmtId="4" fontId="3" fillId="34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34" borderId="10" xfId="53" applyNumberFormat="1" applyFont="1" applyFill="1" applyBorder="1" applyAlignment="1" applyProtection="1">
      <alignment horizontal="left" vertical="center" wrapText="1"/>
      <protection hidden="1"/>
    </xf>
    <xf numFmtId="4" fontId="4" fillId="34" borderId="10" xfId="53" applyNumberFormat="1" applyFont="1" applyFill="1" applyBorder="1" applyAlignment="1" applyProtection="1">
      <alignment horizontal="right" vertical="top" wrapText="1"/>
      <protection hidden="1"/>
    </xf>
    <xf numFmtId="4" fontId="4" fillId="34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4" fillId="34" borderId="15" xfId="53" applyNumberFormat="1" applyFont="1" applyFill="1" applyBorder="1" applyAlignment="1" applyProtection="1">
      <alignment horizontal="center" vertical="center"/>
      <protection hidden="1"/>
    </xf>
    <xf numFmtId="49" fontId="8" fillId="34" borderId="10" xfId="0" applyNumberFormat="1" applyFont="1" applyFill="1" applyBorder="1" applyAlignment="1">
      <alignment horizontal="center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9" xfId="53" applyNumberFormat="1" applyFont="1" applyFill="1" applyBorder="1" applyAlignment="1" applyProtection="1">
      <alignment horizontal="center" vertical="center"/>
      <protection hidden="1"/>
    </xf>
    <xf numFmtId="49" fontId="7" fillId="34" borderId="10" xfId="0" applyNumberFormat="1" applyFont="1" applyFill="1" applyBorder="1" applyAlignment="1">
      <alignment horizontal="center"/>
    </xf>
    <xf numFmtId="0" fontId="7" fillId="32" borderId="17" xfId="0" applyFont="1" applyFill="1" applyBorder="1" applyAlignment="1">
      <alignment vertical="top" wrapText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7" fillId="34" borderId="12" xfId="0" applyNumberFormat="1" applyFont="1" applyFill="1" applyBorder="1" applyAlignment="1">
      <alignment horizontal="right" vertical="top" wrapText="1"/>
    </xf>
    <xf numFmtId="4" fontId="4" fillId="34" borderId="12" xfId="53" applyNumberFormat="1" applyFont="1" applyFill="1" applyBorder="1" applyAlignment="1" applyProtection="1">
      <alignment horizontal="right" vertical="top"/>
      <protection hidden="1"/>
    </xf>
    <xf numFmtId="4" fontId="4" fillId="34" borderId="16" xfId="53" applyNumberFormat="1" applyFont="1" applyFill="1" applyBorder="1" applyAlignment="1" applyProtection="1">
      <alignment horizontal="right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4" fillId="0" borderId="0" xfId="53" applyNumberFormat="1" applyFont="1" applyFill="1" applyAlignment="1" applyProtection="1">
      <alignment horizontal="right" wrapText="1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5" fillId="35" borderId="14" xfId="53" applyNumberFormat="1" applyFont="1" applyFill="1" applyBorder="1" applyAlignment="1" applyProtection="1">
      <alignment horizontal="center" vertical="center"/>
      <protection hidden="1"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top"/>
      <protection hidden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13671875" style="46" customWidth="1"/>
    <col min="2" max="2" width="0" style="46" hidden="1" customWidth="1"/>
    <col min="3" max="3" width="8.8515625" style="46" customWidth="1"/>
    <col min="4" max="4" width="60.140625" style="46" customWidth="1"/>
    <col min="5" max="5" width="17.7109375" style="46" customWidth="1"/>
    <col min="6" max="6" width="0.13671875" style="46" hidden="1" customWidth="1"/>
    <col min="7" max="16384" width="9.140625" style="46" customWidth="1"/>
  </cols>
  <sheetData>
    <row r="1" spans="1:6" ht="15" customHeight="1">
      <c r="A1" s="44"/>
      <c r="B1" s="44"/>
      <c r="C1" s="44"/>
      <c r="D1" s="201" t="s">
        <v>116</v>
      </c>
      <c r="E1" s="201"/>
      <c r="F1" s="45" t="s">
        <v>117</v>
      </c>
    </row>
    <row r="2" spans="1:6" ht="15" customHeight="1">
      <c r="A2" s="44"/>
      <c r="B2" s="44"/>
      <c r="C2" s="44"/>
      <c r="D2" s="201" t="s">
        <v>118</v>
      </c>
      <c r="E2" s="201"/>
      <c r="F2" s="45"/>
    </row>
    <row r="3" spans="1:6" ht="15" customHeight="1">
      <c r="A3" s="44"/>
      <c r="B3" s="44"/>
      <c r="C3" s="44"/>
      <c r="D3" s="199" t="s">
        <v>119</v>
      </c>
      <c r="E3" s="199"/>
      <c r="F3" s="45"/>
    </row>
    <row r="4" spans="1:6" ht="15" customHeight="1">
      <c r="A4" s="44"/>
      <c r="B4" s="44"/>
      <c r="C4" s="44"/>
      <c r="D4" s="199" t="s">
        <v>120</v>
      </c>
      <c r="E4" s="199"/>
      <c r="F4" s="45"/>
    </row>
    <row r="5" spans="1:6" ht="15" customHeight="1">
      <c r="A5" s="44"/>
      <c r="B5" s="44"/>
      <c r="C5" s="44"/>
      <c r="D5" s="199" t="s">
        <v>121</v>
      </c>
      <c r="E5" s="199"/>
      <c r="F5" s="45"/>
    </row>
    <row r="6" spans="1:6" ht="15" customHeight="1">
      <c r="A6" s="44"/>
      <c r="B6" s="44"/>
      <c r="C6" s="44"/>
      <c r="D6" s="47"/>
      <c r="E6" s="47"/>
      <c r="F6" s="45"/>
    </row>
    <row r="7" spans="1:6" ht="60" customHeight="1">
      <c r="A7" s="44"/>
      <c r="B7" s="44"/>
      <c r="C7" s="200" t="s">
        <v>122</v>
      </c>
      <c r="D7" s="200"/>
      <c r="E7" s="200"/>
      <c r="F7" s="45"/>
    </row>
    <row r="8" spans="1:6" ht="14.25" customHeight="1">
      <c r="A8" s="45"/>
      <c r="B8" s="45"/>
      <c r="C8" s="45"/>
      <c r="D8" s="45"/>
      <c r="E8" s="45"/>
      <c r="F8" s="45"/>
    </row>
    <row r="9" spans="1:6" ht="30.75" customHeight="1">
      <c r="A9" s="44"/>
      <c r="B9" s="48"/>
      <c r="C9" s="3" t="s">
        <v>123</v>
      </c>
      <c r="D9" s="3" t="s">
        <v>61</v>
      </c>
      <c r="E9" s="3" t="s">
        <v>62</v>
      </c>
      <c r="F9" s="45"/>
    </row>
    <row r="10" spans="1:6" ht="15">
      <c r="A10" s="49"/>
      <c r="B10" s="202">
        <v>100</v>
      </c>
      <c r="C10" s="202"/>
      <c r="D10" s="4" t="s">
        <v>124</v>
      </c>
      <c r="E10" s="50" t="e">
        <f>SUM(E11:E18)</f>
        <v>#REF!</v>
      </c>
      <c r="F10" s="51"/>
    </row>
    <row r="11" spans="1:6" ht="30.75">
      <c r="A11" s="49"/>
      <c r="B11" s="37">
        <v>100</v>
      </c>
      <c r="C11" s="37">
        <v>102</v>
      </c>
      <c r="D11" s="23" t="s">
        <v>125</v>
      </c>
      <c r="E11" s="38">
        <f>'Приложение №3'!K459</f>
        <v>1459900</v>
      </c>
      <c r="F11" s="51"/>
    </row>
    <row r="12" spans="1:6" ht="46.5">
      <c r="A12" s="49"/>
      <c r="B12" s="37">
        <v>100</v>
      </c>
      <c r="C12" s="37">
        <v>103</v>
      </c>
      <c r="D12" s="23" t="s">
        <v>126</v>
      </c>
      <c r="E12" s="38">
        <f>'Приложение №3'!K476+'Приложение №3'!K478</f>
        <v>25000</v>
      </c>
      <c r="F12" s="51"/>
    </row>
    <row r="13" spans="1:6" ht="51.75" customHeight="1">
      <c r="A13" s="49"/>
      <c r="B13" s="37">
        <v>100</v>
      </c>
      <c r="C13" s="37">
        <v>104</v>
      </c>
      <c r="D13" s="23" t="s">
        <v>127</v>
      </c>
      <c r="E13" s="38">
        <f>'Приложение №3'!K461+'Приложение №3'!K469</f>
        <v>15175452</v>
      </c>
      <c r="F13" s="51"/>
    </row>
    <row r="14" spans="1:6" ht="14.25" customHeight="1" hidden="1">
      <c r="A14" s="49"/>
      <c r="B14" s="37">
        <v>100</v>
      </c>
      <c r="C14" s="37">
        <v>105</v>
      </c>
      <c r="D14" s="23" t="s">
        <v>128</v>
      </c>
      <c r="E14" s="38"/>
      <c r="F14" s="51"/>
    </row>
    <row r="15" spans="1:6" ht="46.5">
      <c r="A15" s="49"/>
      <c r="B15" s="37">
        <v>100</v>
      </c>
      <c r="C15" s="37">
        <v>106</v>
      </c>
      <c r="D15" s="23" t="s">
        <v>129</v>
      </c>
      <c r="E15" s="38" t="e">
        <f>'Приложение №3'!K483+'Приложение №3'!K485+'Приложение №3'!#REF!</f>
        <v>#REF!</v>
      </c>
      <c r="F15" s="51"/>
    </row>
    <row r="16" spans="1:6" ht="15" hidden="1">
      <c r="A16" s="49"/>
      <c r="B16" s="37">
        <v>100</v>
      </c>
      <c r="C16" s="37">
        <v>107</v>
      </c>
      <c r="D16" s="23" t="s">
        <v>130</v>
      </c>
      <c r="E16" s="38"/>
      <c r="F16" s="51"/>
    </row>
    <row r="17" spans="1:6" ht="15">
      <c r="A17" s="49"/>
      <c r="B17" s="37">
        <v>100</v>
      </c>
      <c r="C17" s="37">
        <v>111</v>
      </c>
      <c r="D17" s="23" t="s">
        <v>131</v>
      </c>
      <c r="E17" s="38">
        <f>'Приложение №3'!K465</f>
        <v>200000</v>
      </c>
      <c r="F17" s="51"/>
    </row>
    <row r="18" spans="1:6" ht="15">
      <c r="A18" s="49"/>
      <c r="B18" s="37">
        <v>100</v>
      </c>
      <c r="C18" s="37">
        <v>113</v>
      </c>
      <c r="D18" s="23" t="s">
        <v>132</v>
      </c>
      <c r="E18" s="38" t="e">
        <f>'Приложение №3'!K394+'Приложение №3'!K398+'Приложение №3'!K404+'Приложение №3'!K472+'Приложение №3'!#REF!</f>
        <v>#REF!</v>
      </c>
      <c r="F18" s="51"/>
    </row>
    <row r="19" spans="1:6" ht="15">
      <c r="A19" s="49"/>
      <c r="B19" s="202">
        <v>200</v>
      </c>
      <c r="C19" s="202"/>
      <c r="D19" s="4" t="s">
        <v>133</v>
      </c>
      <c r="E19" s="50" t="e">
        <f>SUM(E20:E21)</f>
        <v>#REF!</v>
      </c>
      <c r="F19" s="51"/>
    </row>
    <row r="20" spans="1:6" ht="15">
      <c r="A20" s="49"/>
      <c r="B20" s="37">
        <v>200</v>
      </c>
      <c r="C20" s="37">
        <v>203</v>
      </c>
      <c r="D20" s="23" t="s">
        <v>134</v>
      </c>
      <c r="E20" s="38" t="e">
        <f>'Приложение №3'!#REF!</f>
        <v>#REF!</v>
      </c>
      <c r="F20" s="51"/>
    </row>
    <row r="21" spans="1:6" ht="15" hidden="1">
      <c r="A21" s="49"/>
      <c r="B21" s="37">
        <v>200</v>
      </c>
      <c r="C21" s="37">
        <v>204</v>
      </c>
      <c r="D21" s="23" t="s">
        <v>135</v>
      </c>
      <c r="E21" s="38"/>
      <c r="F21" s="51"/>
    </row>
    <row r="22" spans="1:6" ht="30">
      <c r="A22" s="49"/>
      <c r="B22" s="202">
        <v>300</v>
      </c>
      <c r="C22" s="202"/>
      <c r="D22" s="4" t="s">
        <v>136</v>
      </c>
      <c r="E22" s="50" t="e">
        <f>SUM(E23:E26)</f>
        <v>#REF!</v>
      </c>
      <c r="F22" s="51"/>
    </row>
    <row r="23" spans="1:6" ht="15">
      <c r="A23" s="49"/>
      <c r="B23" s="37">
        <v>300</v>
      </c>
      <c r="C23" s="37">
        <v>304</v>
      </c>
      <c r="D23" s="23" t="s">
        <v>137</v>
      </c>
      <c r="E23" s="38">
        <f>'Приложение №3'!K456</f>
        <v>1472986</v>
      </c>
      <c r="F23" s="51"/>
    </row>
    <row r="24" spans="1:6" ht="35.25" customHeight="1">
      <c r="A24" s="49"/>
      <c r="B24" s="37">
        <v>300</v>
      </c>
      <c r="C24" s="37">
        <v>309</v>
      </c>
      <c r="D24" s="23" t="s">
        <v>138</v>
      </c>
      <c r="E24" s="38" t="e">
        <f>'Приложение №3'!K354+'Приложение №3'!#REF!</f>
        <v>#REF!</v>
      </c>
      <c r="F24" s="51"/>
    </row>
    <row r="25" spans="1:6" ht="15" hidden="1">
      <c r="A25" s="49"/>
      <c r="B25" s="37">
        <v>300</v>
      </c>
      <c r="C25" s="37">
        <v>310</v>
      </c>
      <c r="D25" s="23" t="s">
        <v>139</v>
      </c>
      <c r="E25" s="38"/>
      <c r="F25" s="51"/>
    </row>
    <row r="26" spans="1:6" ht="30.75" hidden="1">
      <c r="A26" s="49"/>
      <c r="B26" s="37">
        <v>300</v>
      </c>
      <c r="C26" s="37">
        <v>314</v>
      </c>
      <c r="D26" s="23" t="s">
        <v>140</v>
      </c>
      <c r="E26" s="38"/>
      <c r="F26" s="51"/>
    </row>
    <row r="27" spans="1:6" ht="15">
      <c r="A27" s="49"/>
      <c r="B27" s="202">
        <v>400</v>
      </c>
      <c r="C27" s="202"/>
      <c r="D27" s="4" t="s">
        <v>141</v>
      </c>
      <c r="E27" s="50" t="e">
        <f>SUM(E28:E37)</f>
        <v>#REF!</v>
      </c>
      <c r="F27" s="51"/>
    </row>
    <row r="28" spans="1:6" ht="15" hidden="1">
      <c r="A28" s="49"/>
      <c r="B28" s="37">
        <v>400</v>
      </c>
      <c r="C28" s="37">
        <v>401</v>
      </c>
      <c r="D28" s="23" t="s">
        <v>142</v>
      </c>
      <c r="E28" s="38"/>
      <c r="F28" s="51"/>
    </row>
    <row r="29" spans="1:6" ht="15" hidden="1">
      <c r="A29" s="49"/>
      <c r="B29" s="37">
        <v>400</v>
      </c>
      <c r="C29" s="37">
        <v>402</v>
      </c>
      <c r="D29" s="23" t="s">
        <v>143</v>
      </c>
      <c r="E29" s="38"/>
      <c r="F29" s="51"/>
    </row>
    <row r="30" spans="1:6" ht="15" hidden="1">
      <c r="A30" s="49"/>
      <c r="B30" s="37">
        <v>400</v>
      </c>
      <c r="C30" s="37">
        <v>404</v>
      </c>
      <c r="D30" s="23" t="s">
        <v>144</v>
      </c>
      <c r="E30" s="38"/>
      <c r="F30" s="51"/>
    </row>
    <row r="31" spans="1:6" ht="15">
      <c r="A31" s="49"/>
      <c r="B31" s="37">
        <v>400</v>
      </c>
      <c r="C31" s="37">
        <v>405</v>
      </c>
      <c r="D31" s="23" t="s">
        <v>145</v>
      </c>
      <c r="E31" s="38">
        <f>'Приложение №3'!K435</f>
        <v>69968</v>
      </c>
      <c r="F31" s="51"/>
    </row>
    <row r="32" spans="1:6" ht="15" hidden="1">
      <c r="A32" s="49"/>
      <c r="B32" s="37">
        <v>400</v>
      </c>
      <c r="C32" s="37">
        <v>406</v>
      </c>
      <c r="D32" s="23" t="s">
        <v>146</v>
      </c>
      <c r="E32" s="38"/>
      <c r="F32" s="51"/>
    </row>
    <row r="33" spans="1:6" ht="15" hidden="1">
      <c r="A33" s="49"/>
      <c r="B33" s="37">
        <v>400</v>
      </c>
      <c r="C33" s="37">
        <v>407</v>
      </c>
      <c r="D33" s="23" t="s">
        <v>147</v>
      </c>
      <c r="E33" s="38"/>
      <c r="F33" s="51"/>
    </row>
    <row r="34" spans="1:6" ht="15">
      <c r="A34" s="49"/>
      <c r="B34" s="37">
        <v>400</v>
      </c>
      <c r="C34" s="37">
        <v>408</v>
      </c>
      <c r="D34" s="23" t="s">
        <v>148</v>
      </c>
      <c r="E34" s="38">
        <f>'Приложение №3'!K426</f>
        <v>7106733</v>
      </c>
      <c r="F34" s="51"/>
    </row>
    <row r="35" spans="1:6" ht="15">
      <c r="A35" s="49"/>
      <c r="B35" s="37">
        <v>400</v>
      </c>
      <c r="C35" s="37">
        <v>409</v>
      </c>
      <c r="D35" s="23" t="s">
        <v>149</v>
      </c>
      <c r="E35" s="38">
        <f>'Приложение №3'!K416</f>
        <v>13747449</v>
      </c>
      <c r="F35" s="51"/>
    </row>
    <row r="36" spans="1:6" ht="15" hidden="1">
      <c r="A36" s="49"/>
      <c r="B36" s="37">
        <v>400</v>
      </c>
      <c r="C36" s="37">
        <v>410</v>
      </c>
      <c r="D36" s="23" t="s">
        <v>150</v>
      </c>
      <c r="E36" s="38"/>
      <c r="F36" s="51"/>
    </row>
    <row r="37" spans="1:6" ht="15">
      <c r="A37" s="49"/>
      <c r="B37" s="37">
        <v>400</v>
      </c>
      <c r="C37" s="37">
        <v>412</v>
      </c>
      <c r="D37" s="23" t="s">
        <v>151</v>
      </c>
      <c r="E37" s="38" t="e">
        <f>'Приложение №3'!#REF!+'Приложение №3'!#REF!+'Приложение №3'!K378+'Приложение №3'!K386</f>
        <v>#REF!</v>
      </c>
      <c r="F37" s="51"/>
    </row>
    <row r="38" spans="1:6" ht="15">
      <c r="A38" s="49"/>
      <c r="B38" s="202">
        <v>500</v>
      </c>
      <c r="C38" s="202"/>
      <c r="D38" s="4" t="s">
        <v>152</v>
      </c>
      <c r="E38" s="50" t="e">
        <f>SUM(E39:E41)</f>
        <v>#REF!</v>
      </c>
      <c r="F38" s="51"/>
    </row>
    <row r="39" spans="1:6" ht="15" hidden="1">
      <c r="A39" s="49"/>
      <c r="B39" s="37">
        <v>500</v>
      </c>
      <c r="C39" s="37">
        <v>501</v>
      </c>
      <c r="D39" s="23" t="s">
        <v>153</v>
      </c>
      <c r="E39" s="38"/>
      <c r="F39" s="51"/>
    </row>
    <row r="40" spans="1:6" ht="15">
      <c r="A40" s="49"/>
      <c r="B40" s="37">
        <v>500</v>
      </c>
      <c r="C40" s="37">
        <v>502</v>
      </c>
      <c r="D40" s="23" t="s">
        <v>154</v>
      </c>
      <c r="E40" s="38" t="e">
        <f>'Приложение №3'!K371+'Приложение №3'!#REF!+'Приложение №3'!#REF!+'Приложение №3'!#REF!</f>
        <v>#REF!</v>
      </c>
      <c r="F40" s="51"/>
    </row>
    <row r="41" spans="1:6" ht="30.75" hidden="1">
      <c r="A41" s="49"/>
      <c r="B41" s="37">
        <v>500</v>
      </c>
      <c r="C41" s="37">
        <v>505</v>
      </c>
      <c r="D41" s="23" t="s">
        <v>155</v>
      </c>
      <c r="E41" s="38"/>
      <c r="F41" s="51"/>
    </row>
    <row r="42" spans="1:6" ht="15" hidden="1">
      <c r="A42" s="49"/>
      <c r="B42" s="202">
        <v>600</v>
      </c>
      <c r="C42" s="202"/>
      <c r="D42" s="4" t="s">
        <v>156</v>
      </c>
      <c r="E42" s="50"/>
      <c r="F42" s="51"/>
    </row>
    <row r="43" spans="1:6" ht="30.75" hidden="1">
      <c r="A43" s="49"/>
      <c r="B43" s="37">
        <v>600</v>
      </c>
      <c r="C43" s="37">
        <v>603</v>
      </c>
      <c r="D43" s="23" t="s">
        <v>157</v>
      </c>
      <c r="E43" s="38"/>
      <c r="F43" s="51"/>
    </row>
    <row r="44" spans="1:6" ht="15" hidden="1">
      <c r="A44" s="49"/>
      <c r="B44" s="37">
        <v>600</v>
      </c>
      <c r="C44" s="37">
        <v>605</v>
      </c>
      <c r="D44" s="23" t="s">
        <v>158</v>
      </c>
      <c r="E44" s="38"/>
      <c r="F44" s="51"/>
    </row>
    <row r="45" spans="1:6" ht="15">
      <c r="A45" s="49"/>
      <c r="B45" s="202">
        <v>700</v>
      </c>
      <c r="C45" s="202"/>
      <c r="D45" s="4" t="s">
        <v>159</v>
      </c>
      <c r="E45" s="50" t="e">
        <f>SUM(E46:E51)</f>
        <v>#REF!</v>
      </c>
      <c r="F45" s="51"/>
    </row>
    <row r="46" spans="1:6" ht="15">
      <c r="A46" s="49"/>
      <c r="B46" s="37">
        <v>700</v>
      </c>
      <c r="C46" s="37">
        <v>701</v>
      </c>
      <c r="D46" s="23" t="s">
        <v>160</v>
      </c>
      <c r="E46" s="38" t="e">
        <f>'Приложение №3'!K94+'Приложение №3'!#REF!+'Приложение №3'!#REF!+'Приложение №3'!#REF!+'Приложение №3'!#REF!+'Приложение №3'!#REF!</f>
        <v>#REF!</v>
      </c>
      <c r="F46" s="51"/>
    </row>
    <row r="47" spans="1:6" ht="15">
      <c r="A47" s="49"/>
      <c r="B47" s="37">
        <v>700</v>
      </c>
      <c r="C47" s="37">
        <v>702</v>
      </c>
      <c r="D47" s="23" t="s">
        <v>161</v>
      </c>
      <c r="E47" s="38" t="e">
        <f>'Приложение №3'!K98+'Приложение №3'!K102+'Приложение №3'!#REF!+'Приложение №3'!#REF!+'Приложение №3'!#REF!+'Приложение №3'!#REF!+'Приложение №3'!K130+'Приложение №3'!#REF!+'Приложение №3'!#REF!+'Приложение №3'!K134+'Приложение №3'!#REF!</f>
        <v>#REF!</v>
      </c>
      <c r="F47" s="51"/>
    </row>
    <row r="48" spans="1:6" ht="15" hidden="1">
      <c r="A48" s="49"/>
      <c r="B48" s="37">
        <v>700</v>
      </c>
      <c r="C48" s="37">
        <v>704</v>
      </c>
      <c r="D48" s="23" t="s">
        <v>162</v>
      </c>
      <c r="E48" s="38"/>
      <c r="F48" s="51"/>
    </row>
    <row r="49" spans="1:6" ht="30.75" hidden="1">
      <c r="A49" s="49"/>
      <c r="B49" s="37">
        <v>700</v>
      </c>
      <c r="C49" s="37">
        <v>705</v>
      </c>
      <c r="D49" s="23" t="s">
        <v>163</v>
      </c>
      <c r="E49" s="38"/>
      <c r="F49" s="51"/>
    </row>
    <row r="50" spans="1:6" ht="15">
      <c r="A50" s="49"/>
      <c r="B50" s="37">
        <v>700</v>
      </c>
      <c r="C50" s="37">
        <v>707</v>
      </c>
      <c r="D50" s="23" t="s">
        <v>164</v>
      </c>
      <c r="E50" s="38" t="e">
        <f>'Приложение №3'!#REF!+'Приложение №3'!#REF!+'Приложение №3'!#REF!+'Приложение №3'!#REF!+'Приложение №3'!#REF!+'Приложение №3'!#REF!+'Приложение №3'!#REF!+'Приложение №3'!#REF!+'Приложение №3'!#REF!+'Приложение №3'!#REF!</f>
        <v>#REF!</v>
      </c>
      <c r="F50" s="51"/>
    </row>
    <row r="51" spans="1:6" ht="15">
      <c r="A51" s="49"/>
      <c r="B51" s="37">
        <v>700</v>
      </c>
      <c r="C51" s="37">
        <v>709</v>
      </c>
      <c r="D51" s="23" t="s">
        <v>165</v>
      </c>
      <c r="E51" s="38" t="e">
        <f>'Приложение №3'!K104+'Приложение №3'!#REF!+'Приложение №3'!#REF!+'Приложение №3'!#REF!</f>
        <v>#REF!</v>
      </c>
      <c r="F51" s="51"/>
    </row>
    <row r="52" spans="1:6" ht="15">
      <c r="A52" s="49"/>
      <c r="B52" s="202">
        <v>800</v>
      </c>
      <c r="C52" s="202"/>
      <c r="D52" s="4" t="s">
        <v>166</v>
      </c>
      <c r="E52" s="50" t="e">
        <f>SUM(E53:E54)</f>
        <v>#REF!</v>
      </c>
      <c r="F52" s="51"/>
    </row>
    <row r="53" spans="1:6" ht="15">
      <c r="A53" s="49"/>
      <c r="B53" s="37">
        <v>800</v>
      </c>
      <c r="C53" s="37">
        <v>801</v>
      </c>
      <c r="D53" s="23" t="s">
        <v>167</v>
      </c>
      <c r="E53" s="38" t="e">
        <f>'Приложение №3'!#REF!+'Приложение №3'!#REF!+'Приложение №3'!#REF!+'Приложение №3'!#REF!+'Приложение №3'!#REF!+'Приложение №3'!#REF!+'Приложение №3'!#REF!+'Приложение №3'!#REF!+'Приложение №3'!#REF!</f>
        <v>#REF!</v>
      </c>
      <c r="F53" s="51"/>
    </row>
    <row r="54" spans="1:6" ht="15">
      <c r="A54" s="49"/>
      <c r="B54" s="37">
        <v>800</v>
      </c>
      <c r="C54" s="37">
        <v>804</v>
      </c>
      <c r="D54" s="23" t="s">
        <v>168</v>
      </c>
      <c r="E54" s="38" t="e">
        <f>'Приложение №3'!#REF!+'Приложение №3'!#REF!</f>
        <v>#REF!</v>
      </c>
      <c r="F54" s="51"/>
    </row>
    <row r="55" spans="1:6" ht="15" hidden="1">
      <c r="A55" s="49"/>
      <c r="B55" s="202">
        <v>900</v>
      </c>
      <c r="C55" s="202"/>
      <c r="D55" s="4" t="s">
        <v>169</v>
      </c>
      <c r="E55" s="50"/>
      <c r="F55" s="51"/>
    </row>
    <row r="56" spans="1:6" ht="15" hidden="1">
      <c r="A56" s="49"/>
      <c r="B56" s="37">
        <v>900</v>
      </c>
      <c r="C56" s="37">
        <v>901</v>
      </c>
      <c r="D56" s="23" t="s">
        <v>170</v>
      </c>
      <c r="E56" s="38"/>
      <c r="F56" s="51"/>
    </row>
    <row r="57" spans="1:6" ht="15" hidden="1">
      <c r="A57" s="49"/>
      <c r="B57" s="37">
        <v>900</v>
      </c>
      <c r="C57" s="37">
        <v>902</v>
      </c>
      <c r="D57" s="23" t="s">
        <v>171</v>
      </c>
      <c r="E57" s="38"/>
      <c r="F57" s="51"/>
    </row>
    <row r="58" spans="1:6" ht="15" hidden="1">
      <c r="A58" s="49"/>
      <c r="B58" s="37">
        <v>900</v>
      </c>
      <c r="C58" s="37">
        <v>903</v>
      </c>
      <c r="D58" s="23" t="s">
        <v>172</v>
      </c>
      <c r="E58" s="38"/>
      <c r="F58" s="51"/>
    </row>
    <row r="59" spans="1:6" ht="15" hidden="1">
      <c r="A59" s="49"/>
      <c r="B59" s="37">
        <v>900</v>
      </c>
      <c r="C59" s="37">
        <v>904</v>
      </c>
      <c r="D59" s="23" t="s">
        <v>173</v>
      </c>
      <c r="E59" s="38"/>
      <c r="F59" s="51"/>
    </row>
    <row r="60" spans="1:6" ht="15" hidden="1">
      <c r="A60" s="49"/>
      <c r="B60" s="37">
        <v>900</v>
      </c>
      <c r="C60" s="37">
        <v>905</v>
      </c>
      <c r="D60" s="23" t="s">
        <v>174</v>
      </c>
      <c r="E60" s="38"/>
      <c r="F60" s="51"/>
    </row>
    <row r="61" spans="1:6" ht="30.75" hidden="1">
      <c r="A61" s="49"/>
      <c r="B61" s="37">
        <v>900</v>
      </c>
      <c r="C61" s="37">
        <v>906</v>
      </c>
      <c r="D61" s="23" t="s">
        <v>175</v>
      </c>
      <c r="E61" s="38"/>
      <c r="F61" s="51"/>
    </row>
    <row r="62" spans="1:6" ht="15" hidden="1">
      <c r="A62" s="49"/>
      <c r="B62" s="37">
        <v>900</v>
      </c>
      <c r="C62" s="37">
        <v>909</v>
      </c>
      <c r="D62" s="23" t="s">
        <v>176</v>
      </c>
      <c r="E62" s="38"/>
      <c r="F62" s="51"/>
    </row>
    <row r="63" spans="1:6" ht="15">
      <c r="A63" s="49"/>
      <c r="B63" s="202">
        <v>1000</v>
      </c>
      <c r="C63" s="202"/>
      <c r="D63" s="4" t="s">
        <v>177</v>
      </c>
      <c r="E63" s="50" t="e">
        <f>SUM(E64:E68)</f>
        <v>#REF!</v>
      </c>
      <c r="F63" s="51"/>
    </row>
    <row r="64" spans="1:6" ht="15">
      <c r="A64" s="49"/>
      <c r="B64" s="37">
        <v>1000</v>
      </c>
      <c r="C64" s="37">
        <v>1001</v>
      </c>
      <c r="D64" s="23" t="s">
        <v>178</v>
      </c>
      <c r="E64" s="38">
        <f>'Приложение №3'!K262</f>
        <v>1195000</v>
      </c>
      <c r="F64" s="51"/>
    </row>
    <row r="65" spans="1:6" ht="15">
      <c r="A65" s="49"/>
      <c r="B65" s="37">
        <v>1000</v>
      </c>
      <c r="C65" s="37">
        <v>1002</v>
      </c>
      <c r="D65" s="23" t="s">
        <v>179</v>
      </c>
      <c r="E65" s="38" t="e">
        <f>'Приложение №3'!#REF!</f>
        <v>#REF!</v>
      </c>
      <c r="F65" s="51"/>
    </row>
    <row r="66" spans="1:6" ht="15">
      <c r="A66" s="49"/>
      <c r="B66" s="37">
        <v>1000</v>
      </c>
      <c r="C66" s="37">
        <v>1003</v>
      </c>
      <c r="D66" s="23" t="s">
        <v>180</v>
      </c>
      <c r="E66" s="38" t="e">
        <f>'Приложение №3'!K246+'Приложение №3'!K249+'Приложение №3'!K264+'Приложение №3'!K267+'Приложение №3'!K270+'Приложение №3'!K276+'Приложение №3'!K279+'Приложение №3'!#REF!+'Приложение №3'!#REF!+'Приложение №3'!K282+'Приложение №3'!#REF!+'Приложение №3'!#REF!+'Приложение №3'!#REF!+'Приложение №3'!K429</f>
        <v>#REF!</v>
      </c>
      <c r="F66" s="51"/>
    </row>
    <row r="67" spans="1:6" ht="15">
      <c r="A67" s="49"/>
      <c r="B67" s="37">
        <v>1000</v>
      </c>
      <c r="C67" s="37">
        <v>1004</v>
      </c>
      <c r="D67" s="23" t="s">
        <v>181</v>
      </c>
      <c r="E67" s="38" t="e">
        <f>'Приложение №3'!#REF!+'Приложение №3'!K125+'Приложение №3'!K127+'Приложение №3'!K132+'Приложение №3'!K252+'Приложение №3'!K254+'Приложение №3'!K257+'Приложение №3'!K273+'Приложение №3'!#REF!+'Приложение №3'!#REF!+'Приложение №3'!K344+'Приложение №3'!#REF!</f>
        <v>#REF!</v>
      </c>
      <c r="F67" s="51"/>
    </row>
    <row r="68" spans="1:6" ht="15">
      <c r="A68" s="49"/>
      <c r="B68" s="37">
        <v>1000</v>
      </c>
      <c r="C68" s="37">
        <v>1006</v>
      </c>
      <c r="D68" s="23" t="s">
        <v>182</v>
      </c>
      <c r="E68" s="38" t="e">
        <f>'Приложение №3'!#REF!+'Приложение №3'!K299+'Приложение №3'!#REF!</f>
        <v>#REF!</v>
      </c>
      <c r="F68" s="51"/>
    </row>
    <row r="69" spans="1:6" ht="15">
      <c r="A69" s="49"/>
      <c r="B69" s="202">
        <v>1100</v>
      </c>
      <c r="C69" s="202"/>
      <c r="D69" s="4" t="s">
        <v>183</v>
      </c>
      <c r="E69" s="50">
        <f>SUM(E70:E72)</f>
        <v>10593797</v>
      </c>
      <c r="F69" s="51"/>
    </row>
    <row r="70" spans="1:6" ht="15">
      <c r="A70" s="49"/>
      <c r="B70" s="37">
        <v>1100</v>
      </c>
      <c r="C70" s="37">
        <v>1102</v>
      </c>
      <c r="D70" s="23" t="s">
        <v>184</v>
      </c>
      <c r="E70" s="38">
        <f>'Приложение №3'!K359</f>
        <v>10593797</v>
      </c>
      <c r="F70" s="51"/>
    </row>
    <row r="71" spans="1:6" ht="15" hidden="1">
      <c r="A71" s="49"/>
      <c r="B71" s="37">
        <v>1100</v>
      </c>
      <c r="C71" s="37">
        <v>1103</v>
      </c>
      <c r="D71" s="23" t="s">
        <v>185</v>
      </c>
      <c r="E71" s="38"/>
      <c r="F71" s="51"/>
    </row>
    <row r="72" spans="1:6" ht="15" hidden="1">
      <c r="A72" s="49"/>
      <c r="B72" s="37">
        <v>1100</v>
      </c>
      <c r="C72" s="37">
        <v>1105</v>
      </c>
      <c r="D72" s="23" t="s">
        <v>186</v>
      </c>
      <c r="E72" s="38"/>
      <c r="F72" s="51"/>
    </row>
    <row r="73" spans="1:6" ht="15">
      <c r="A73" s="49"/>
      <c r="B73" s="202">
        <v>1200</v>
      </c>
      <c r="C73" s="202"/>
      <c r="D73" s="4" t="s">
        <v>187</v>
      </c>
      <c r="E73" s="50" t="e">
        <f>SUM(E74)</f>
        <v>#REF!</v>
      </c>
      <c r="F73" s="51"/>
    </row>
    <row r="74" spans="1:6" ht="15">
      <c r="A74" s="49"/>
      <c r="B74" s="37">
        <v>1200</v>
      </c>
      <c r="C74" s="37">
        <v>1202</v>
      </c>
      <c r="D74" s="23" t="s">
        <v>188</v>
      </c>
      <c r="E74" s="38" t="e">
        <f>'Приложение №3'!K411+'Приложение №3'!#REF!</f>
        <v>#REF!</v>
      </c>
      <c r="F74" s="51"/>
    </row>
    <row r="75" spans="1:6" ht="15">
      <c r="A75" s="49"/>
      <c r="B75" s="202">
        <v>1300</v>
      </c>
      <c r="C75" s="202"/>
      <c r="D75" s="4" t="s">
        <v>189</v>
      </c>
      <c r="E75" s="50" t="e">
        <f>E76</f>
        <v>#REF!</v>
      </c>
      <c r="F75" s="51"/>
    </row>
    <row r="76" spans="1:6" ht="30.75">
      <c r="A76" s="49"/>
      <c r="B76" s="37">
        <v>1300</v>
      </c>
      <c r="C76" s="37">
        <v>1301</v>
      </c>
      <c r="D76" s="23" t="s">
        <v>190</v>
      </c>
      <c r="E76" s="38" t="e">
        <f>'Приложение №3'!#REF!</f>
        <v>#REF!</v>
      </c>
      <c r="F76" s="51"/>
    </row>
    <row r="77" spans="1:6" ht="45">
      <c r="A77" s="49"/>
      <c r="B77" s="202">
        <v>1400</v>
      </c>
      <c r="C77" s="202"/>
      <c r="D77" s="4" t="s">
        <v>191</v>
      </c>
      <c r="E77" s="50" t="e">
        <f>SUM(E78:E80)</f>
        <v>#REF!</v>
      </c>
      <c r="F77" s="51"/>
    </row>
    <row r="78" spans="1:6" ht="46.5">
      <c r="A78" s="49"/>
      <c r="B78" s="37">
        <v>1400</v>
      </c>
      <c r="C78" s="37">
        <v>1401</v>
      </c>
      <c r="D78" s="23" t="s">
        <v>192</v>
      </c>
      <c r="E78" s="38" t="e">
        <f>'Приложение №3'!#REF!+'Приложение №3'!#REF!</f>
        <v>#REF!</v>
      </c>
      <c r="F78" s="51"/>
    </row>
    <row r="79" spans="1:6" ht="15" hidden="1">
      <c r="A79" s="49"/>
      <c r="B79" s="37">
        <v>1400</v>
      </c>
      <c r="C79" s="37">
        <v>1402</v>
      </c>
      <c r="D79" s="23" t="s">
        <v>193</v>
      </c>
      <c r="E79" s="38"/>
      <c r="F79" s="51"/>
    </row>
    <row r="80" spans="1:6" ht="15" hidden="1">
      <c r="A80" s="49"/>
      <c r="B80" s="37">
        <v>1400</v>
      </c>
      <c r="C80" s="37">
        <v>1403</v>
      </c>
      <c r="D80" s="23" t="s">
        <v>194</v>
      </c>
      <c r="E80" s="38"/>
      <c r="F80" s="51"/>
    </row>
    <row r="81" spans="1:6" ht="409.5" customHeight="1" hidden="1">
      <c r="A81" s="44"/>
      <c r="B81" s="9"/>
      <c r="C81" s="9"/>
      <c r="D81" s="23" t="s">
        <v>196</v>
      </c>
      <c r="E81" s="39"/>
      <c r="F81" s="45"/>
    </row>
    <row r="82" spans="1:6" ht="15" customHeight="1">
      <c r="A82" s="44"/>
      <c r="B82" s="48"/>
      <c r="C82" s="203" t="s">
        <v>63</v>
      </c>
      <c r="D82" s="203"/>
      <c r="E82" s="50" t="e">
        <f>E10+E19+E22+E27+E38+E45+E52+E63+E69+E73+E75+E77</f>
        <v>#REF!</v>
      </c>
      <c r="F82" s="45"/>
    </row>
  </sheetData>
  <sheetProtection/>
  <mergeCells count="21">
    <mergeCell ref="C82:D82"/>
    <mergeCell ref="B69:C69"/>
    <mergeCell ref="B73:C73"/>
    <mergeCell ref="B75:C75"/>
    <mergeCell ref="B77:C77"/>
    <mergeCell ref="B63:C63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D5:E5"/>
    <mergeCell ref="C7:E7"/>
    <mergeCell ref="D1:E1"/>
    <mergeCell ref="D2:E2"/>
    <mergeCell ref="D3:E3"/>
    <mergeCell ref="D4:E4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6"/>
  <sheetViews>
    <sheetView showGridLines="0" tabSelected="1" view="pageBreakPreview" zoomScaleSheetLayoutView="100" zoomScalePageLayoutView="0" workbookViewId="0" topLeftCell="A1">
      <selection activeCell="A1" sqref="A1:IV1"/>
    </sheetView>
  </sheetViews>
  <sheetFormatPr defaultColWidth="8.8515625" defaultRowHeight="15"/>
  <cols>
    <col min="1" max="1" width="0.2890625" style="17" customWidth="1"/>
    <col min="2" max="6" width="0" style="17" hidden="1" customWidth="1"/>
    <col min="7" max="7" width="56.57421875" style="17" customWidth="1"/>
    <col min="8" max="8" width="15.421875" style="17" customWidth="1"/>
    <col min="9" max="9" width="15.7109375" style="17" customWidth="1"/>
    <col min="10" max="10" width="10.57421875" style="17" customWidth="1"/>
    <col min="11" max="11" width="15.57421875" style="17" customWidth="1"/>
    <col min="12" max="12" width="15.7109375" style="43" customWidth="1"/>
    <col min="13" max="13" width="11.8515625" style="158" customWidth="1"/>
    <col min="14" max="239" width="9.140625" style="17" customWidth="1"/>
    <col min="240" max="16384" width="8.8515625" style="17" customWidth="1"/>
  </cols>
  <sheetData>
    <row r="1" spans="1:13" ht="15">
      <c r="A1" s="12"/>
      <c r="B1" s="12"/>
      <c r="C1" s="12"/>
      <c r="D1" s="12"/>
      <c r="E1" s="12"/>
      <c r="F1" s="12"/>
      <c r="G1" s="12"/>
      <c r="H1" s="12"/>
      <c r="I1" s="221" t="s">
        <v>466</v>
      </c>
      <c r="J1" s="221"/>
      <c r="K1" s="221"/>
      <c r="L1" s="221"/>
      <c r="M1" s="221"/>
    </row>
    <row r="2" spans="1:13" ht="45" customHeight="1">
      <c r="A2" s="12"/>
      <c r="B2" s="12"/>
      <c r="C2" s="12"/>
      <c r="D2" s="12"/>
      <c r="E2" s="12"/>
      <c r="F2" s="12"/>
      <c r="G2" s="12"/>
      <c r="H2" s="12"/>
      <c r="J2" s="156"/>
      <c r="K2" s="228" t="s">
        <v>605</v>
      </c>
      <c r="L2" s="228"/>
      <c r="M2" s="228"/>
    </row>
    <row r="3" spans="1:12" ht="0" customHeight="1" hidden="1">
      <c r="A3" s="12"/>
      <c r="B3" s="12"/>
      <c r="C3" s="12"/>
      <c r="D3" s="12"/>
      <c r="E3" s="12"/>
      <c r="F3" s="12"/>
      <c r="G3" s="12"/>
      <c r="H3" s="12"/>
      <c r="I3" s="221"/>
      <c r="J3" s="221"/>
      <c r="K3" s="221"/>
      <c r="L3" s="34"/>
    </row>
    <row r="4" spans="1:12" ht="14.25" customHeight="1" hidden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5"/>
    </row>
    <row r="5" spans="1:12" ht="48.75" customHeight="1" hidden="1">
      <c r="A5" s="12"/>
      <c r="B5" s="31" t="s">
        <v>70</v>
      </c>
      <c r="C5" s="31"/>
      <c r="D5" s="31"/>
      <c r="E5" s="31"/>
      <c r="F5" s="31"/>
      <c r="G5" s="31"/>
      <c r="H5" s="31"/>
      <c r="I5" s="204"/>
      <c r="J5" s="204"/>
      <c r="K5" s="204"/>
      <c r="L5" s="36"/>
    </row>
    <row r="6" spans="1:12" ht="96" customHeight="1" hidden="1">
      <c r="A6" s="18"/>
      <c r="B6" s="18"/>
      <c r="C6" s="18"/>
      <c r="D6" s="18"/>
      <c r="E6" s="18"/>
      <c r="F6" s="18"/>
      <c r="G6" s="18"/>
      <c r="H6" s="18"/>
      <c r="I6" s="204"/>
      <c r="J6" s="204"/>
      <c r="K6" s="204"/>
      <c r="L6" s="35"/>
    </row>
    <row r="7" spans="1:17" ht="87.75" customHeight="1">
      <c r="A7" s="18"/>
      <c r="B7" s="18"/>
      <c r="C7" s="18"/>
      <c r="D7" s="18"/>
      <c r="E7" s="18"/>
      <c r="F7" s="18"/>
      <c r="G7" s="200" t="s">
        <v>519</v>
      </c>
      <c r="H7" s="200"/>
      <c r="I7" s="200"/>
      <c r="J7" s="200"/>
      <c r="K7" s="200"/>
      <c r="L7" s="200"/>
      <c r="M7" s="200"/>
      <c r="N7" s="31"/>
      <c r="O7" s="31"/>
      <c r="P7" s="31"/>
      <c r="Q7" s="31"/>
    </row>
    <row r="8" spans="1:12" ht="6" customHeight="1" hidden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35"/>
    </row>
    <row r="9" spans="1:12" ht="14.25" customHeight="1" hidden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35"/>
    </row>
    <row r="10" spans="1:12" ht="14.25" customHeight="1" hidden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35"/>
    </row>
    <row r="11" spans="1:12" ht="14.25" customHeight="1" hidden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35"/>
    </row>
    <row r="12" spans="1:13" ht="44.25" customHeight="1">
      <c r="A12" s="12"/>
      <c r="B12" s="13"/>
      <c r="C12" s="13"/>
      <c r="D12" s="13"/>
      <c r="E12" s="14"/>
      <c r="F12" s="14"/>
      <c r="G12" s="3" t="s">
        <v>61</v>
      </c>
      <c r="H12" s="3" t="s">
        <v>397</v>
      </c>
      <c r="I12" s="3" t="s">
        <v>60</v>
      </c>
      <c r="J12" s="3" t="s">
        <v>59</v>
      </c>
      <c r="K12" s="3" t="s">
        <v>520</v>
      </c>
      <c r="L12" s="134" t="s">
        <v>521</v>
      </c>
      <c r="M12" s="157" t="s">
        <v>467</v>
      </c>
    </row>
    <row r="13" spans="1:13" ht="51" customHeight="1">
      <c r="A13" s="12"/>
      <c r="B13" s="113"/>
      <c r="C13" s="113"/>
      <c r="D13" s="113"/>
      <c r="E13" s="114"/>
      <c r="F13" s="114"/>
      <c r="G13" s="115" t="s">
        <v>396</v>
      </c>
      <c r="H13" s="129">
        <v>802</v>
      </c>
      <c r="I13" s="3"/>
      <c r="J13" s="3"/>
      <c r="K13" s="135">
        <f>K26+K31+K85</f>
        <v>45788975</v>
      </c>
      <c r="L13" s="136">
        <f>L26+L31+L85</f>
        <v>12560610.2</v>
      </c>
      <c r="M13" s="159">
        <f aca="true" t="shared" si="0" ref="M13:M20">L13/K13*100</f>
        <v>27.43151642944617</v>
      </c>
    </row>
    <row r="14" spans="1:13" s="82" customFormat="1" ht="1.5" customHeight="1" hidden="1">
      <c r="A14" s="175"/>
      <c r="B14" s="176"/>
      <c r="C14" s="176"/>
      <c r="D14" s="176"/>
      <c r="E14" s="177"/>
      <c r="F14" s="177"/>
      <c r="G14" s="178" t="s">
        <v>485</v>
      </c>
      <c r="H14" s="179"/>
      <c r="I14" s="169" t="s">
        <v>484</v>
      </c>
      <c r="J14" s="180"/>
      <c r="K14" s="181">
        <f aca="true" t="shared" si="1" ref="K14:L17">K15</f>
        <v>0</v>
      </c>
      <c r="L14" s="182">
        <f t="shared" si="1"/>
        <v>0</v>
      </c>
      <c r="M14" s="162" t="e">
        <f t="shared" si="0"/>
        <v>#DIV/0!</v>
      </c>
    </row>
    <row r="15" spans="1:13" s="82" customFormat="1" ht="1.5" customHeight="1" hidden="1">
      <c r="A15" s="175"/>
      <c r="B15" s="176"/>
      <c r="C15" s="176"/>
      <c r="D15" s="176"/>
      <c r="E15" s="177"/>
      <c r="F15" s="177"/>
      <c r="G15" s="183" t="s">
        <v>486</v>
      </c>
      <c r="H15" s="179"/>
      <c r="I15" s="180" t="s">
        <v>489</v>
      </c>
      <c r="J15" s="180"/>
      <c r="K15" s="184">
        <f t="shared" si="1"/>
        <v>0</v>
      </c>
      <c r="L15" s="185">
        <f t="shared" si="1"/>
        <v>0</v>
      </c>
      <c r="M15" s="161" t="e">
        <f t="shared" si="0"/>
        <v>#DIV/0!</v>
      </c>
    </row>
    <row r="16" spans="1:13" s="82" customFormat="1" ht="68.25" customHeight="1" hidden="1">
      <c r="A16" s="175"/>
      <c r="B16" s="176"/>
      <c r="C16" s="176"/>
      <c r="D16" s="176"/>
      <c r="E16" s="177"/>
      <c r="F16" s="177"/>
      <c r="G16" s="183" t="s">
        <v>487</v>
      </c>
      <c r="H16" s="179"/>
      <c r="I16" s="180" t="s">
        <v>490</v>
      </c>
      <c r="J16" s="180"/>
      <c r="K16" s="184">
        <f>K17+K19</f>
        <v>0</v>
      </c>
      <c r="L16" s="185">
        <f>L17+L19</f>
        <v>0</v>
      </c>
      <c r="M16" s="161" t="e">
        <f t="shared" si="0"/>
        <v>#DIV/0!</v>
      </c>
    </row>
    <row r="17" spans="1:13" s="82" customFormat="1" ht="54" customHeight="1" hidden="1">
      <c r="A17" s="175"/>
      <c r="B17" s="176"/>
      <c r="C17" s="176"/>
      <c r="D17" s="176"/>
      <c r="E17" s="177"/>
      <c r="F17" s="177"/>
      <c r="G17" s="183" t="s">
        <v>488</v>
      </c>
      <c r="H17" s="179"/>
      <c r="I17" s="180" t="s">
        <v>491</v>
      </c>
      <c r="J17" s="180"/>
      <c r="K17" s="184">
        <f t="shared" si="1"/>
        <v>0</v>
      </c>
      <c r="L17" s="185">
        <f t="shared" si="1"/>
        <v>0</v>
      </c>
      <c r="M17" s="161" t="e">
        <f t="shared" si="0"/>
        <v>#DIV/0!</v>
      </c>
    </row>
    <row r="18" spans="1:13" s="82" customFormat="1" ht="1.5" customHeight="1" hidden="1">
      <c r="A18" s="175"/>
      <c r="B18" s="176"/>
      <c r="C18" s="176"/>
      <c r="D18" s="176"/>
      <c r="E18" s="177"/>
      <c r="F18" s="177"/>
      <c r="G18" s="183" t="s">
        <v>4</v>
      </c>
      <c r="H18" s="179"/>
      <c r="I18" s="180"/>
      <c r="J18" s="180">
        <v>600</v>
      </c>
      <c r="K18" s="184">
        <v>0</v>
      </c>
      <c r="L18" s="185">
        <v>0</v>
      </c>
      <c r="M18" s="161" t="e">
        <f t="shared" si="0"/>
        <v>#DIV/0!</v>
      </c>
    </row>
    <row r="19" spans="1:13" s="82" customFormat="1" ht="54" customHeight="1" hidden="1">
      <c r="A19" s="175"/>
      <c r="B19" s="176"/>
      <c r="C19" s="176"/>
      <c r="D19" s="176"/>
      <c r="E19" s="177"/>
      <c r="F19" s="177"/>
      <c r="G19" s="183" t="s">
        <v>512</v>
      </c>
      <c r="H19" s="179"/>
      <c r="I19" s="180" t="s">
        <v>511</v>
      </c>
      <c r="J19" s="180"/>
      <c r="K19" s="184">
        <f>K20</f>
        <v>0</v>
      </c>
      <c r="L19" s="185">
        <f>L20</f>
        <v>0</v>
      </c>
      <c r="M19" s="161">
        <v>99.99749605356268</v>
      </c>
    </row>
    <row r="20" spans="1:13" s="82" customFormat="1" ht="54" customHeight="1" hidden="1">
      <c r="A20" s="175"/>
      <c r="B20" s="176"/>
      <c r="C20" s="176"/>
      <c r="D20" s="176"/>
      <c r="E20" s="177"/>
      <c r="F20" s="177"/>
      <c r="G20" s="183" t="s">
        <v>4</v>
      </c>
      <c r="H20" s="179"/>
      <c r="I20" s="180"/>
      <c r="J20" s="180">
        <v>600</v>
      </c>
      <c r="K20" s="184">
        <v>0</v>
      </c>
      <c r="L20" s="185">
        <v>0</v>
      </c>
      <c r="M20" s="161" t="e">
        <f t="shared" si="0"/>
        <v>#DIV/0!</v>
      </c>
    </row>
    <row r="21" spans="1:13" ht="60" customHeight="1" hidden="1">
      <c r="A21" s="12"/>
      <c r="B21" s="113"/>
      <c r="C21" s="113"/>
      <c r="D21" s="113"/>
      <c r="E21" s="114"/>
      <c r="F21" s="114"/>
      <c r="G21" s="63" t="s">
        <v>380</v>
      </c>
      <c r="H21" s="63"/>
      <c r="I21" s="5" t="s">
        <v>245</v>
      </c>
      <c r="J21" s="64"/>
      <c r="K21" s="138">
        <f aca="true" t="shared" si="2" ref="K21:L24">K22</f>
        <v>0</v>
      </c>
      <c r="L21" s="139">
        <f t="shared" si="2"/>
        <v>0</v>
      </c>
      <c r="M21" s="160" t="e">
        <f aca="true" t="shared" si="3" ref="M21:M101">L21/K21*100</f>
        <v>#DIV/0!</v>
      </c>
    </row>
    <row r="22" spans="1:13" ht="69" customHeight="1" hidden="1">
      <c r="A22" s="12"/>
      <c r="B22" s="113"/>
      <c r="C22" s="113"/>
      <c r="D22" s="113"/>
      <c r="E22" s="114"/>
      <c r="F22" s="114"/>
      <c r="G22" s="60" t="s">
        <v>381</v>
      </c>
      <c r="H22" s="60"/>
      <c r="I22" s="9" t="s">
        <v>246</v>
      </c>
      <c r="J22" s="61"/>
      <c r="K22" s="138">
        <f t="shared" si="2"/>
        <v>0</v>
      </c>
      <c r="L22" s="139">
        <f t="shared" si="2"/>
        <v>0</v>
      </c>
      <c r="M22" s="160" t="e">
        <f t="shared" si="3"/>
        <v>#DIV/0!</v>
      </c>
    </row>
    <row r="23" spans="1:13" ht="54" customHeight="1" hidden="1">
      <c r="A23" s="11"/>
      <c r="B23" s="21"/>
      <c r="C23" s="21"/>
      <c r="D23" s="21"/>
      <c r="E23" s="21"/>
      <c r="F23" s="22"/>
      <c r="G23" s="89" t="s">
        <v>398</v>
      </c>
      <c r="H23" s="89"/>
      <c r="I23" s="71" t="s">
        <v>247</v>
      </c>
      <c r="J23" s="61"/>
      <c r="K23" s="138">
        <f t="shared" si="2"/>
        <v>0</v>
      </c>
      <c r="L23" s="140">
        <f t="shared" si="2"/>
        <v>0</v>
      </c>
      <c r="M23" s="160" t="e">
        <f t="shared" si="3"/>
        <v>#DIV/0!</v>
      </c>
    </row>
    <row r="24" spans="1:13" ht="69" customHeight="1" hidden="1">
      <c r="A24" s="11"/>
      <c r="B24" s="21"/>
      <c r="C24" s="21"/>
      <c r="D24" s="21"/>
      <c r="E24" s="21"/>
      <c r="F24" s="22"/>
      <c r="G24" s="60" t="s">
        <v>382</v>
      </c>
      <c r="H24" s="60"/>
      <c r="I24" s="9" t="s">
        <v>248</v>
      </c>
      <c r="J24" s="61"/>
      <c r="K24" s="138">
        <f t="shared" si="2"/>
        <v>0</v>
      </c>
      <c r="L24" s="140">
        <f t="shared" si="2"/>
        <v>0</v>
      </c>
      <c r="M24" s="160" t="e">
        <f t="shared" si="3"/>
        <v>#DIV/0!</v>
      </c>
    </row>
    <row r="25" spans="1:13" ht="39" customHeight="1" hidden="1">
      <c r="A25" s="11"/>
      <c r="B25" s="21"/>
      <c r="C25" s="21"/>
      <c r="D25" s="21"/>
      <c r="E25" s="21"/>
      <c r="F25" s="22"/>
      <c r="G25" s="60" t="s">
        <v>2</v>
      </c>
      <c r="H25" s="60"/>
      <c r="I25" s="61"/>
      <c r="J25" s="61">
        <v>200</v>
      </c>
      <c r="K25" s="138">
        <v>0</v>
      </c>
      <c r="L25" s="140">
        <v>0</v>
      </c>
      <c r="M25" s="160" t="e">
        <f t="shared" si="3"/>
        <v>#DIV/0!</v>
      </c>
    </row>
    <row r="26" spans="1:13" ht="74.25" customHeight="1">
      <c r="A26" s="11"/>
      <c r="B26" s="21"/>
      <c r="C26" s="21"/>
      <c r="D26" s="21"/>
      <c r="E26" s="21"/>
      <c r="F26" s="22"/>
      <c r="G26" s="58" t="s">
        <v>566</v>
      </c>
      <c r="H26" s="58"/>
      <c r="I26" s="5" t="s">
        <v>256</v>
      </c>
      <c r="J26" s="59" t="s">
        <v>0</v>
      </c>
      <c r="K26" s="141">
        <f aca="true" t="shared" si="4" ref="K26:L29">K27</f>
        <v>20000</v>
      </c>
      <c r="L26" s="142">
        <f t="shared" si="4"/>
        <v>0</v>
      </c>
      <c r="M26" s="159">
        <f t="shared" si="3"/>
        <v>0</v>
      </c>
    </row>
    <row r="27" spans="1:13" ht="55.5" customHeight="1">
      <c r="A27" s="11"/>
      <c r="B27" s="21"/>
      <c r="C27" s="21"/>
      <c r="D27" s="21"/>
      <c r="E27" s="21"/>
      <c r="F27" s="22"/>
      <c r="G27" s="23" t="s">
        <v>567</v>
      </c>
      <c r="H27" s="4"/>
      <c r="I27" s="9" t="s">
        <v>257</v>
      </c>
      <c r="J27" s="10" t="s">
        <v>0</v>
      </c>
      <c r="K27" s="143">
        <f t="shared" si="4"/>
        <v>20000</v>
      </c>
      <c r="L27" s="140">
        <f t="shared" si="4"/>
        <v>0</v>
      </c>
      <c r="M27" s="160">
        <f t="shared" si="3"/>
        <v>0</v>
      </c>
    </row>
    <row r="28" spans="1:13" ht="48" customHeight="1">
      <c r="A28" s="11"/>
      <c r="B28" s="21"/>
      <c r="C28" s="21"/>
      <c r="D28" s="21"/>
      <c r="E28" s="21"/>
      <c r="F28" s="22"/>
      <c r="G28" s="7" t="s">
        <v>259</v>
      </c>
      <c r="H28" s="7"/>
      <c r="I28" s="71" t="s">
        <v>258</v>
      </c>
      <c r="J28" s="10"/>
      <c r="K28" s="143">
        <f t="shared" si="4"/>
        <v>20000</v>
      </c>
      <c r="L28" s="140">
        <f t="shared" si="4"/>
        <v>0</v>
      </c>
      <c r="M28" s="160">
        <f t="shared" si="3"/>
        <v>0</v>
      </c>
    </row>
    <row r="29" spans="1:13" ht="56.25" customHeight="1">
      <c r="A29" s="11"/>
      <c r="B29" s="21"/>
      <c r="C29" s="21"/>
      <c r="D29" s="21"/>
      <c r="E29" s="21"/>
      <c r="F29" s="22"/>
      <c r="G29" s="23" t="s">
        <v>571</v>
      </c>
      <c r="H29" s="23"/>
      <c r="I29" s="9" t="s">
        <v>260</v>
      </c>
      <c r="J29" s="10"/>
      <c r="K29" s="143">
        <f t="shared" si="4"/>
        <v>20000</v>
      </c>
      <c r="L29" s="140">
        <f t="shared" si="4"/>
        <v>0</v>
      </c>
      <c r="M29" s="160">
        <f t="shared" si="3"/>
        <v>0</v>
      </c>
    </row>
    <row r="30" spans="1:13" ht="42.75" customHeight="1">
      <c r="A30" s="11"/>
      <c r="B30" s="21"/>
      <c r="C30" s="21"/>
      <c r="D30" s="21"/>
      <c r="E30" s="21"/>
      <c r="F30" s="22"/>
      <c r="G30" s="23" t="s">
        <v>4</v>
      </c>
      <c r="H30" s="23"/>
      <c r="I30" s="15"/>
      <c r="J30" s="10">
        <v>600</v>
      </c>
      <c r="K30" s="143">
        <v>20000</v>
      </c>
      <c r="L30" s="140">
        <v>0</v>
      </c>
      <c r="M30" s="160">
        <f t="shared" si="3"/>
        <v>0</v>
      </c>
    </row>
    <row r="31" spans="1:13" ht="57" customHeight="1">
      <c r="A31" s="11"/>
      <c r="B31" s="21"/>
      <c r="C31" s="21"/>
      <c r="D31" s="21"/>
      <c r="E31" s="21"/>
      <c r="F31" s="22"/>
      <c r="G31" s="4" t="s">
        <v>522</v>
      </c>
      <c r="H31" s="3"/>
      <c r="I31" s="5" t="s">
        <v>270</v>
      </c>
      <c r="J31" s="3"/>
      <c r="K31" s="135">
        <f>K32+K72+K77</f>
        <v>44409575</v>
      </c>
      <c r="L31" s="142">
        <f>L32+L72+L77</f>
        <v>12265417.25</v>
      </c>
      <c r="M31" s="159">
        <f t="shared" si="3"/>
        <v>27.618857532412772</v>
      </c>
    </row>
    <row r="32" spans="1:13" ht="55.5" customHeight="1">
      <c r="A32" s="11"/>
      <c r="B32" s="21"/>
      <c r="C32" s="21"/>
      <c r="D32" s="21"/>
      <c r="E32" s="21"/>
      <c r="F32" s="22"/>
      <c r="G32" s="23" t="s">
        <v>523</v>
      </c>
      <c r="H32" s="4"/>
      <c r="I32" s="9" t="s">
        <v>271</v>
      </c>
      <c r="J32" s="10" t="s">
        <v>0</v>
      </c>
      <c r="K32" s="143">
        <f>K33+K59</f>
        <v>44122575</v>
      </c>
      <c r="L32" s="140">
        <f>L33+L59</f>
        <v>12250082.25</v>
      </c>
      <c r="M32" s="160">
        <f t="shared" si="3"/>
        <v>27.76375188891401</v>
      </c>
    </row>
    <row r="33" spans="1:13" ht="54" customHeight="1">
      <c r="A33" s="11"/>
      <c r="B33" s="19"/>
      <c r="C33" s="19"/>
      <c r="D33" s="19"/>
      <c r="E33" s="19"/>
      <c r="F33" s="20"/>
      <c r="G33" s="7" t="s">
        <v>279</v>
      </c>
      <c r="H33" s="7"/>
      <c r="I33" s="71" t="s">
        <v>272</v>
      </c>
      <c r="J33" s="10"/>
      <c r="K33" s="143">
        <f>K38+K40+K42+K46+K48+K50+K55+K34+K36+K57</f>
        <v>39499933</v>
      </c>
      <c r="L33" s="140">
        <f>L38+L40+L42+L46+L48+L50+L55+L34+L36+L57</f>
        <v>9529788.63</v>
      </c>
      <c r="M33" s="160">
        <f t="shared" si="3"/>
        <v>24.126088087288654</v>
      </c>
    </row>
    <row r="34" spans="1:13" s="82" customFormat="1" ht="54" customHeight="1" hidden="1">
      <c r="A34" s="76"/>
      <c r="B34" s="170"/>
      <c r="C34" s="170"/>
      <c r="D34" s="170"/>
      <c r="E34" s="170"/>
      <c r="F34" s="171"/>
      <c r="G34" s="83" t="s">
        <v>479</v>
      </c>
      <c r="H34" s="99"/>
      <c r="I34" s="80" t="s">
        <v>478</v>
      </c>
      <c r="J34" s="81"/>
      <c r="K34" s="148">
        <f>K35</f>
        <v>0</v>
      </c>
      <c r="L34" s="144">
        <f>L35</f>
        <v>0</v>
      </c>
      <c r="M34" s="161" t="e">
        <f t="shared" si="3"/>
        <v>#DIV/0!</v>
      </c>
    </row>
    <row r="35" spans="1:13" s="82" customFormat="1" ht="45" customHeight="1" hidden="1">
      <c r="A35" s="76"/>
      <c r="B35" s="170"/>
      <c r="C35" s="170"/>
      <c r="D35" s="170"/>
      <c r="E35" s="170"/>
      <c r="F35" s="171"/>
      <c r="G35" s="83" t="s">
        <v>4</v>
      </c>
      <c r="H35" s="99"/>
      <c r="I35" s="100"/>
      <c r="J35" s="81">
        <v>600</v>
      </c>
      <c r="K35" s="148">
        <v>0</v>
      </c>
      <c r="L35" s="144">
        <v>0</v>
      </c>
      <c r="M35" s="161" t="e">
        <f t="shared" si="3"/>
        <v>#DIV/0!</v>
      </c>
    </row>
    <row r="36" spans="1:13" s="82" customFormat="1" ht="103.5" customHeight="1" hidden="1">
      <c r="A36" s="76"/>
      <c r="B36" s="170"/>
      <c r="C36" s="170"/>
      <c r="D36" s="170"/>
      <c r="E36" s="170"/>
      <c r="F36" s="171"/>
      <c r="G36" s="83" t="s">
        <v>481</v>
      </c>
      <c r="H36" s="99"/>
      <c r="I36" s="80" t="s">
        <v>480</v>
      </c>
      <c r="J36" s="81"/>
      <c r="K36" s="148">
        <f>K37</f>
        <v>0</v>
      </c>
      <c r="L36" s="144">
        <f>L37</f>
        <v>0</v>
      </c>
      <c r="M36" s="161" t="e">
        <f t="shared" si="3"/>
        <v>#DIV/0!</v>
      </c>
    </row>
    <row r="37" spans="1:13" ht="34.5" customHeight="1" hidden="1">
      <c r="A37" s="11"/>
      <c r="B37" s="19"/>
      <c r="C37" s="19"/>
      <c r="D37" s="19"/>
      <c r="E37" s="19"/>
      <c r="F37" s="20"/>
      <c r="G37" s="23" t="s">
        <v>4</v>
      </c>
      <c r="H37" s="7"/>
      <c r="I37" s="71"/>
      <c r="J37" s="10">
        <v>600</v>
      </c>
      <c r="K37" s="143">
        <v>0</v>
      </c>
      <c r="L37" s="140">
        <v>0</v>
      </c>
      <c r="M37" s="160" t="e">
        <f t="shared" si="3"/>
        <v>#DIV/0!</v>
      </c>
    </row>
    <row r="38" spans="1:13" ht="55.5" customHeight="1">
      <c r="A38" s="11"/>
      <c r="B38" s="19"/>
      <c r="C38" s="19"/>
      <c r="D38" s="19"/>
      <c r="E38" s="19"/>
      <c r="F38" s="20"/>
      <c r="G38" s="23" t="s">
        <v>71</v>
      </c>
      <c r="H38" s="23"/>
      <c r="I38" s="9" t="s">
        <v>273</v>
      </c>
      <c r="J38" s="10" t="s">
        <v>0</v>
      </c>
      <c r="K38" s="143">
        <f>K39</f>
        <v>3139500</v>
      </c>
      <c r="L38" s="140">
        <f>L39</f>
        <v>810000</v>
      </c>
      <c r="M38" s="160">
        <f t="shared" si="3"/>
        <v>25.800286669851886</v>
      </c>
    </row>
    <row r="39" spans="1:13" ht="45.75" customHeight="1">
      <c r="A39" s="11"/>
      <c r="B39" s="19"/>
      <c r="C39" s="19"/>
      <c r="D39" s="19"/>
      <c r="E39" s="19"/>
      <c r="F39" s="20"/>
      <c r="G39" s="23" t="s">
        <v>4</v>
      </c>
      <c r="H39" s="23"/>
      <c r="I39" s="16"/>
      <c r="J39" s="10">
        <v>600</v>
      </c>
      <c r="K39" s="143">
        <v>3139500</v>
      </c>
      <c r="L39" s="140">
        <v>810000</v>
      </c>
      <c r="M39" s="160">
        <f t="shared" si="3"/>
        <v>25.800286669851886</v>
      </c>
    </row>
    <row r="40" spans="1:13" ht="54.75" customHeight="1">
      <c r="A40" s="11"/>
      <c r="B40" s="19"/>
      <c r="C40" s="19"/>
      <c r="D40" s="19"/>
      <c r="E40" s="19"/>
      <c r="F40" s="20"/>
      <c r="G40" s="23" t="s">
        <v>72</v>
      </c>
      <c r="H40" s="23"/>
      <c r="I40" s="9" t="s">
        <v>274</v>
      </c>
      <c r="J40" s="10"/>
      <c r="K40" s="143">
        <f>K41</f>
        <v>561700</v>
      </c>
      <c r="L40" s="140">
        <f>L41</f>
        <v>170000</v>
      </c>
      <c r="M40" s="160">
        <f t="shared" si="3"/>
        <v>30.2652661563112</v>
      </c>
    </row>
    <row r="41" spans="1:13" ht="41.25" customHeight="1">
      <c r="A41" s="11"/>
      <c r="B41" s="19"/>
      <c r="C41" s="19"/>
      <c r="D41" s="19"/>
      <c r="E41" s="19"/>
      <c r="F41" s="20"/>
      <c r="G41" s="23" t="s">
        <v>4</v>
      </c>
      <c r="H41" s="23"/>
      <c r="I41" s="16"/>
      <c r="J41" s="10">
        <v>600</v>
      </c>
      <c r="K41" s="143">
        <v>561700</v>
      </c>
      <c r="L41" s="140">
        <v>170000</v>
      </c>
      <c r="M41" s="160">
        <f t="shared" si="3"/>
        <v>30.2652661563112</v>
      </c>
    </row>
    <row r="42" spans="1:13" ht="41.25" customHeight="1">
      <c r="A42" s="11"/>
      <c r="B42" s="19"/>
      <c r="C42" s="19"/>
      <c r="D42" s="19"/>
      <c r="E42" s="19"/>
      <c r="F42" s="20"/>
      <c r="G42" s="23" t="s">
        <v>35</v>
      </c>
      <c r="H42" s="23"/>
      <c r="I42" s="9" t="s">
        <v>275</v>
      </c>
      <c r="J42" s="10"/>
      <c r="K42" s="143">
        <f>K43+K45</f>
        <v>22611865</v>
      </c>
      <c r="L42" s="140">
        <f>L43+L45</f>
        <v>5261000</v>
      </c>
      <c r="M42" s="160">
        <f t="shared" si="3"/>
        <v>23.266546125231155</v>
      </c>
    </row>
    <row r="43" spans="1:13" ht="37.5" customHeight="1">
      <c r="A43" s="11"/>
      <c r="B43" s="205" t="s">
        <v>58</v>
      </c>
      <c r="C43" s="205"/>
      <c r="D43" s="205"/>
      <c r="E43" s="205"/>
      <c r="F43" s="206"/>
      <c r="G43" s="23" t="s">
        <v>4</v>
      </c>
      <c r="H43" s="23"/>
      <c r="I43" s="9"/>
      <c r="J43" s="10">
        <v>600</v>
      </c>
      <c r="K43" s="143">
        <v>19950700</v>
      </c>
      <c r="L43" s="140">
        <v>5261000</v>
      </c>
      <c r="M43" s="160">
        <f t="shared" si="3"/>
        <v>26.37000205506574</v>
      </c>
    </row>
    <row r="44" spans="1:13" ht="20.25" customHeight="1" hidden="1">
      <c r="A44" s="11"/>
      <c r="B44" s="205" t="s">
        <v>57</v>
      </c>
      <c r="C44" s="205"/>
      <c r="D44" s="205"/>
      <c r="E44" s="205"/>
      <c r="F44" s="206"/>
      <c r="G44" s="23" t="s">
        <v>1</v>
      </c>
      <c r="H44" s="23"/>
      <c r="I44" s="9"/>
      <c r="J44" s="10">
        <v>800</v>
      </c>
      <c r="K44" s="143">
        <v>0</v>
      </c>
      <c r="L44" s="140"/>
      <c r="M44" s="160" t="e">
        <f t="shared" si="3"/>
        <v>#DIV/0!</v>
      </c>
    </row>
    <row r="45" spans="1:13" ht="20.25" customHeight="1">
      <c r="A45" s="11"/>
      <c r="B45" s="26"/>
      <c r="C45" s="26"/>
      <c r="D45" s="26"/>
      <c r="E45" s="26"/>
      <c r="F45" s="27"/>
      <c r="G45" s="23" t="s">
        <v>1</v>
      </c>
      <c r="H45" s="23"/>
      <c r="I45" s="9"/>
      <c r="J45" s="10">
        <v>800</v>
      </c>
      <c r="K45" s="143">
        <v>2661165</v>
      </c>
      <c r="L45" s="140">
        <v>0</v>
      </c>
      <c r="M45" s="160">
        <f t="shared" si="3"/>
        <v>0</v>
      </c>
    </row>
    <row r="46" spans="1:13" ht="38.25" customHeight="1">
      <c r="A46" s="11"/>
      <c r="B46" s="26"/>
      <c r="C46" s="26"/>
      <c r="D46" s="26"/>
      <c r="E46" s="26"/>
      <c r="F46" s="27"/>
      <c r="G46" s="23" t="s">
        <v>443</v>
      </c>
      <c r="H46" s="23"/>
      <c r="I46" s="9" t="s">
        <v>276</v>
      </c>
      <c r="J46" s="10"/>
      <c r="K46" s="143">
        <f>K47</f>
        <v>8321700</v>
      </c>
      <c r="L46" s="140">
        <f>L47</f>
        <v>2142000</v>
      </c>
      <c r="M46" s="160">
        <f t="shared" si="3"/>
        <v>25.73993294639316</v>
      </c>
    </row>
    <row r="47" spans="1:13" ht="36" customHeight="1">
      <c r="A47" s="11"/>
      <c r="B47" s="207">
        <v>500</v>
      </c>
      <c r="C47" s="207"/>
      <c r="D47" s="207"/>
      <c r="E47" s="207"/>
      <c r="F47" s="208"/>
      <c r="G47" s="23" t="s">
        <v>4</v>
      </c>
      <c r="H47" s="23"/>
      <c r="I47" s="9" t="s">
        <v>0</v>
      </c>
      <c r="J47" s="10">
        <v>600</v>
      </c>
      <c r="K47" s="143">
        <v>8321700</v>
      </c>
      <c r="L47" s="140">
        <v>2142000</v>
      </c>
      <c r="M47" s="160">
        <f t="shared" si="3"/>
        <v>25.73993294639316</v>
      </c>
    </row>
    <row r="48" spans="1:13" ht="42" customHeight="1" hidden="1">
      <c r="A48" s="11"/>
      <c r="B48" s="205" t="s">
        <v>56</v>
      </c>
      <c r="C48" s="205"/>
      <c r="D48" s="205"/>
      <c r="E48" s="205"/>
      <c r="F48" s="206"/>
      <c r="G48" s="23" t="s">
        <v>73</v>
      </c>
      <c r="H48" s="23"/>
      <c r="I48" s="9" t="s">
        <v>277</v>
      </c>
      <c r="J48" s="10"/>
      <c r="K48" s="143">
        <f>K49</f>
        <v>0</v>
      </c>
      <c r="L48" s="140"/>
      <c r="M48" s="160" t="e">
        <f t="shared" si="3"/>
        <v>#DIV/0!</v>
      </c>
    </row>
    <row r="49" spans="1:13" ht="45" customHeight="1" hidden="1">
      <c r="A49" s="11"/>
      <c r="B49" s="207">
        <v>500</v>
      </c>
      <c r="C49" s="207"/>
      <c r="D49" s="207"/>
      <c r="E49" s="207"/>
      <c r="F49" s="208"/>
      <c r="G49" s="23" t="s">
        <v>4</v>
      </c>
      <c r="H49" s="23"/>
      <c r="I49" s="16"/>
      <c r="J49" s="10">
        <v>600</v>
      </c>
      <c r="K49" s="143"/>
      <c r="L49" s="140"/>
      <c r="M49" s="160" t="e">
        <f t="shared" si="3"/>
        <v>#DIV/0!</v>
      </c>
    </row>
    <row r="50" spans="1:13" ht="21" customHeight="1">
      <c r="A50" s="11"/>
      <c r="B50" s="26"/>
      <c r="C50" s="26"/>
      <c r="D50" s="26"/>
      <c r="E50" s="26"/>
      <c r="F50" s="27"/>
      <c r="G50" s="23" t="s">
        <v>74</v>
      </c>
      <c r="H50" s="23"/>
      <c r="I50" s="9" t="s">
        <v>277</v>
      </c>
      <c r="J50" s="10"/>
      <c r="K50" s="143">
        <f>K51+K52+K54+K53</f>
        <v>3943000</v>
      </c>
      <c r="L50" s="144">
        <f>L51+L52+L54+L53</f>
        <v>911788.63</v>
      </c>
      <c r="M50" s="160">
        <f t="shared" si="3"/>
        <v>23.12423611463353</v>
      </c>
    </row>
    <row r="51" spans="1:13" ht="48" customHeight="1">
      <c r="A51" s="11"/>
      <c r="B51" s="26"/>
      <c r="C51" s="26"/>
      <c r="D51" s="26"/>
      <c r="E51" s="26"/>
      <c r="F51" s="27"/>
      <c r="G51" s="23" t="s">
        <v>3</v>
      </c>
      <c r="H51" s="23"/>
      <c r="I51" s="9" t="s">
        <v>0</v>
      </c>
      <c r="J51" s="10">
        <v>100</v>
      </c>
      <c r="K51" s="143">
        <v>3316900</v>
      </c>
      <c r="L51" s="143">
        <v>798641.65</v>
      </c>
      <c r="M51" s="160">
        <f t="shared" si="3"/>
        <v>24.077953812294613</v>
      </c>
    </row>
    <row r="52" spans="1:13" ht="37.5" customHeight="1">
      <c r="A52" s="11"/>
      <c r="B52" s="205" t="s">
        <v>55</v>
      </c>
      <c r="C52" s="205"/>
      <c r="D52" s="205"/>
      <c r="E52" s="205"/>
      <c r="F52" s="206"/>
      <c r="G52" s="23" t="s">
        <v>2</v>
      </c>
      <c r="H52" s="23"/>
      <c r="I52" s="9"/>
      <c r="J52" s="10">
        <v>200</v>
      </c>
      <c r="K52" s="143">
        <v>599100</v>
      </c>
      <c r="L52" s="143">
        <v>113146.98</v>
      </c>
      <c r="M52" s="160">
        <f t="shared" si="3"/>
        <v>18.886159238858287</v>
      </c>
    </row>
    <row r="53" spans="1:13" ht="0" customHeight="1" hidden="1">
      <c r="A53" s="11"/>
      <c r="B53" s="26"/>
      <c r="C53" s="26"/>
      <c r="D53" s="26"/>
      <c r="E53" s="26"/>
      <c r="F53" s="27"/>
      <c r="G53" s="23" t="s">
        <v>5</v>
      </c>
      <c r="H53" s="23"/>
      <c r="I53" s="9"/>
      <c r="J53" s="10">
        <v>300</v>
      </c>
      <c r="K53" s="143">
        <v>0</v>
      </c>
      <c r="L53" s="143">
        <v>0</v>
      </c>
      <c r="M53" s="160" t="e">
        <f t="shared" si="3"/>
        <v>#DIV/0!</v>
      </c>
    </row>
    <row r="54" spans="1:13" ht="23.25" customHeight="1">
      <c r="A54" s="11"/>
      <c r="B54" s="26"/>
      <c r="C54" s="26"/>
      <c r="D54" s="26"/>
      <c r="E54" s="26"/>
      <c r="F54" s="27"/>
      <c r="G54" s="23" t="s">
        <v>1</v>
      </c>
      <c r="H54" s="23"/>
      <c r="I54" s="9" t="s">
        <v>0</v>
      </c>
      <c r="J54" s="10">
        <v>800</v>
      </c>
      <c r="K54" s="143">
        <v>27000</v>
      </c>
      <c r="L54" s="140">
        <v>0</v>
      </c>
      <c r="M54" s="160">
        <f t="shared" si="3"/>
        <v>0</v>
      </c>
    </row>
    <row r="55" spans="1:13" ht="47.25" customHeight="1">
      <c r="A55" s="11"/>
      <c r="B55" s="26"/>
      <c r="C55" s="26"/>
      <c r="D55" s="26"/>
      <c r="E55" s="26"/>
      <c r="F55" s="27"/>
      <c r="G55" s="23" t="s">
        <v>114</v>
      </c>
      <c r="H55" s="23"/>
      <c r="I55" s="9" t="s">
        <v>278</v>
      </c>
      <c r="J55" s="6"/>
      <c r="K55" s="143">
        <f>K56</f>
        <v>922168</v>
      </c>
      <c r="L55" s="140">
        <f>L56</f>
        <v>235000</v>
      </c>
      <c r="M55" s="160">
        <f t="shared" si="3"/>
        <v>25.483426013481274</v>
      </c>
    </row>
    <row r="56" spans="1:13" ht="39.75" customHeight="1">
      <c r="A56" s="11"/>
      <c r="B56" s="26"/>
      <c r="C56" s="26"/>
      <c r="D56" s="26"/>
      <c r="E56" s="26"/>
      <c r="F56" s="27"/>
      <c r="G56" s="23" t="s">
        <v>4</v>
      </c>
      <c r="H56" s="23"/>
      <c r="I56" s="16"/>
      <c r="J56" s="10">
        <v>600</v>
      </c>
      <c r="K56" s="143">
        <v>922168</v>
      </c>
      <c r="L56" s="144">
        <v>235000</v>
      </c>
      <c r="M56" s="160">
        <f t="shared" si="3"/>
        <v>25.483426013481274</v>
      </c>
    </row>
    <row r="57" spans="1:13" s="82" customFormat="1" ht="40.5" customHeight="1" hidden="1">
      <c r="A57" s="76"/>
      <c r="B57" s="186"/>
      <c r="C57" s="186"/>
      <c r="D57" s="186"/>
      <c r="E57" s="186"/>
      <c r="F57" s="187"/>
      <c r="G57" s="83" t="s">
        <v>483</v>
      </c>
      <c r="H57" s="83"/>
      <c r="I57" s="84" t="s">
        <v>482</v>
      </c>
      <c r="J57" s="81"/>
      <c r="K57" s="148">
        <f>K58</f>
        <v>0</v>
      </c>
      <c r="L57" s="144">
        <f>L58</f>
        <v>0</v>
      </c>
      <c r="M57" s="161" t="e">
        <f t="shared" si="3"/>
        <v>#DIV/0!</v>
      </c>
    </row>
    <row r="58" spans="1:13" s="82" customFormat="1" ht="40.5" customHeight="1" hidden="1">
      <c r="A58" s="76"/>
      <c r="B58" s="186"/>
      <c r="C58" s="186"/>
      <c r="D58" s="186"/>
      <c r="E58" s="186"/>
      <c r="F58" s="187"/>
      <c r="G58" s="83" t="s">
        <v>4</v>
      </c>
      <c r="H58" s="83"/>
      <c r="I58" s="84"/>
      <c r="J58" s="81">
        <v>600</v>
      </c>
      <c r="K58" s="148">
        <v>0</v>
      </c>
      <c r="L58" s="144">
        <v>0</v>
      </c>
      <c r="M58" s="161" t="e">
        <f t="shared" si="3"/>
        <v>#DIV/0!</v>
      </c>
    </row>
    <row r="59" spans="1:13" ht="52.5" customHeight="1">
      <c r="A59" s="11"/>
      <c r="B59" s="207">
        <v>500</v>
      </c>
      <c r="C59" s="207"/>
      <c r="D59" s="207"/>
      <c r="E59" s="207"/>
      <c r="F59" s="208"/>
      <c r="G59" s="99" t="s">
        <v>391</v>
      </c>
      <c r="H59" s="7"/>
      <c r="I59" s="28" t="s">
        <v>388</v>
      </c>
      <c r="J59" s="10"/>
      <c r="K59" s="143">
        <f>K66+K68+K60+K62+K64+K70</f>
        <v>4622642</v>
      </c>
      <c r="L59" s="140">
        <f>L66+L68+L60+L62+L64+L70</f>
        <v>2720293.62</v>
      </c>
      <c r="M59" s="160">
        <f t="shared" si="3"/>
        <v>58.84716186111751</v>
      </c>
    </row>
    <row r="60" spans="1:13" ht="52.5" customHeight="1">
      <c r="A60" s="11"/>
      <c r="B60" s="26"/>
      <c r="C60" s="26"/>
      <c r="D60" s="26"/>
      <c r="E60" s="26"/>
      <c r="F60" s="27"/>
      <c r="G60" s="23" t="s">
        <v>470</v>
      </c>
      <c r="H60" s="7"/>
      <c r="I60" s="16" t="s">
        <v>468</v>
      </c>
      <c r="J60" s="10"/>
      <c r="K60" s="143">
        <f>K61</f>
        <v>261985</v>
      </c>
      <c r="L60" s="140">
        <f>L61</f>
        <v>0</v>
      </c>
      <c r="M60" s="160">
        <f t="shared" si="3"/>
        <v>0</v>
      </c>
    </row>
    <row r="61" spans="1:13" ht="41.25" customHeight="1">
      <c r="A61" s="11"/>
      <c r="B61" s="26"/>
      <c r="C61" s="26"/>
      <c r="D61" s="26"/>
      <c r="E61" s="26"/>
      <c r="F61" s="27"/>
      <c r="G61" s="23" t="s">
        <v>4</v>
      </c>
      <c r="H61" s="7"/>
      <c r="I61" s="28"/>
      <c r="J61" s="10">
        <v>600</v>
      </c>
      <c r="K61" s="143">
        <v>261985</v>
      </c>
      <c r="L61" s="140">
        <v>0</v>
      </c>
      <c r="M61" s="160">
        <f t="shared" si="3"/>
        <v>0</v>
      </c>
    </row>
    <row r="62" spans="1:13" ht="52.5" customHeight="1">
      <c r="A62" s="11"/>
      <c r="B62" s="26"/>
      <c r="C62" s="26"/>
      <c r="D62" s="26"/>
      <c r="E62" s="26"/>
      <c r="F62" s="27"/>
      <c r="G62" s="23" t="s">
        <v>471</v>
      </c>
      <c r="H62" s="7"/>
      <c r="I62" s="16" t="s">
        <v>469</v>
      </c>
      <c r="J62" s="10"/>
      <c r="K62" s="143">
        <f>K63</f>
        <v>86352</v>
      </c>
      <c r="L62" s="140">
        <f>L63</f>
        <v>0</v>
      </c>
      <c r="M62" s="160">
        <f t="shared" si="3"/>
        <v>0</v>
      </c>
    </row>
    <row r="63" spans="1:13" ht="40.5" customHeight="1">
      <c r="A63" s="11"/>
      <c r="B63" s="26"/>
      <c r="C63" s="26"/>
      <c r="D63" s="26"/>
      <c r="E63" s="26"/>
      <c r="F63" s="27"/>
      <c r="G63" s="23" t="s">
        <v>4</v>
      </c>
      <c r="H63" s="7"/>
      <c r="I63" s="28"/>
      <c r="J63" s="10">
        <v>600</v>
      </c>
      <c r="K63" s="143">
        <v>86352</v>
      </c>
      <c r="L63" s="140">
        <v>0</v>
      </c>
      <c r="M63" s="160">
        <f t="shared" si="3"/>
        <v>0</v>
      </c>
    </row>
    <row r="64" spans="1:13" ht="49.5" customHeight="1">
      <c r="A64" s="11"/>
      <c r="B64" s="26"/>
      <c r="C64" s="26"/>
      <c r="D64" s="26"/>
      <c r="E64" s="26"/>
      <c r="F64" s="27"/>
      <c r="G64" s="23" t="s">
        <v>524</v>
      </c>
      <c r="H64" s="7"/>
      <c r="I64" s="16" t="s">
        <v>525</v>
      </c>
      <c r="J64" s="10"/>
      <c r="K64" s="143">
        <f>K65</f>
        <v>76850</v>
      </c>
      <c r="L64" s="140">
        <f>L65</f>
        <v>0</v>
      </c>
      <c r="M64" s="160">
        <f t="shared" si="3"/>
        <v>0</v>
      </c>
    </row>
    <row r="65" spans="1:13" ht="40.5" customHeight="1">
      <c r="A65" s="11"/>
      <c r="B65" s="26"/>
      <c r="C65" s="26"/>
      <c r="D65" s="26"/>
      <c r="E65" s="26"/>
      <c r="F65" s="27"/>
      <c r="G65" s="23" t="s">
        <v>4</v>
      </c>
      <c r="H65" s="7"/>
      <c r="I65" s="28"/>
      <c r="J65" s="10">
        <v>600</v>
      </c>
      <c r="K65" s="143">
        <v>76850</v>
      </c>
      <c r="L65" s="140">
        <v>0</v>
      </c>
      <c r="M65" s="160">
        <f t="shared" si="3"/>
        <v>0</v>
      </c>
    </row>
    <row r="66" spans="1:13" ht="33" customHeight="1">
      <c r="A66" s="11"/>
      <c r="B66" s="205" t="s">
        <v>54</v>
      </c>
      <c r="C66" s="205"/>
      <c r="D66" s="205"/>
      <c r="E66" s="205"/>
      <c r="F66" s="206"/>
      <c r="G66" s="23" t="s">
        <v>392</v>
      </c>
      <c r="H66" s="23"/>
      <c r="I66" s="16" t="s">
        <v>389</v>
      </c>
      <c r="J66" s="10"/>
      <c r="K66" s="143">
        <f>K67</f>
        <v>2706476</v>
      </c>
      <c r="L66" s="140">
        <f>L67</f>
        <v>2006475.8</v>
      </c>
      <c r="M66" s="160">
        <f t="shared" si="3"/>
        <v>74.13610170568667</v>
      </c>
    </row>
    <row r="67" spans="1:13" ht="35.25" customHeight="1">
      <c r="A67" s="11"/>
      <c r="B67" s="207">
        <v>500</v>
      </c>
      <c r="C67" s="207"/>
      <c r="D67" s="207"/>
      <c r="E67" s="207"/>
      <c r="F67" s="208"/>
      <c r="G67" s="23" t="s">
        <v>4</v>
      </c>
      <c r="H67" s="23"/>
      <c r="I67" s="16"/>
      <c r="J67" s="10">
        <v>600</v>
      </c>
      <c r="K67" s="143">
        <v>2706476</v>
      </c>
      <c r="L67" s="140">
        <v>2006475.8</v>
      </c>
      <c r="M67" s="160">
        <f t="shared" si="3"/>
        <v>74.13610170568667</v>
      </c>
    </row>
    <row r="68" spans="1:13" ht="30.75">
      <c r="A68" s="11"/>
      <c r="B68" s="205" t="s">
        <v>53</v>
      </c>
      <c r="C68" s="205"/>
      <c r="D68" s="205"/>
      <c r="E68" s="205"/>
      <c r="F68" s="206"/>
      <c r="G68" s="23" t="s">
        <v>393</v>
      </c>
      <c r="H68" s="23"/>
      <c r="I68" s="16" t="s">
        <v>390</v>
      </c>
      <c r="J68" s="10"/>
      <c r="K68" s="143">
        <f>K69</f>
        <v>713818</v>
      </c>
      <c r="L68" s="140">
        <f>L69</f>
        <v>713817.82</v>
      </c>
      <c r="M68" s="160">
        <f t="shared" si="3"/>
        <v>99.99997478348823</v>
      </c>
    </row>
    <row r="69" spans="1:13" ht="34.5" customHeight="1">
      <c r="A69" s="11"/>
      <c r="B69" s="207">
        <v>500</v>
      </c>
      <c r="C69" s="207"/>
      <c r="D69" s="207"/>
      <c r="E69" s="207"/>
      <c r="F69" s="208"/>
      <c r="G69" s="23" t="s">
        <v>4</v>
      </c>
      <c r="H69" s="23"/>
      <c r="I69" s="16"/>
      <c r="J69" s="10">
        <v>600</v>
      </c>
      <c r="K69" s="143">
        <v>713818</v>
      </c>
      <c r="L69" s="140">
        <v>713817.82</v>
      </c>
      <c r="M69" s="160">
        <f t="shared" si="3"/>
        <v>99.99997478348823</v>
      </c>
    </row>
    <row r="70" spans="1:13" ht="34.5" customHeight="1">
      <c r="A70" s="11"/>
      <c r="B70" s="189"/>
      <c r="C70" s="189"/>
      <c r="D70" s="189"/>
      <c r="E70" s="189"/>
      <c r="F70" s="190"/>
      <c r="G70" s="23" t="s">
        <v>526</v>
      </c>
      <c r="H70" s="23"/>
      <c r="I70" s="16" t="s">
        <v>527</v>
      </c>
      <c r="J70" s="10"/>
      <c r="K70" s="143">
        <f>K71</f>
        <v>777161</v>
      </c>
      <c r="L70" s="140">
        <f>L71</f>
        <v>0</v>
      </c>
      <c r="M70" s="160">
        <f t="shared" si="3"/>
        <v>0</v>
      </c>
    </row>
    <row r="71" spans="1:13" ht="34.5" customHeight="1">
      <c r="A71" s="11"/>
      <c r="B71" s="189"/>
      <c r="C71" s="189"/>
      <c r="D71" s="189"/>
      <c r="E71" s="189"/>
      <c r="F71" s="190"/>
      <c r="G71" s="23" t="s">
        <v>4</v>
      </c>
      <c r="H71" s="23"/>
      <c r="I71" s="16"/>
      <c r="J71" s="10">
        <v>600</v>
      </c>
      <c r="K71" s="143">
        <v>777161</v>
      </c>
      <c r="L71" s="140">
        <v>0</v>
      </c>
      <c r="M71" s="160">
        <f t="shared" si="3"/>
        <v>0</v>
      </c>
    </row>
    <row r="72" spans="1:13" ht="51" customHeight="1">
      <c r="A72" s="11"/>
      <c r="B72" s="207">
        <v>500</v>
      </c>
      <c r="C72" s="207"/>
      <c r="D72" s="207"/>
      <c r="E72" s="207"/>
      <c r="F72" s="208"/>
      <c r="G72" s="23" t="s">
        <v>532</v>
      </c>
      <c r="H72" s="23"/>
      <c r="I72" s="9" t="s">
        <v>286</v>
      </c>
      <c r="J72" s="8"/>
      <c r="K72" s="143">
        <f>K73</f>
        <v>66000</v>
      </c>
      <c r="L72" s="140">
        <f>L73</f>
        <v>10000</v>
      </c>
      <c r="M72" s="160">
        <f t="shared" si="3"/>
        <v>15.151515151515152</v>
      </c>
    </row>
    <row r="73" spans="1:13" ht="57.75" customHeight="1">
      <c r="A73" s="11"/>
      <c r="B73" s="26"/>
      <c r="C73" s="26"/>
      <c r="D73" s="26"/>
      <c r="E73" s="26"/>
      <c r="F73" s="27"/>
      <c r="G73" s="7" t="s">
        <v>289</v>
      </c>
      <c r="H73" s="23"/>
      <c r="I73" s="71" t="s">
        <v>287</v>
      </c>
      <c r="J73" s="8"/>
      <c r="K73" s="143">
        <f>K74</f>
        <v>66000</v>
      </c>
      <c r="L73" s="140">
        <f>L74</f>
        <v>10000</v>
      </c>
      <c r="M73" s="160">
        <f t="shared" si="3"/>
        <v>15.151515151515152</v>
      </c>
    </row>
    <row r="74" spans="1:13" ht="67.5" customHeight="1">
      <c r="A74" s="11"/>
      <c r="B74" s="26"/>
      <c r="C74" s="26"/>
      <c r="D74" s="26"/>
      <c r="E74" s="26"/>
      <c r="F74" s="27"/>
      <c r="G74" s="23" t="s">
        <v>533</v>
      </c>
      <c r="H74" s="23"/>
      <c r="I74" s="9" t="s">
        <v>288</v>
      </c>
      <c r="J74" s="8"/>
      <c r="K74" s="143">
        <f>K75+K76</f>
        <v>66000</v>
      </c>
      <c r="L74" s="140">
        <f>L75+L76</f>
        <v>10000</v>
      </c>
      <c r="M74" s="160">
        <f t="shared" si="3"/>
        <v>15.151515151515152</v>
      </c>
    </row>
    <row r="75" spans="1:13" ht="33.75" customHeight="1">
      <c r="A75" s="11"/>
      <c r="B75" s="26"/>
      <c r="C75" s="26"/>
      <c r="D75" s="26"/>
      <c r="E75" s="26"/>
      <c r="F75" s="27"/>
      <c r="G75" s="23" t="s">
        <v>2</v>
      </c>
      <c r="H75" s="23"/>
      <c r="I75" s="71"/>
      <c r="J75" s="10">
        <v>200</v>
      </c>
      <c r="K75" s="143">
        <v>59000</v>
      </c>
      <c r="L75" s="140">
        <v>10000</v>
      </c>
      <c r="M75" s="160">
        <f t="shared" si="3"/>
        <v>16.94915254237288</v>
      </c>
    </row>
    <row r="76" spans="1:13" ht="39.75" customHeight="1">
      <c r="A76" s="11"/>
      <c r="B76" s="26"/>
      <c r="C76" s="26"/>
      <c r="D76" s="26"/>
      <c r="E76" s="26"/>
      <c r="F76" s="27"/>
      <c r="G76" s="23" t="s">
        <v>4</v>
      </c>
      <c r="H76" s="23"/>
      <c r="I76" s="71"/>
      <c r="J76" s="10">
        <v>600</v>
      </c>
      <c r="K76" s="143">
        <v>7000</v>
      </c>
      <c r="L76" s="140">
        <v>0</v>
      </c>
      <c r="M76" s="160">
        <f t="shared" si="3"/>
        <v>0</v>
      </c>
    </row>
    <row r="77" spans="1:13" ht="25.5" customHeight="1">
      <c r="A77" s="11"/>
      <c r="B77" s="26"/>
      <c r="C77" s="26"/>
      <c r="D77" s="26"/>
      <c r="E77" s="26"/>
      <c r="F77" s="27"/>
      <c r="G77" s="23" t="s">
        <v>534</v>
      </c>
      <c r="H77" s="4"/>
      <c r="I77" s="9" t="s">
        <v>290</v>
      </c>
      <c r="J77" s="6" t="s">
        <v>0</v>
      </c>
      <c r="K77" s="143">
        <f>K78</f>
        <v>221000</v>
      </c>
      <c r="L77" s="140">
        <f>L78</f>
        <v>5335</v>
      </c>
      <c r="M77" s="160">
        <f t="shared" si="3"/>
        <v>2.414027149321267</v>
      </c>
    </row>
    <row r="78" spans="1:13" ht="53.25" customHeight="1">
      <c r="A78" s="11"/>
      <c r="B78" s="26"/>
      <c r="C78" s="26"/>
      <c r="D78" s="26"/>
      <c r="E78" s="26"/>
      <c r="F78" s="27"/>
      <c r="G78" s="7" t="s">
        <v>292</v>
      </c>
      <c r="H78" s="7"/>
      <c r="I78" s="71" t="s">
        <v>291</v>
      </c>
      <c r="J78" s="6"/>
      <c r="K78" s="143">
        <f>K79</f>
        <v>221000</v>
      </c>
      <c r="L78" s="140">
        <f>L79</f>
        <v>5335</v>
      </c>
      <c r="M78" s="160">
        <f t="shared" si="3"/>
        <v>2.414027149321267</v>
      </c>
    </row>
    <row r="79" spans="1:13" ht="37.5" customHeight="1">
      <c r="A79" s="11"/>
      <c r="B79" s="26"/>
      <c r="C79" s="26"/>
      <c r="D79" s="26"/>
      <c r="E79" s="26"/>
      <c r="F79" s="27"/>
      <c r="G79" s="23" t="s">
        <v>535</v>
      </c>
      <c r="H79" s="23"/>
      <c r="I79" s="71" t="s">
        <v>293</v>
      </c>
      <c r="J79" s="10"/>
      <c r="K79" s="143">
        <f>K80+K81</f>
        <v>221000</v>
      </c>
      <c r="L79" s="140">
        <f>L80+L81</f>
        <v>5335</v>
      </c>
      <c r="M79" s="160">
        <f t="shared" si="3"/>
        <v>2.414027149321267</v>
      </c>
    </row>
    <row r="80" spans="1:13" s="82" customFormat="1" ht="42.75" customHeight="1">
      <c r="A80" s="76"/>
      <c r="B80" s="226" t="s">
        <v>52</v>
      </c>
      <c r="C80" s="226"/>
      <c r="D80" s="226"/>
      <c r="E80" s="226"/>
      <c r="F80" s="227"/>
      <c r="G80" s="23" t="s">
        <v>2</v>
      </c>
      <c r="H80" s="23"/>
      <c r="I80" s="16"/>
      <c r="J80" s="10">
        <v>200</v>
      </c>
      <c r="K80" s="143">
        <v>139000</v>
      </c>
      <c r="L80" s="144">
        <v>0</v>
      </c>
      <c r="M80" s="161">
        <f t="shared" si="3"/>
        <v>0</v>
      </c>
    </row>
    <row r="81" spans="1:13" s="82" customFormat="1" ht="43.5" customHeight="1">
      <c r="A81" s="76"/>
      <c r="B81" s="77"/>
      <c r="C81" s="77"/>
      <c r="D81" s="77"/>
      <c r="E81" s="77"/>
      <c r="F81" s="78"/>
      <c r="G81" s="23" t="s">
        <v>4</v>
      </c>
      <c r="H81" s="23"/>
      <c r="I81" s="16"/>
      <c r="J81" s="10">
        <v>600</v>
      </c>
      <c r="K81" s="143">
        <v>82000</v>
      </c>
      <c r="L81" s="144">
        <v>5335</v>
      </c>
      <c r="M81" s="161">
        <f t="shared" si="3"/>
        <v>6.5060975609756095</v>
      </c>
    </row>
    <row r="82" spans="1:13" s="82" customFormat="1" ht="43.5" customHeight="1">
      <c r="A82" s="76"/>
      <c r="B82" s="163"/>
      <c r="C82" s="163"/>
      <c r="D82" s="163"/>
      <c r="E82" s="163"/>
      <c r="F82" s="164"/>
      <c r="G82" s="99" t="s">
        <v>492</v>
      </c>
      <c r="H82" s="23"/>
      <c r="I82" s="16" t="s">
        <v>494</v>
      </c>
      <c r="J82" s="10"/>
      <c r="K82" s="143">
        <f>K83</f>
        <v>399435</v>
      </c>
      <c r="L82" s="144">
        <f>L83</f>
        <v>399435</v>
      </c>
      <c r="M82" s="161">
        <f t="shared" si="3"/>
        <v>100</v>
      </c>
    </row>
    <row r="83" spans="1:13" s="82" customFormat="1" ht="43.5" customHeight="1">
      <c r="A83" s="76"/>
      <c r="B83" s="163"/>
      <c r="C83" s="163"/>
      <c r="D83" s="163"/>
      <c r="E83" s="163"/>
      <c r="F83" s="164"/>
      <c r="G83" s="83" t="s">
        <v>493</v>
      </c>
      <c r="H83" s="23"/>
      <c r="I83" s="16" t="s">
        <v>495</v>
      </c>
      <c r="J83" s="10"/>
      <c r="K83" s="143">
        <f>K84</f>
        <v>399435</v>
      </c>
      <c r="L83" s="144">
        <f>L84</f>
        <v>399435</v>
      </c>
      <c r="M83" s="161">
        <f t="shared" si="3"/>
        <v>100</v>
      </c>
    </row>
    <row r="84" spans="1:13" s="82" customFormat="1" ht="43.5" customHeight="1">
      <c r="A84" s="76"/>
      <c r="B84" s="163"/>
      <c r="C84" s="163"/>
      <c r="D84" s="163"/>
      <c r="E84" s="163"/>
      <c r="F84" s="164"/>
      <c r="G84" s="83" t="s">
        <v>4</v>
      </c>
      <c r="H84" s="23"/>
      <c r="I84" s="16"/>
      <c r="J84" s="10">
        <v>600</v>
      </c>
      <c r="K84" s="143">
        <v>399435</v>
      </c>
      <c r="L84" s="144">
        <v>399435</v>
      </c>
      <c r="M84" s="161">
        <f t="shared" si="3"/>
        <v>100</v>
      </c>
    </row>
    <row r="85" spans="1:13" s="82" customFormat="1" ht="27.75" customHeight="1">
      <c r="A85" s="76"/>
      <c r="B85" s="109"/>
      <c r="C85" s="109"/>
      <c r="D85" s="109"/>
      <c r="E85" s="109"/>
      <c r="F85" s="110"/>
      <c r="G85" s="4" t="s">
        <v>9</v>
      </c>
      <c r="H85" s="23"/>
      <c r="I85" s="120" t="s">
        <v>345</v>
      </c>
      <c r="J85" s="10"/>
      <c r="K85" s="145">
        <f>K86</f>
        <v>1359400</v>
      </c>
      <c r="L85" s="146">
        <f>L86</f>
        <v>295192.95</v>
      </c>
      <c r="M85" s="162">
        <f t="shared" si="3"/>
        <v>21.7149440929822</v>
      </c>
    </row>
    <row r="86" spans="1:13" s="82" customFormat="1" ht="43.5" customHeight="1">
      <c r="A86" s="76"/>
      <c r="B86" s="109"/>
      <c r="C86" s="109"/>
      <c r="D86" s="109"/>
      <c r="E86" s="109"/>
      <c r="F86" s="110"/>
      <c r="G86" s="23" t="s">
        <v>90</v>
      </c>
      <c r="H86" s="23"/>
      <c r="I86" s="16" t="s">
        <v>355</v>
      </c>
      <c r="J86" s="10"/>
      <c r="K86" s="143">
        <f>K87+K88+K89</f>
        <v>1359400</v>
      </c>
      <c r="L86" s="144">
        <f>L87+L88+L89</f>
        <v>295192.95</v>
      </c>
      <c r="M86" s="161">
        <f t="shared" si="3"/>
        <v>21.7149440929822</v>
      </c>
    </row>
    <row r="87" spans="1:13" s="82" customFormat="1" ht="90" customHeight="1">
      <c r="A87" s="76"/>
      <c r="B87" s="109"/>
      <c r="C87" s="109"/>
      <c r="D87" s="109"/>
      <c r="E87" s="109"/>
      <c r="F87" s="110"/>
      <c r="G87" s="23" t="s">
        <v>3</v>
      </c>
      <c r="H87" s="23"/>
      <c r="I87" s="120"/>
      <c r="J87" s="10">
        <v>100</v>
      </c>
      <c r="K87" s="143">
        <v>1289400</v>
      </c>
      <c r="L87" s="143">
        <v>289883.36</v>
      </c>
      <c r="M87" s="161">
        <f t="shared" si="3"/>
        <v>22.48203505506437</v>
      </c>
    </row>
    <row r="88" spans="1:13" s="82" customFormat="1" ht="38.25" customHeight="1">
      <c r="A88" s="76"/>
      <c r="B88" s="109"/>
      <c r="C88" s="109"/>
      <c r="D88" s="109"/>
      <c r="E88" s="109"/>
      <c r="F88" s="110"/>
      <c r="G88" s="23" t="s">
        <v>2</v>
      </c>
      <c r="H88" s="23"/>
      <c r="I88" s="120"/>
      <c r="J88" s="10">
        <v>200</v>
      </c>
      <c r="K88" s="143">
        <v>66000</v>
      </c>
      <c r="L88" s="143">
        <v>5309.59</v>
      </c>
      <c r="M88" s="161">
        <f t="shared" si="3"/>
        <v>8.044833333333333</v>
      </c>
    </row>
    <row r="89" spans="1:13" s="82" customFormat="1" ht="22.5" customHeight="1">
      <c r="A89" s="76"/>
      <c r="B89" s="109"/>
      <c r="C89" s="109"/>
      <c r="D89" s="109"/>
      <c r="E89" s="109"/>
      <c r="F89" s="110"/>
      <c r="G89" s="23" t="s">
        <v>1</v>
      </c>
      <c r="H89" s="23"/>
      <c r="I89" s="120"/>
      <c r="J89" s="10">
        <v>800</v>
      </c>
      <c r="K89" s="143">
        <v>4000</v>
      </c>
      <c r="L89" s="144">
        <v>0</v>
      </c>
      <c r="M89" s="161">
        <f t="shared" si="3"/>
        <v>0</v>
      </c>
    </row>
    <row r="90" spans="1:13" s="82" customFormat="1" ht="43.5" customHeight="1">
      <c r="A90" s="76"/>
      <c r="B90" s="109"/>
      <c r="C90" s="109"/>
      <c r="D90" s="109"/>
      <c r="E90" s="109"/>
      <c r="F90" s="110"/>
      <c r="G90" s="4" t="s">
        <v>399</v>
      </c>
      <c r="H90" s="121">
        <v>803</v>
      </c>
      <c r="I90" s="120"/>
      <c r="J90" s="10"/>
      <c r="K90" s="145">
        <f>K91+K136+K155+K161+K172+K184+K181</f>
        <v>214240416</v>
      </c>
      <c r="L90" s="146">
        <f>L91+L136+L155+L161+L172+L184+L181</f>
        <v>54308198.73</v>
      </c>
      <c r="M90" s="161">
        <f t="shared" si="3"/>
        <v>25.349184688849746</v>
      </c>
    </row>
    <row r="91" spans="1:13" s="82" customFormat="1" ht="58.5" customHeight="1">
      <c r="A91" s="76"/>
      <c r="B91" s="109"/>
      <c r="C91" s="109"/>
      <c r="D91" s="109"/>
      <c r="E91" s="109"/>
      <c r="F91" s="110"/>
      <c r="G91" s="4" t="s">
        <v>537</v>
      </c>
      <c r="H91" s="121"/>
      <c r="I91" s="5" t="s">
        <v>401</v>
      </c>
      <c r="J91" s="10"/>
      <c r="K91" s="145">
        <f>K92</f>
        <v>208464113</v>
      </c>
      <c r="L91" s="146">
        <f>L92</f>
        <v>53776169.76</v>
      </c>
      <c r="M91" s="161">
        <f t="shared" si="3"/>
        <v>25.796368010833593</v>
      </c>
    </row>
    <row r="92" spans="1:13" s="82" customFormat="1" ht="53.25" customHeight="1">
      <c r="A92" s="76"/>
      <c r="B92" s="116"/>
      <c r="C92" s="116"/>
      <c r="D92" s="116"/>
      <c r="E92" s="116"/>
      <c r="F92" s="117"/>
      <c r="G92" s="126" t="s">
        <v>536</v>
      </c>
      <c r="H92" s="121"/>
      <c r="I92" s="9" t="s">
        <v>400</v>
      </c>
      <c r="J92" s="10"/>
      <c r="K92" s="143">
        <f>K93+K122</f>
        <v>208464113</v>
      </c>
      <c r="L92" s="144">
        <f>L93+L122</f>
        <v>53776169.76</v>
      </c>
      <c r="M92" s="161">
        <f t="shared" si="3"/>
        <v>25.796368010833593</v>
      </c>
    </row>
    <row r="93" spans="1:13" ht="35.25" customHeight="1">
      <c r="A93" s="11"/>
      <c r="B93" s="19"/>
      <c r="C93" s="19"/>
      <c r="D93" s="19"/>
      <c r="E93" s="19"/>
      <c r="F93" s="20"/>
      <c r="G93" s="7" t="s">
        <v>280</v>
      </c>
      <c r="H93" s="7"/>
      <c r="I93" s="71" t="s">
        <v>206</v>
      </c>
      <c r="J93" s="8"/>
      <c r="K93" s="143">
        <f>K94+K98+K102+K104+K108+K112+K114+K116+K110+K118+K120</f>
        <v>175922119</v>
      </c>
      <c r="L93" s="140">
        <f>L94+L98+L102+L104+L108+L112+L114+L116+L110+L118+L120</f>
        <v>45230128.76</v>
      </c>
      <c r="M93" s="160">
        <f t="shared" si="3"/>
        <v>25.710313755372628</v>
      </c>
    </row>
    <row r="94" spans="1:13" ht="45.75" customHeight="1">
      <c r="A94" s="11"/>
      <c r="B94" s="24"/>
      <c r="C94" s="24"/>
      <c r="D94" s="24"/>
      <c r="E94" s="24"/>
      <c r="F94" s="25"/>
      <c r="G94" s="32" t="s">
        <v>64</v>
      </c>
      <c r="H94" s="32"/>
      <c r="I94" s="9" t="s">
        <v>207</v>
      </c>
      <c r="J94" s="10"/>
      <c r="K94" s="143">
        <f>K95+K97</f>
        <v>21611500</v>
      </c>
      <c r="L94" s="140">
        <f>L95+L96</f>
        <v>4819100</v>
      </c>
      <c r="M94" s="160">
        <f t="shared" si="3"/>
        <v>22.298776114568632</v>
      </c>
    </row>
    <row r="95" spans="1:13" ht="35.25" customHeight="1">
      <c r="A95" s="11"/>
      <c r="B95" s="207">
        <v>500</v>
      </c>
      <c r="C95" s="207"/>
      <c r="D95" s="207"/>
      <c r="E95" s="207"/>
      <c r="F95" s="208"/>
      <c r="G95" s="23" t="s">
        <v>4</v>
      </c>
      <c r="H95" s="23"/>
      <c r="I95" s="33"/>
      <c r="J95" s="10">
        <v>600</v>
      </c>
      <c r="K95" s="143">
        <v>18611500</v>
      </c>
      <c r="L95" s="140">
        <v>4819100</v>
      </c>
      <c r="M95" s="160">
        <f t="shared" si="3"/>
        <v>25.893130591301077</v>
      </c>
    </row>
    <row r="96" spans="1:13" ht="15" customHeight="1" hidden="1">
      <c r="A96" s="11"/>
      <c r="B96" s="205" t="s">
        <v>51</v>
      </c>
      <c r="C96" s="205"/>
      <c r="D96" s="205"/>
      <c r="E96" s="205"/>
      <c r="F96" s="206"/>
      <c r="G96" s="23" t="s">
        <v>1</v>
      </c>
      <c r="H96" s="23"/>
      <c r="I96" s="33"/>
      <c r="J96" s="10">
        <v>800</v>
      </c>
      <c r="K96" s="143">
        <v>0</v>
      </c>
      <c r="L96" s="140">
        <v>0</v>
      </c>
      <c r="M96" s="160" t="e">
        <f t="shared" si="3"/>
        <v>#DIV/0!</v>
      </c>
    </row>
    <row r="97" spans="1:13" ht="15" customHeight="1">
      <c r="A97" s="11"/>
      <c r="B97" s="26"/>
      <c r="C97" s="26"/>
      <c r="D97" s="26"/>
      <c r="E97" s="26"/>
      <c r="F97" s="27"/>
      <c r="G97" s="23" t="s">
        <v>1</v>
      </c>
      <c r="H97" s="23"/>
      <c r="I97" s="33"/>
      <c r="J97" s="10">
        <v>800</v>
      </c>
      <c r="K97" s="143">
        <v>3000000</v>
      </c>
      <c r="L97" s="140">
        <v>0</v>
      </c>
      <c r="M97" s="160">
        <v>25.893130591301077</v>
      </c>
    </row>
    <row r="98" spans="1:13" ht="51.75" customHeight="1">
      <c r="A98" s="11"/>
      <c r="B98" s="26"/>
      <c r="C98" s="26"/>
      <c r="D98" s="26"/>
      <c r="E98" s="26"/>
      <c r="F98" s="27"/>
      <c r="G98" s="122" t="s">
        <v>65</v>
      </c>
      <c r="H98" s="32"/>
      <c r="I98" s="9" t="s">
        <v>208</v>
      </c>
      <c r="J98" s="10"/>
      <c r="K98" s="143">
        <f>K99+K101</f>
        <v>39394700</v>
      </c>
      <c r="L98" s="140">
        <f>L99+L101</f>
        <v>8626500</v>
      </c>
      <c r="M98" s="160">
        <f t="shared" si="3"/>
        <v>21.89761566911285</v>
      </c>
    </row>
    <row r="99" spans="1:13" ht="40.5" customHeight="1">
      <c r="A99" s="11"/>
      <c r="B99" s="207">
        <v>500</v>
      </c>
      <c r="C99" s="207"/>
      <c r="D99" s="207"/>
      <c r="E99" s="207"/>
      <c r="F99" s="208"/>
      <c r="G99" s="23" t="s">
        <v>4</v>
      </c>
      <c r="H99" s="23"/>
      <c r="I99" s="33"/>
      <c r="J99" s="10">
        <v>600</v>
      </c>
      <c r="K99" s="143">
        <v>34205388</v>
      </c>
      <c r="L99" s="140">
        <v>8626500</v>
      </c>
      <c r="M99" s="160">
        <f t="shared" si="3"/>
        <v>25.219710999916156</v>
      </c>
    </row>
    <row r="100" spans="1:13" ht="28.5" customHeight="1" hidden="1">
      <c r="A100" s="11"/>
      <c r="B100" s="26"/>
      <c r="C100" s="26"/>
      <c r="D100" s="26"/>
      <c r="E100" s="26"/>
      <c r="F100" s="27"/>
      <c r="G100" s="23" t="s">
        <v>1</v>
      </c>
      <c r="H100" s="23"/>
      <c r="I100" s="33"/>
      <c r="J100" s="10">
        <v>800</v>
      </c>
      <c r="K100" s="143">
        <v>0</v>
      </c>
      <c r="L100" s="140">
        <v>0</v>
      </c>
      <c r="M100" s="160" t="e">
        <f t="shared" si="3"/>
        <v>#DIV/0!</v>
      </c>
    </row>
    <row r="101" spans="1:13" ht="28.5" customHeight="1">
      <c r="A101" s="11"/>
      <c r="B101" s="26"/>
      <c r="C101" s="26"/>
      <c r="D101" s="26"/>
      <c r="E101" s="26"/>
      <c r="F101" s="27"/>
      <c r="G101" s="23" t="s">
        <v>1</v>
      </c>
      <c r="H101" s="23"/>
      <c r="I101" s="33"/>
      <c r="J101" s="10">
        <v>800</v>
      </c>
      <c r="K101" s="143">
        <v>5189312</v>
      </c>
      <c r="L101" s="140">
        <v>0</v>
      </c>
      <c r="M101" s="160">
        <f t="shared" si="3"/>
        <v>0</v>
      </c>
    </row>
    <row r="102" spans="1:13" s="125" customFormat="1" ht="57" customHeight="1">
      <c r="A102" s="124"/>
      <c r="B102" s="222" t="s">
        <v>50</v>
      </c>
      <c r="C102" s="222"/>
      <c r="D102" s="222"/>
      <c r="E102" s="222"/>
      <c r="F102" s="223"/>
      <c r="G102" s="122" t="s">
        <v>66</v>
      </c>
      <c r="H102" s="122"/>
      <c r="I102" s="9" t="s">
        <v>209</v>
      </c>
      <c r="J102" s="10"/>
      <c r="K102" s="143">
        <f>K103</f>
        <v>5113600</v>
      </c>
      <c r="L102" s="140">
        <f>L103</f>
        <v>1181280</v>
      </c>
      <c r="M102" s="160">
        <f aca="true" t="shared" si="5" ref="M102:M172">L102/K102*100</f>
        <v>23.100750938673343</v>
      </c>
    </row>
    <row r="103" spans="1:13" ht="30.75">
      <c r="A103" s="11"/>
      <c r="B103" s="26"/>
      <c r="C103" s="26"/>
      <c r="D103" s="26"/>
      <c r="E103" s="26"/>
      <c r="F103" s="27"/>
      <c r="G103" s="23" t="s">
        <v>4</v>
      </c>
      <c r="H103" s="23"/>
      <c r="I103" s="33"/>
      <c r="J103" s="10">
        <v>600</v>
      </c>
      <c r="K103" s="143">
        <v>5113600</v>
      </c>
      <c r="L103" s="140">
        <v>1181280</v>
      </c>
      <c r="M103" s="160">
        <f t="shared" si="5"/>
        <v>23.100750938673343</v>
      </c>
    </row>
    <row r="104" spans="1:13" ht="32.25" customHeight="1">
      <c r="A104" s="11"/>
      <c r="B104" s="207">
        <v>500</v>
      </c>
      <c r="C104" s="207"/>
      <c r="D104" s="207"/>
      <c r="E104" s="207"/>
      <c r="F104" s="208"/>
      <c r="G104" s="32" t="s">
        <v>67</v>
      </c>
      <c r="H104" s="32"/>
      <c r="I104" s="9" t="s">
        <v>210</v>
      </c>
      <c r="J104" s="10"/>
      <c r="K104" s="143">
        <f>K105+K106+K107</f>
        <v>6324900</v>
      </c>
      <c r="L104" s="140">
        <f>L105+L106+L107</f>
        <v>1173211.27</v>
      </c>
      <c r="M104" s="160">
        <f t="shared" si="5"/>
        <v>18.549088048822906</v>
      </c>
    </row>
    <row r="105" spans="1:13" ht="87.75" customHeight="1">
      <c r="A105" s="11"/>
      <c r="B105" s="205" t="s">
        <v>49</v>
      </c>
      <c r="C105" s="205"/>
      <c r="D105" s="205"/>
      <c r="E105" s="205"/>
      <c r="F105" s="206"/>
      <c r="G105" s="23" t="s">
        <v>3</v>
      </c>
      <c r="H105" s="23"/>
      <c r="I105" s="33"/>
      <c r="J105" s="10">
        <v>100</v>
      </c>
      <c r="K105" s="143">
        <v>5255600</v>
      </c>
      <c r="L105" s="143">
        <v>1044361.59</v>
      </c>
      <c r="M105" s="160">
        <f>L105/K105*100</f>
        <v>19.871405548367456</v>
      </c>
    </row>
    <row r="106" spans="1:13" ht="36.75" customHeight="1">
      <c r="A106" s="11"/>
      <c r="B106" s="26"/>
      <c r="C106" s="26"/>
      <c r="D106" s="26"/>
      <c r="E106" s="26"/>
      <c r="F106" s="27"/>
      <c r="G106" s="23" t="s">
        <v>2</v>
      </c>
      <c r="H106" s="23"/>
      <c r="I106" s="33"/>
      <c r="J106" s="10">
        <v>200</v>
      </c>
      <c r="K106" s="143">
        <v>1045500</v>
      </c>
      <c r="L106" s="143">
        <v>128849.68</v>
      </c>
      <c r="M106" s="160">
        <f>L106/K106*100</f>
        <v>12.324216164514585</v>
      </c>
    </row>
    <row r="107" spans="1:13" ht="24" customHeight="1">
      <c r="A107" s="11"/>
      <c r="B107" s="26"/>
      <c r="C107" s="26"/>
      <c r="D107" s="26"/>
      <c r="E107" s="26"/>
      <c r="F107" s="27"/>
      <c r="G107" s="23" t="s">
        <v>1</v>
      </c>
      <c r="H107" s="23"/>
      <c r="I107" s="33"/>
      <c r="J107" s="10">
        <v>800</v>
      </c>
      <c r="K107" s="143">
        <v>23800</v>
      </c>
      <c r="L107" s="140">
        <v>0</v>
      </c>
      <c r="M107" s="160">
        <f t="shared" si="5"/>
        <v>0</v>
      </c>
    </row>
    <row r="108" spans="1:13" ht="39.75" customHeight="1">
      <c r="A108" s="11"/>
      <c r="B108" s="26"/>
      <c r="C108" s="26"/>
      <c r="D108" s="26"/>
      <c r="E108" s="26"/>
      <c r="F108" s="27"/>
      <c r="G108" s="23" t="s">
        <v>282</v>
      </c>
      <c r="H108" s="23"/>
      <c r="I108" s="9" t="s">
        <v>281</v>
      </c>
      <c r="J108" s="10"/>
      <c r="K108" s="143">
        <f>K109</f>
        <v>90319</v>
      </c>
      <c r="L108" s="140">
        <f>L109</f>
        <v>0</v>
      </c>
      <c r="M108" s="160">
        <f t="shared" si="5"/>
        <v>0</v>
      </c>
    </row>
    <row r="109" spans="1:13" ht="36.75" customHeight="1">
      <c r="A109" s="11"/>
      <c r="B109" s="207">
        <v>500</v>
      </c>
      <c r="C109" s="207"/>
      <c r="D109" s="207"/>
      <c r="E109" s="207"/>
      <c r="F109" s="208"/>
      <c r="G109" s="83" t="s">
        <v>4</v>
      </c>
      <c r="H109" s="83"/>
      <c r="I109" s="188"/>
      <c r="J109" s="81">
        <v>600</v>
      </c>
      <c r="K109" s="148">
        <v>90319</v>
      </c>
      <c r="L109" s="144">
        <v>0</v>
      </c>
      <c r="M109" s="161">
        <f t="shared" si="5"/>
        <v>0</v>
      </c>
    </row>
    <row r="110" spans="1:13" ht="0" customHeight="1" hidden="1">
      <c r="A110" s="11"/>
      <c r="B110" s="26"/>
      <c r="C110" s="26"/>
      <c r="D110" s="26"/>
      <c r="E110" s="26"/>
      <c r="F110" s="27"/>
      <c r="G110" s="83" t="s">
        <v>496</v>
      </c>
      <c r="H110" s="83"/>
      <c r="I110" s="188" t="s">
        <v>497</v>
      </c>
      <c r="J110" s="81"/>
      <c r="K110" s="148">
        <f>K111</f>
        <v>0</v>
      </c>
      <c r="L110" s="144">
        <f>L111</f>
        <v>0</v>
      </c>
      <c r="M110" s="161" t="e">
        <f t="shared" si="5"/>
        <v>#DIV/0!</v>
      </c>
    </row>
    <row r="111" spans="1:13" ht="30" customHeight="1" hidden="1">
      <c r="A111" s="11"/>
      <c r="B111" s="26"/>
      <c r="C111" s="26"/>
      <c r="D111" s="26"/>
      <c r="E111" s="26"/>
      <c r="F111" s="27"/>
      <c r="G111" s="23" t="s">
        <v>4</v>
      </c>
      <c r="H111" s="23"/>
      <c r="I111" s="33"/>
      <c r="J111" s="10">
        <v>600</v>
      </c>
      <c r="K111" s="143">
        <v>0</v>
      </c>
      <c r="L111" s="140">
        <v>0</v>
      </c>
      <c r="M111" s="160" t="e">
        <f t="shared" si="5"/>
        <v>#DIV/0!</v>
      </c>
    </row>
    <row r="112" spans="1:13" ht="61.5">
      <c r="A112" s="11"/>
      <c r="B112" s="205" t="s">
        <v>48</v>
      </c>
      <c r="C112" s="205"/>
      <c r="D112" s="205"/>
      <c r="E112" s="205"/>
      <c r="F112" s="206"/>
      <c r="G112" s="23" t="s">
        <v>197</v>
      </c>
      <c r="H112" s="23"/>
      <c r="I112" s="80" t="s">
        <v>402</v>
      </c>
      <c r="J112" s="10"/>
      <c r="K112" s="143">
        <f>K113</f>
        <v>328100</v>
      </c>
      <c r="L112" s="140">
        <f>L113</f>
        <v>80037.49</v>
      </c>
      <c r="M112" s="160">
        <f t="shared" si="5"/>
        <v>24.394236513258154</v>
      </c>
    </row>
    <row r="113" spans="1:13" s="75" customFormat="1" ht="30.75">
      <c r="A113" s="72"/>
      <c r="B113" s="73"/>
      <c r="C113" s="73"/>
      <c r="D113" s="73"/>
      <c r="E113" s="73"/>
      <c r="F113" s="74"/>
      <c r="G113" s="23" t="s">
        <v>4</v>
      </c>
      <c r="H113" s="23"/>
      <c r="I113" s="33"/>
      <c r="J113" s="10">
        <v>600</v>
      </c>
      <c r="K113" s="143">
        <v>328100</v>
      </c>
      <c r="L113" s="143">
        <v>80037.49</v>
      </c>
      <c r="M113" s="161">
        <f t="shared" si="5"/>
        <v>24.394236513258154</v>
      </c>
    </row>
    <row r="114" spans="1:13" s="75" customFormat="1" ht="30.75">
      <c r="A114" s="72"/>
      <c r="B114" s="73"/>
      <c r="C114" s="73"/>
      <c r="D114" s="73"/>
      <c r="E114" s="73"/>
      <c r="F114" s="74"/>
      <c r="G114" s="23" t="s">
        <v>198</v>
      </c>
      <c r="H114" s="23"/>
      <c r="I114" s="9" t="s">
        <v>403</v>
      </c>
      <c r="J114" s="10"/>
      <c r="K114" s="143">
        <f>K115</f>
        <v>81067000</v>
      </c>
      <c r="L114" s="144">
        <f>L115</f>
        <v>23086000</v>
      </c>
      <c r="M114" s="161">
        <f t="shared" si="5"/>
        <v>28.477678956912182</v>
      </c>
    </row>
    <row r="115" spans="1:13" s="75" customFormat="1" ht="30.75">
      <c r="A115" s="72"/>
      <c r="B115" s="73"/>
      <c r="C115" s="73"/>
      <c r="D115" s="73"/>
      <c r="E115" s="73"/>
      <c r="F115" s="74"/>
      <c r="G115" s="23" t="s">
        <v>4</v>
      </c>
      <c r="H115" s="23"/>
      <c r="I115" s="33"/>
      <c r="J115" s="10">
        <v>600</v>
      </c>
      <c r="K115" s="143">
        <v>81067000</v>
      </c>
      <c r="L115" s="144">
        <v>23086000</v>
      </c>
      <c r="M115" s="161">
        <f t="shared" si="5"/>
        <v>28.477678956912182</v>
      </c>
    </row>
    <row r="116" spans="1:13" s="75" customFormat="1" ht="39" customHeight="1">
      <c r="A116" s="72"/>
      <c r="B116" s="73"/>
      <c r="C116" s="73"/>
      <c r="D116" s="73"/>
      <c r="E116" s="73"/>
      <c r="F116" s="74"/>
      <c r="G116" s="23" t="s">
        <v>115</v>
      </c>
      <c r="H116" s="23"/>
      <c r="I116" s="9" t="s">
        <v>404</v>
      </c>
      <c r="J116" s="10"/>
      <c r="K116" s="143">
        <f>K117</f>
        <v>21992000</v>
      </c>
      <c r="L116" s="144">
        <f>L117</f>
        <v>6264000</v>
      </c>
      <c r="M116" s="161">
        <f t="shared" si="5"/>
        <v>28.483084758093852</v>
      </c>
    </row>
    <row r="117" spans="1:13" s="75" customFormat="1" ht="37.5" customHeight="1">
      <c r="A117" s="72"/>
      <c r="B117" s="73"/>
      <c r="C117" s="73"/>
      <c r="D117" s="73"/>
      <c r="E117" s="73"/>
      <c r="F117" s="74"/>
      <c r="G117" s="23" t="s">
        <v>4</v>
      </c>
      <c r="H117" s="23"/>
      <c r="I117" s="33"/>
      <c r="J117" s="10">
        <v>600</v>
      </c>
      <c r="K117" s="143">
        <v>21992000</v>
      </c>
      <c r="L117" s="144">
        <v>6264000</v>
      </c>
      <c r="M117" s="161">
        <f t="shared" si="5"/>
        <v>28.483084758093852</v>
      </c>
    </row>
    <row r="118" spans="1:13" s="75" customFormat="1" ht="17.25" customHeight="1" hidden="1">
      <c r="A118" s="72"/>
      <c r="B118" s="73"/>
      <c r="C118" s="73"/>
      <c r="D118" s="73"/>
      <c r="E118" s="73"/>
      <c r="F118" s="74"/>
      <c r="G118" s="83" t="s">
        <v>498</v>
      </c>
      <c r="H118" s="23"/>
      <c r="I118" s="191" t="s">
        <v>499</v>
      </c>
      <c r="J118" s="81"/>
      <c r="K118" s="143">
        <f>K119</f>
        <v>0</v>
      </c>
      <c r="L118" s="144">
        <f>L119</f>
        <v>0</v>
      </c>
      <c r="M118" s="161" t="e">
        <f t="shared" si="5"/>
        <v>#DIV/0!</v>
      </c>
    </row>
    <row r="119" spans="1:13" s="75" customFormat="1" ht="22.5" customHeight="1" hidden="1">
      <c r="A119" s="72"/>
      <c r="B119" s="73"/>
      <c r="C119" s="73"/>
      <c r="D119" s="73"/>
      <c r="E119" s="73"/>
      <c r="F119" s="74"/>
      <c r="G119" s="83" t="s">
        <v>4</v>
      </c>
      <c r="H119" s="23"/>
      <c r="I119" s="191"/>
      <c r="J119" s="81">
        <v>600</v>
      </c>
      <c r="K119" s="143">
        <v>0</v>
      </c>
      <c r="L119" s="144">
        <v>0</v>
      </c>
      <c r="M119" s="161" t="e">
        <f t="shared" si="5"/>
        <v>#DIV/0!</v>
      </c>
    </row>
    <row r="120" spans="1:13" s="75" customFormat="1" ht="29.25" customHeight="1" hidden="1">
      <c r="A120" s="72"/>
      <c r="B120" s="73"/>
      <c r="C120" s="73"/>
      <c r="D120" s="73"/>
      <c r="E120" s="73"/>
      <c r="F120" s="74"/>
      <c r="G120" s="83" t="s">
        <v>514</v>
      </c>
      <c r="H120" s="23"/>
      <c r="I120" s="191" t="s">
        <v>513</v>
      </c>
      <c r="J120" s="81"/>
      <c r="K120" s="143">
        <f>K121</f>
        <v>0</v>
      </c>
      <c r="L120" s="144">
        <f>L121</f>
        <v>0</v>
      </c>
      <c r="M120" s="161" t="e">
        <f t="shared" si="5"/>
        <v>#DIV/0!</v>
      </c>
    </row>
    <row r="121" spans="1:13" s="75" customFormat="1" ht="43.5" customHeight="1" hidden="1">
      <c r="A121" s="72"/>
      <c r="B121" s="73"/>
      <c r="C121" s="73"/>
      <c r="D121" s="73"/>
      <c r="E121" s="73"/>
      <c r="F121" s="74"/>
      <c r="G121" s="83" t="s">
        <v>4</v>
      </c>
      <c r="H121" s="23"/>
      <c r="I121" s="188"/>
      <c r="J121" s="81">
        <v>600</v>
      </c>
      <c r="K121" s="143">
        <v>0</v>
      </c>
      <c r="L121" s="144">
        <v>0</v>
      </c>
      <c r="M121" s="161" t="e">
        <f t="shared" si="5"/>
        <v>#DIV/0!</v>
      </c>
    </row>
    <row r="122" spans="1:13" ht="56.25" customHeight="1">
      <c r="A122" s="11"/>
      <c r="B122" s="207">
        <v>500</v>
      </c>
      <c r="C122" s="207"/>
      <c r="D122" s="207"/>
      <c r="E122" s="207"/>
      <c r="F122" s="208"/>
      <c r="G122" s="7" t="s">
        <v>212</v>
      </c>
      <c r="H122" s="7"/>
      <c r="I122" s="100" t="s">
        <v>211</v>
      </c>
      <c r="J122" s="10"/>
      <c r="K122" s="143">
        <f>K123+K125++K127+K130+K132+K134</f>
        <v>32541994</v>
      </c>
      <c r="L122" s="140">
        <f>L123+L125++L127+L130+L132+L134</f>
        <v>8546041</v>
      </c>
      <c r="M122" s="160">
        <f t="shared" si="5"/>
        <v>26.26157757880479</v>
      </c>
    </row>
    <row r="123" spans="1:13" ht="57" customHeight="1">
      <c r="A123" s="11"/>
      <c r="B123" s="205" t="s">
        <v>47</v>
      </c>
      <c r="C123" s="205"/>
      <c r="D123" s="205"/>
      <c r="E123" s="205"/>
      <c r="F123" s="206"/>
      <c r="G123" s="23" t="s">
        <v>426</v>
      </c>
      <c r="H123" s="23"/>
      <c r="I123" s="9" t="s">
        <v>213</v>
      </c>
      <c r="J123" s="10"/>
      <c r="K123" s="143">
        <f>K124</f>
        <v>71627</v>
      </c>
      <c r="L123" s="140">
        <f>L124</f>
        <v>31025.3</v>
      </c>
      <c r="M123" s="160">
        <f t="shared" si="5"/>
        <v>43.31509067809625</v>
      </c>
    </row>
    <row r="124" spans="1:13" ht="20.25" customHeight="1">
      <c r="A124" s="11"/>
      <c r="B124" s="26"/>
      <c r="C124" s="26"/>
      <c r="D124" s="26"/>
      <c r="E124" s="26"/>
      <c r="F124" s="27"/>
      <c r="G124" s="23" t="s">
        <v>5</v>
      </c>
      <c r="H124" s="23"/>
      <c r="I124" s="71"/>
      <c r="J124" s="10">
        <v>300</v>
      </c>
      <c r="K124" s="143">
        <v>71627</v>
      </c>
      <c r="L124" s="143">
        <v>31025.3</v>
      </c>
      <c r="M124" s="160">
        <f t="shared" si="5"/>
        <v>43.31509067809625</v>
      </c>
    </row>
    <row r="125" spans="1:13" ht="38.25" customHeight="1">
      <c r="A125" s="11"/>
      <c r="B125" s="207">
        <v>500</v>
      </c>
      <c r="C125" s="207"/>
      <c r="D125" s="207"/>
      <c r="E125" s="207"/>
      <c r="F125" s="208"/>
      <c r="G125" s="23" t="s">
        <v>113</v>
      </c>
      <c r="H125" s="23"/>
      <c r="I125" s="9" t="s">
        <v>214</v>
      </c>
      <c r="J125" s="10" t="s">
        <v>0</v>
      </c>
      <c r="K125" s="143">
        <f>K126</f>
        <v>1300120</v>
      </c>
      <c r="L125" s="140">
        <f>L126</f>
        <v>408318</v>
      </c>
      <c r="M125" s="160">
        <f t="shared" si="5"/>
        <v>31.406177891271575</v>
      </c>
    </row>
    <row r="126" spans="1:13" ht="33.75" customHeight="1">
      <c r="A126" s="11"/>
      <c r="B126" s="205" t="s">
        <v>46</v>
      </c>
      <c r="C126" s="205"/>
      <c r="D126" s="205"/>
      <c r="E126" s="205"/>
      <c r="F126" s="206"/>
      <c r="G126" s="23" t="s">
        <v>4</v>
      </c>
      <c r="H126" s="23"/>
      <c r="I126" s="9" t="s">
        <v>0</v>
      </c>
      <c r="J126" s="10">
        <v>600</v>
      </c>
      <c r="K126" s="143">
        <v>1300120</v>
      </c>
      <c r="L126" s="140">
        <v>408318</v>
      </c>
      <c r="M126" s="160">
        <f t="shared" si="5"/>
        <v>31.406177891271575</v>
      </c>
    </row>
    <row r="127" spans="1:13" ht="52.5" customHeight="1">
      <c r="A127" s="11"/>
      <c r="B127" s="205" t="s">
        <v>45</v>
      </c>
      <c r="C127" s="205"/>
      <c r="D127" s="205"/>
      <c r="E127" s="205"/>
      <c r="F127" s="206"/>
      <c r="G127" s="23" t="s">
        <v>95</v>
      </c>
      <c r="H127" s="23"/>
      <c r="I127" s="9" t="s">
        <v>215</v>
      </c>
      <c r="J127" s="10" t="s">
        <v>0</v>
      </c>
      <c r="K127" s="143">
        <f>K129+K128</f>
        <v>11527554</v>
      </c>
      <c r="L127" s="140">
        <f>L128+L129</f>
        <v>2608310.43</v>
      </c>
      <c r="M127" s="160">
        <f t="shared" si="5"/>
        <v>22.626746576073295</v>
      </c>
    </row>
    <row r="128" spans="1:13" ht="33" customHeight="1">
      <c r="A128" s="11"/>
      <c r="B128" s="207">
        <v>500</v>
      </c>
      <c r="C128" s="207"/>
      <c r="D128" s="207"/>
      <c r="E128" s="207"/>
      <c r="F128" s="208"/>
      <c r="G128" s="23" t="s">
        <v>2</v>
      </c>
      <c r="H128" s="23"/>
      <c r="I128" s="9"/>
      <c r="J128" s="10">
        <v>200</v>
      </c>
      <c r="K128" s="143">
        <v>61761</v>
      </c>
      <c r="L128" s="143">
        <v>13534.6</v>
      </c>
      <c r="M128" s="160">
        <f t="shared" si="5"/>
        <v>21.914476773368307</v>
      </c>
    </row>
    <row r="129" spans="1:13" ht="21.75" customHeight="1">
      <c r="A129" s="11"/>
      <c r="B129" s="205" t="s">
        <v>44</v>
      </c>
      <c r="C129" s="205"/>
      <c r="D129" s="205"/>
      <c r="E129" s="205"/>
      <c r="F129" s="206"/>
      <c r="G129" s="23" t="s">
        <v>5</v>
      </c>
      <c r="H129" s="23"/>
      <c r="I129" s="9" t="s">
        <v>0</v>
      </c>
      <c r="J129" s="10">
        <v>300</v>
      </c>
      <c r="K129" s="143">
        <v>11465793</v>
      </c>
      <c r="L129" s="143">
        <v>2594775.83</v>
      </c>
      <c r="M129" s="160">
        <f t="shared" si="5"/>
        <v>22.630583248799276</v>
      </c>
    </row>
    <row r="130" spans="1:13" ht="46.5">
      <c r="A130" s="11"/>
      <c r="B130" s="26"/>
      <c r="C130" s="26"/>
      <c r="D130" s="26"/>
      <c r="E130" s="26"/>
      <c r="F130" s="27"/>
      <c r="G130" s="23" t="s">
        <v>200</v>
      </c>
      <c r="H130" s="23"/>
      <c r="I130" s="9" t="s">
        <v>216</v>
      </c>
      <c r="J130" s="10" t="s">
        <v>0</v>
      </c>
      <c r="K130" s="143">
        <f>K131</f>
        <v>15472700</v>
      </c>
      <c r="L130" s="140">
        <f>L131</f>
        <v>3870000</v>
      </c>
      <c r="M130" s="160">
        <f t="shared" si="5"/>
        <v>25.01179496791122</v>
      </c>
    </row>
    <row r="131" spans="1:13" ht="33" customHeight="1">
      <c r="A131" s="11"/>
      <c r="B131" s="26"/>
      <c r="C131" s="26"/>
      <c r="D131" s="26"/>
      <c r="E131" s="26"/>
      <c r="F131" s="27"/>
      <c r="G131" s="23" t="s">
        <v>4</v>
      </c>
      <c r="H131" s="23"/>
      <c r="I131" s="9" t="s">
        <v>0</v>
      </c>
      <c r="J131" s="10">
        <v>600</v>
      </c>
      <c r="K131" s="143">
        <v>15472700</v>
      </c>
      <c r="L131" s="140">
        <v>3870000</v>
      </c>
      <c r="M131" s="160">
        <f t="shared" si="5"/>
        <v>25.01179496791122</v>
      </c>
    </row>
    <row r="132" spans="1:13" ht="28.5" customHeight="1">
      <c r="A132" s="11"/>
      <c r="B132" s="205" t="s">
        <v>43</v>
      </c>
      <c r="C132" s="205"/>
      <c r="D132" s="205"/>
      <c r="E132" s="205"/>
      <c r="F132" s="206"/>
      <c r="G132" s="23" t="s">
        <v>96</v>
      </c>
      <c r="H132" s="23"/>
      <c r="I132" s="9" t="s">
        <v>217</v>
      </c>
      <c r="J132" s="10" t="s">
        <v>0</v>
      </c>
      <c r="K132" s="143">
        <f>K133</f>
        <v>322993</v>
      </c>
      <c r="L132" s="140">
        <f>L133</f>
        <v>87191.09</v>
      </c>
      <c r="M132" s="160">
        <f t="shared" si="5"/>
        <v>26.994730535955885</v>
      </c>
    </row>
    <row r="133" spans="1:13" ht="27.75" customHeight="1">
      <c r="A133" s="11"/>
      <c r="B133" s="26"/>
      <c r="C133" s="26"/>
      <c r="D133" s="26"/>
      <c r="E133" s="26"/>
      <c r="F133" s="27"/>
      <c r="G133" s="23" t="s">
        <v>5</v>
      </c>
      <c r="H133" s="23"/>
      <c r="I133" s="9" t="s">
        <v>0</v>
      </c>
      <c r="J133" s="10">
        <v>300</v>
      </c>
      <c r="K133" s="143">
        <v>322993</v>
      </c>
      <c r="L133" s="143">
        <v>87191.09</v>
      </c>
      <c r="M133" s="160">
        <f t="shared" si="5"/>
        <v>26.994730535955885</v>
      </c>
    </row>
    <row r="134" spans="1:13" ht="44.25" customHeight="1">
      <c r="A134" s="11"/>
      <c r="B134" s="219" t="s">
        <v>42</v>
      </c>
      <c r="C134" s="219"/>
      <c r="D134" s="219"/>
      <c r="E134" s="219"/>
      <c r="F134" s="220"/>
      <c r="G134" s="23" t="s">
        <v>97</v>
      </c>
      <c r="H134" s="23"/>
      <c r="I134" s="9" t="s">
        <v>218</v>
      </c>
      <c r="J134" s="10" t="s">
        <v>0</v>
      </c>
      <c r="K134" s="143">
        <f>K135</f>
        <v>3847000</v>
      </c>
      <c r="L134" s="140">
        <f>L135</f>
        <v>1541196.18</v>
      </c>
      <c r="M134" s="160">
        <f t="shared" si="5"/>
        <v>40.06228697686509</v>
      </c>
    </row>
    <row r="135" spans="1:13" ht="36" customHeight="1">
      <c r="A135" s="11"/>
      <c r="B135" s="19"/>
      <c r="C135" s="19"/>
      <c r="D135" s="19"/>
      <c r="E135" s="19"/>
      <c r="F135" s="20"/>
      <c r="G135" s="23" t="s">
        <v>4</v>
      </c>
      <c r="H135" s="23"/>
      <c r="I135" s="9" t="s">
        <v>0</v>
      </c>
      <c r="J135" s="10">
        <v>600</v>
      </c>
      <c r="K135" s="143">
        <v>3847000</v>
      </c>
      <c r="L135" s="143">
        <v>1541196.18</v>
      </c>
      <c r="M135" s="160">
        <f t="shared" si="5"/>
        <v>40.06228697686509</v>
      </c>
    </row>
    <row r="136" spans="1:13" ht="56.25" customHeight="1">
      <c r="A136" s="11"/>
      <c r="B136" s="26"/>
      <c r="C136" s="26"/>
      <c r="D136" s="26"/>
      <c r="E136" s="26"/>
      <c r="F136" s="27"/>
      <c r="G136" s="63" t="s">
        <v>538</v>
      </c>
      <c r="H136" s="63"/>
      <c r="I136" s="5" t="s">
        <v>245</v>
      </c>
      <c r="J136" s="64"/>
      <c r="K136" s="137">
        <f>K137</f>
        <v>2633113</v>
      </c>
      <c r="L136" s="142">
        <f>L137</f>
        <v>0</v>
      </c>
      <c r="M136" s="160">
        <f t="shared" si="5"/>
        <v>0</v>
      </c>
    </row>
    <row r="137" spans="1:13" ht="69.75" customHeight="1">
      <c r="A137" s="11"/>
      <c r="B137" s="26"/>
      <c r="C137" s="26"/>
      <c r="D137" s="26"/>
      <c r="E137" s="26"/>
      <c r="F137" s="27"/>
      <c r="G137" s="60" t="s">
        <v>539</v>
      </c>
      <c r="H137" s="60"/>
      <c r="I137" s="9" t="s">
        <v>246</v>
      </c>
      <c r="J137" s="61"/>
      <c r="K137" s="138">
        <f>K138</f>
        <v>2633113</v>
      </c>
      <c r="L137" s="140">
        <f>L138</f>
        <v>0</v>
      </c>
      <c r="M137" s="160">
        <f t="shared" si="5"/>
        <v>0</v>
      </c>
    </row>
    <row r="138" spans="1:13" s="88" customFormat="1" ht="51.75" customHeight="1">
      <c r="A138" s="85"/>
      <c r="B138" s="86"/>
      <c r="C138" s="86"/>
      <c r="D138" s="86"/>
      <c r="E138" s="86"/>
      <c r="F138" s="87"/>
      <c r="G138" s="89" t="s">
        <v>284</v>
      </c>
      <c r="H138" s="89"/>
      <c r="I138" s="71" t="s">
        <v>247</v>
      </c>
      <c r="J138" s="61"/>
      <c r="K138" s="138">
        <f>K141+K144+K147+K151+K139+K153</f>
        <v>2633113</v>
      </c>
      <c r="L138" s="144">
        <f>L141+L144+L147+L151+L139</f>
        <v>0</v>
      </c>
      <c r="M138" s="161">
        <f t="shared" si="5"/>
        <v>0</v>
      </c>
    </row>
    <row r="139" spans="1:13" s="88" customFormat="1" ht="52.5" customHeight="1" hidden="1">
      <c r="A139" s="85"/>
      <c r="B139" s="86"/>
      <c r="C139" s="86"/>
      <c r="D139" s="86"/>
      <c r="E139" s="86"/>
      <c r="F139" s="87"/>
      <c r="G139" s="107" t="s">
        <v>501</v>
      </c>
      <c r="H139" s="104"/>
      <c r="I139" s="80" t="s">
        <v>500</v>
      </c>
      <c r="J139" s="108"/>
      <c r="K139" s="138">
        <f>K140</f>
        <v>0</v>
      </c>
      <c r="L139" s="144">
        <f>L140</f>
        <v>0</v>
      </c>
      <c r="M139" s="161" t="e">
        <f t="shared" si="5"/>
        <v>#DIV/0!</v>
      </c>
    </row>
    <row r="140" spans="1:13" s="88" customFormat="1" ht="52.5" customHeight="1" hidden="1">
      <c r="A140" s="85"/>
      <c r="B140" s="86"/>
      <c r="C140" s="86"/>
      <c r="D140" s="86"/>
      <c r="E140" s="86"/>
      <c r="F140" s="87"/>
      <c r="G140" s="107" t="s">
        <v>4</v>
      </c>
      <c r="H140" s="104"/>
      <c r="I140" s="100"/>
      <c r="J140" s="108">
        <v>300</v>
      </c>
      <c r="K140" s="138">
        <v>0</v>
      </c>
      <c r="L140" s="144">
        <v>0</v>
      </c>
      <c r="M140" s="161" t="e">
        <f t="shared" si="5"/>
        <v>#DIV/0!</v>
      </c>
    </row>
    <row r="141" spans="1:13" ht="68.25" customHeight="1">
      <c r="A141" s="11"/>
      <c r="B141" s="26"/>
      <c r="C141" s="26"/>
      <c r="D141" s="26"/>
      <c r="E141" s="26"/>
      <c r="F141" s="27"/>
      <c r="G141" s="60" t="s">
        <v>540</v>
      </c>
      <c r="H141" s="60"/>
      <c r="I141" s="9" t="s">
        <v>248</v>
      </c>
      <c r="J141" s="61"/>
      <c r="K141" s="138">
        <f>K142+K143</f>
        <v>347493</v>
      </c>
      <c r="L141" s="140">
        <f>L143</f>
        <v>0</v>
      </c>
      <c r="M141" s="160">
        <f t="shared" si="5"/>
        <v>0</v>
      </c>
    </row>
    <row r="142" spans="1:13" ht="37.5" customHeight="1" hidden="1">
      <c r="A142" s="11"/>
      <c r="B142" s="26"/>
      <c r="C142" s="26"/>
      <c r="D142" s="26"/>
      <c r="E142" s="26"/>
      <c r="F142" s="27"/>
      <c r="G142" s="60" t="s">
        <v>2</v>
      </c>
      <c r="H142" s="60"/>
      <c r="I142" s="61"/>
      <c r="J142" s="61">
        <v>200</v>
      </c>
      <c r="K142" s="138"/>
      <c r="L142" s="140"/>
      <c r="M142" s="160" t="e">
        <f t="shared" si="5"/>
        <v>#DIV/0!</v>
      </c>
    </row>
    <row r="143" spans="1:13" ht="36.75" customHeight="1">
      <c r="A143" s="11"/>
      <c r="B143" s="26"/>
      <c r="C143" s="26"/>
      <c r="D143" s="26"/>
      <c r="E143" s="26"/>
      <c r="F143" s="27"/>
      <c r="G143" s="60" t="s">
        <v>4</v>
      </c>
      <c r="H143" s="60"/>
      <c r="I143" s="61"/>
      <c r="J143" s="61">
        <v>600</v>
      </c>
      <c r="K143" s="138">
        <v>347493</v>
      </c>
      <c r="L143" s="140">
        <v>0</v>
      </c>
      <c r="M143" s="160">
        <f t="shared" si="5"/>
        <v>0</v>
      </c>
    </row>
    <row r="144" spans="1:13" ht="54" customHeight="1">
      <c r="A144" s="11"/>
      <c r="B144" s="26"/>
      <c r="C144" s="26"/>
      <c r="D144" s="26"/>
      <c r="E144" s="26"/>
      <c r="F144" s="27"/>
      <c r="G144" s="60" t="s">
        <v>108</v>
      </c>
      <c r="H144" s="60"/>
      <c r="I144" s="9" t="s">
        <v>249</v>
      </c>
      <c r="J144" s="61"/>
      <c r="K144" s="138">
        <f>K145+K146</f>
        <v>48420</v>
      </c>
      <c r="L144" s="140">
        <f>L145+L146</f>
        <v>0</v>
      </c>
      <c r="M144" s="160">
        <f t="shared" si="5"/>
        <v>0</v>
      </c>
    </row>
    <row r="145" spans="1:13" ht="40.5" customHeight="1" hidden="1">
      <c r="A145" s="11"/>
      <c r="B145" s="26"/>
      <c r="C145" s="26"/>
      <c r="D145" s="26"/>
      <c r="E145" s="26"/>
      <c r="F145" s="27"/>
      <c r="G145" s="23" t="s">
        <v>2</v>
      </c>
      <c r="H145" s="60"/>
      <c r="I145" s="62"/>
      <c r="J145" s="61">
        <v>200</v>
      </c>
      <c r="K145" s="138">
        <v>0</v>
      </c>
      <c r="L145" s="140">
        <v>0</v>
      </c>
      <c r="M145" s="160" t="e">
        <f t="shared" si="5"/>
        <v>#DIV/0!</v>
      </c>
    </row>
    <row r="146" spans="1:13" ht="40.5" customHeight="1">
      <c r="A146" s="11"/>
      <c r="B146" s="26"/>
      <c r="C146" s="26"/>
      <c r="D146" s="26"/>
      <c r="E146" s="26"/>
      <c r="F146" s="27"/>
      <c r="G146" s="60" t="s">
        <v>4</v>
      </c>
      <c r="H146" s="60"/>
      <c r="I146" s="61"/>
      <c r="J146" s="61">
        <v>600</v>
      </c>
      <c r="K146" s="138">
        <v>48420</v>
      </c>
      <c r="L146" s="140">
        <v>0</v>
      </c>
      <c r="M146" s="160">
        <f t="shared" si="5"/>
        <v>0</v>
      </c>
    </row>
    <row r="147" spans="1:13" ht="86.25" customHeight="1">
      <c r="A147" s="11"/>
      <c r="B147" s="26"/>
      <c r="C147" s="26"/>
      <c r="D147" s="26"/>
      <c r="E147" s="26"/>
      <c r="F147" s="27"/>
      <c r="G147" s="60" t="s">
        <v>109</v>
      </c>
      <c r="H147" s="60"/>
      <c r="I147" s="9" t="s">
        <v>250</v>
      </c>
      <c r="J147" s="61"/>
      <c r="K147" s="138">
        <f>K148+K149+K150</f>
        <v>2202000</v>
      </c>
      <c r="L147" s="140">
        <f>L148+L149+L150</f>
        <v>0</v>
      </c>
      <c r="M147" s="160">
        <f t="shared" si="5"/>
        <v>0</v>
      </c>
    </row>
    <row r="148" spans="1:13" ht="39" customHeight="1" hidden="1">
      <c r="A148" s="11"/>
      <c r="B148" s="26"/>
      <c r="C148" s="26"/>
      <c r="D148" s="26"/>
      <c r="E148" s="26"/>
      <c r="F148" s="27"/>
      <c r="G148" s="23" t="s">
        <v>2</v>
      </c>
      <c r="H148" s="60"/>
      <c r="I148" s="9"/>
      <c r="J148" s="61">
        <v>200</v>
      </c>
      <c r="K148" s="138">
        <v>0</v>
      </c>
      <c r="L148" s="140">
        <v>0</v>
      </c>
      <c r="M148" s="160" t="e">
        <f t="shared" si="5"/>
        <v>#DIV/0!</v>
      </c>
    </row>
    <row r="149" spans="1:13" ht="32.25" customHeight="1">
      <c r="A149" s="11"/>
      <c r="B149" s="26"/>
      <c r="C149" s="26"/>
      <c r="D149" s="26"/>
      <c r="E149" s="26"/>
      <c r="F149" s="27"/>
      <c r="G149" s="60" t="s">
        <v>5</v>
      </c>
      <c r="H149" s="60"/>
      <c r="I149" s="62"/>
      <c r="J149" s="61">
        <v>300</v>
      </c>
      <c r="K149" s="138">
        <v>1108800</v>
      </c>
      <c r="L149" s="140">
        <v>0</v>
      </c>
      <c r="M149" s="160">
        <f t="shared" si="5"/>
        <v>0</v>
      </c>
    </row>
    <row r="150" spans="1:13" ht="42" customHeight="1">
      <c r="A150" s="11"/>
      <c r="B150" s="26"/>
      <c r="C150" s="26"/>
      <c r="D150" s="26"/>
      <c r="E150" s="26"/>
      <c r="F150" s="27"/>
      <c r="G150" s="65" t="s">
        <v>4</v>
      </c>
      <c r="H150" s="65"/>
      <c r="I150" s="66"/>
      <c r="J150" s="66">
        <v>600</v>
      </c>
      <c r="K150" s="147">
        <v>1093200</v>
      </c>
      <c r="L150" s="140">
        <v>0</v>
      </c>
      <c r="M150" s="160">
        <f t="shared" si="5"/>
        <v>0</v>
      </c>
    </row>
    <row r="151" spans="1:13" ht="51" customHeight="1">
      <c r="A151" s="11"/>
      <c r="B151" s="26"/>
      <c r="C151" s="26"/>
      <c r="D151" s="26"/>
      <c r="E151" s="26"/>
      <c r="F151" s="27"/>
      <c r="G151" s="60" t="s">
        <v>427</v>
      </c>
      <c r="H151" s="65"/>
      <c r="I151" s="9" t="s">
        <v>415</v>
      </c>
      <c r="J151" s="66"/>
      <c r="K151" s="147">
        <f>K152</f>
        <v>23000</v>
      </c>
      <c r="L151" s="140">
        <f>L152</f>
        <v>0</v>
      </c>
      <c r="M151" s="160">
        <f t="shared" si="5"/>
        <v>0</v>
      </c>
    </row>
    <row r="152" spans="1:13" ht="42" customHeight="1">
      <c r="A152" s="11"/>
      <c r="B152" s="26"/>
      <c r="C152" s="26"/>
      <c r="D152" s="26"/>
      <c r="E152" s="26"/>
      <c r="F152" s="27"/>
      <c r="G152" s="23" t="s">
        <v>2</v>
      </c>
      <c r="H152" s="65"/>
      <c r="I152" s="66"/>
      <c r="J152" s="66">
        <v>300</v>
      </c>
      <c r="K152" s="147">
        <v>23000</v>
      </c>
      <c r="L152" s="140">
        <v>0</v>
      </c>
      <c r="M152" s="160">
        <f t="shared" si="5"/>
        <v>0</v>
      </c>
    </row>
    <row r="153" spans="1:13" ht="42" customHeight="1">
      <c r="A153" s="11"/>
      <c r="B153" s="26"/>
      <c r="C153" s="26"/>
      <c r="D153" s="26"/>
      <c r="E153" s="26"/>
      <c r="F153" s="27"/>
      <c r="G153" s="23" t="s">
        <v>528</v>
      </c>
      <c r="H153" s="65"/>
      <c r="I153" s="66" t="s">
        <v>529</v>
      </c>
      <c r="J153" s="66"/>
      <c r="K153" s="147">
        <f>K154</f>
        <v>12200</v>
      </c>
      <c r="L153" s="140">
        <f>L154</f>
        <v>0</v>
      </c>
      <c r="M153" s="160">
        <f t="shared" si="5"/>
        <v>0</v>
      </c>
    </row>
    <row r="154" spans="1:13" ht="17.25" customHeight="1">
      <c r="A154" s="11"/>
      <c r="B154" s="26"/>
      <c r="C154" s="26"/>
      <c r="D154" s="26"/>
      <c r="E154" s="26"/>
      <c r="F154" s="27"/>
      <c r="G154" s="23" t="s">
        <v>5</v>
      </c>
      <c r="H154" s="65"/>
      <c r="I154" s="66"/>
      <c r="J154" s="66">
        <v>300</v>
      </c>
      <c r="K154" s="147">
        <v>12200</v>
      </c>
      <c r="L154" s="140">
        <v>0</v>
      </c>
      <c r="M154" s="160">
        <f t="shared" si="5"/>
        <v>0</v>
      </c>
    </row>
    <row r="155" spans="1:13" ht="39.75" customHeight="1">
      <c r="A155" s="11"/>
      <c r="B155" s="26"/>
      <c r="C155" s="26"/>
      <c r="D155" s="26"/>
      <c r="E155" s="26"/>
      <c r="F155" s="27"/>
      <c r="G155" s="63" t="s">
        <v>383</v>
      </c>
      <c r="H155" s="63"/>
      <c r="I155" s="5" t="s">
        <v>251</v>
      </c>
      <c r="J155" s="61"/>
      <c r="K155" s="138">
        <f aca="true" t="shared" si="6" ref="K155:L157">K156</f>
        <v>60000</v>
      </c>
      <c r="L155" s="142">
        <f t="shared" si="6"/>
        <v>0</v>
      </c>
      <c r="M155" s="160">
        <f t="shared" si="5"/>
        <v>0</v>
      </c>
    </row>
    <row r="156" spans="1:13" ht="41.25" customHeight="1">
      <c r="A156" s="11"/>
      <c r="B156" s="26"/>
      <c r="C156" s="26"/>
      <c r="D156" s="26"/>
      <c r="E156" s="26"/>
      <c r="F156" s="27"/>
      <c r="G156" s="60" t="s">
        <v>384</v>
      </c>
      <c r="H156" s="60"/>
      <c r="I156" s="9" t="s">
        <v>252</v>
      </c>
      <c r="J156" s="61"/>
      <c r="K156" s="138">
        <f t="shared" si="6"/>
        <v>60000</v>
      </c>
      <c r="L156" s="140">
        <f t="shared" si="6"/>
        <v>0</v>
      </c>
      <c r="M156" s="160">
        <f t="shared" si="5"/>
        <v>0</v>
      </c>
    </row>
    <row r="157" spans="1:13" ht="38.25" customHeight="1">
      <c r="A157" s="11"/>
      <c r="B157" s="26"/>
      <c r="C157" s="26"/>
      <c r="D157" s="26"/>
      <c r="E157" s="26"/>
      <c r="F157" s="27"/>
      <c r="G157" s="90" t="s">
        <v>254</v>
      </c>
      <c r="H157" s="90"/>
      <c r="I157" s="71" t="s">
        <v>253</v>
      </c>
      <c r="J157" s="66"/>
      <c r="K157" s="147">
        <f t="shared" si="6"/>
        <v>60000</v>
      </c>
      <c r="L157" s="140">
        <f t="shared" si="6"/>
        <v>0</v>
      </c>
      <c r="M157" s="160">
        <f t="shared" si="5"/>
        <v>0</v>
      </c>
    </row>
    <row r="158" spans="1:13" ht="39" customHeight="1">
      <c r="A158" s="11"/>
      <c r="B158" s="26"/>
      <c r="C158" s="26"/>
      <c r="D158" s="26"/>
      <c r="E158" s="26"/>
      <c r="F158" s="27"/>
      <c r="G158" s="65" t="s">
        <v>385</v>
      </c>
      <c r="H158" s="65"/>
      <c r="I158" s="9" t="s">
        <v>255</v>
      </c>
      <c r="J158" s="66"/>
      <c r="K158" s="147">
        <f>K159+K160</f>
        <v>60000</v>
      </c>
      <c r="L158" s="140">
        <f>L159+L160</f>
        <v>0</v>
      </c>
      <c r="M158" s="160">
        <f t="shared" si="5"/>
        <v>0</v>
      </c>
    </row>
    <row r="159" spans="1:13" ht="33" customHeight="1">
      <c r="A159" s="11"/>
      <c r="B159" s="26"/>
      <c r="C159" s="26"/>
      <c r="D159" s="26"/>
      <c r="E159" s="26"/>
      <c r="F159" s="27"/>
      <c r="G159" s="60" t="s">
        <v>2</v>
      </c>
      <c r="H159" s="60"/>
      <c r="I159" s="61"/>
      <c r="J159" s="61">
        <v>200</v>
      </c>
      <c r="K159" s="138">
        <v>18000</v>
      </c>
      <c r="L159" s="140">
        <v>0</v>
      </c>
      <c r="M159" s="160">
        <f t="shared" si="5"/>
        <v>0</v>
      </c>
    </row>
    <row r="160" spans="1:13" ht="39.75" customHeight="1">
      <c r="A160" s="11"/>
      <c r="B160" s="26"/>
      <c r="C160" s="26"/>
      <c r="D160" s="26"/>
      <c r="E160" s="26"/>
      <c r="F160" s="27"/>
      <c r="G160" s="60" t="s">
        <v>4</v>
      </c>
      <c r="H160" s="60"/>
      <c r="I160" s="61"/>
      <c r="J160" s="61">
        <v>600</v>
      </c>
      <c r="K160" s="138">
        <v>42000</v>
      </c>
      <c r="L160" s="140">
        <v>0</v>
      </c>
      <c r="M160" s="160">
        <f t="shared" si="5"/>
        <v>0</v>
      </c>
    </row>
    <row r="161" spans="1:13" ht="68.25" customHeight="1">
      <c r="A161" s="11"/>
      <c r="B161" s="26"/>
      <c r="C161" s="26"/>
      <c r="D161" s="26"/>
      <c r="E161" s="26"/>
      <c r="F161" s="27"/>
      <c r="G161" s="58" t="s">
        <v>570</v>
      </c>
      <c r="H161" s="58"/>
      <c r="I161" s="5" t="s">
        <v>256</v>
      </c>
      <c r="J161" s="59" t="s">
        <v>0</v>
      </c>
      <c r="K161" s="141">
        <f>K162+K166</f>
        <v>285427</v>
      </c>
      <c r="L161" s="142">
        <f>L162+L166</f>
        <v>50646.24</v>
      </c>
      <c r="M161" s="160">
        <f t="shared" si="5"/>
        <v>17.744025617758655</v>
      </c>
    </row>
    <row r="162" spans="1:13" ht="54.75" customHeight="1">
      <c r="A162" s="11"/>
      <c r="B162" s="26"/>
      <c r="C162" s="26"/>
      <c r="D162" s="26"/>
      <c r="E162" s="26"/>
      <c r="F162" s="27"/>
      <c r="G162" s="23" t="s">
        <v>567</v>
      </c>
      <c r="H162" s="4"/>
      <c r="I162" s="9" t="s">
        <v>257</v>
      </c>
      <c r="J162" s="10" t="s">
        <v>0</v>
      </c>
      <c r="K162" s="143">
        <f aca="true" t="shared" si="7" ref="K162:L164">K163</f>
        <v>125000</v>
      </c>
      <c r="L162" s="140">
        <f t="shared" si="7"/>
        <v>14998.24</v>
      </c>
      <c r="M162" s="160">
        <f t="shared" si="5"/>
        <v>11.998592</v>
      </c>
    </row>
    <row r="163" spans="1:13" ht="54.75" customHeight="1">
      <c r="A163" s="11"/>
      <c r="B163" s="26"/>
      <c r="C163" s="26"/>
      <c r="D163" s="26"/>
      <c r="E163" s="26"/>
      <c r="F163" s="27"/>
      <c r="G163" s="7" t="s">
        <v>259</v>
      </c>
      <c r="H163" s="7"/>
      <c r="I163" s="71" t="s">
        <v>258</v>
      </c>
      <c r="J163" s="10"/>
      <c r="K163" s="143">
        <f t="shared" si="7"/>
        <v>125000</v>
      </c>
      <c r="L163" s="140">
        <f t="shared" si="7"/>
        <v>14998.24</v>
      </c>
      <c r="M163" s="160">
        <f t="shared" si="5"/>
        <v>11.998592</v>
      </c>
    </row>
    <row r="164" spans="1:13" ht="52.5" customHeight="1">
      <c r="A164" s="11"/>
      <c r="B164" s="26"/>
      <c r="C164" s="26"/>
      <c r="D164" s="26"/>
      <c r="E164" s="26"/>
      <c r="F164" s="27"/>
      <c r="G164" s="23" t="s">
        <v>571</v>
      </c>
      <c r="H164" s="23"/>
      <c r="I164" s="9" t="s">
        <v>260</v>
      </c>
      <c r="J164" s="10"/>
      <c r="K164" s="143">
        <f t="shared" si="7"/>
        <v>125000</v>
      </c>
      <c r="L164" s="140">
        <f t="shared" si="7"/>
        <v>14998.24</v>
      </c>
      <c r="M164" s="160">
        <f t="shared" si="5"/>
        <v>11.998592</v>
      </c>
    </row>
    <row r="165" spans="1:13" ht="42" customHeight="1">
      <c r="A165" s="11"/>
      <c r="B165" s="26"/>
      <c r="C165" s="26"/>
      <c r="D165" s="26"/>
      <c r="E165" s="26"/>
      <c r="F165" s="27"/>
      <c r="G165" s="23" t="s">
        <v>4</v>
      </c>
      <c r="H165" s="23"/>
      <c r="I165" s="15"/>
      <c r="J165" s="10">
        <v>600</v>
      </c>
      <c r="K165" s="143">
        <v>125000</v>
      </c>
      <c r="L165" s="143">
        <v>14998.24</v>
      </c>
      <c r="M165" s="160">
        <f t="shared" si="5"/>
        <v>11.998592</v>
      </c>
    </row>
    <row r="166" spans="1:13" ht="70.5" customHeight="1">
      <c r="A166" s="11"/>
      <c r="B166" s="26"/>
      <c r="C166" s="26"/>
      <c r="D166" s="26"/>
      <c r="E166" s="26"/>
      <c r="F166" s="27"/>
      <c r="G166" s="23" t="s">
        <v>202</v>
      </c>
      <c r="H166" s="4"/>
      <c r="I166" s="9" t="s">
        <v>261</v>
      </c>
      <c r="J166" s="10"/>
      <c r="K166" s="143">
        <f>K167</f>
        <v>160427</v>
      </c>
      <c r="L166" s="140">
        <f>L167</f>
        <v>35648</v>
      </c>
      <c r="M166" s="160">
        <f t="shared" si="5"/>
        <v>22.22069851084917</v>
      </c>
    </row>
    <row r="167" spans="1:13" ht="66" customHeight="1">
      <c r="A167" s="11"/>
      <c r="B167" s="26"/>
      <c r="C167" s="26"/>
      <c r="D167" s="26"/>
      <c r="E167" s="26"/>
      <c r="F167" s="27"/>
      <c r="G167" s="7" t="s">
        <v>265</v>
      </c>
      <c r="H167" s="7"/>
      <c r="I167" s="71" t="s">
        <v>262</v>
      </c>
      <c r="J167" s="10"/>
      <c r="K167" s="143">
        <f>K168+K170</f>
        <v>160427</v>
      </c>
      <c r="L167" s="140">
        <f>L168+L170</f>
        <v>35648</v>
      </c>
      <c r="M167" s="160">
        <f t="shared" si="5"/>
        <v>22.22069851084917</v>
      </c>
    </row>
    <row r="168" spans="1:13" ht="70.5" customHeight="1">
      <c r="A168" s="11"/>
      <c r="B168" s="26"/>
      <c r="C168" s="26"/>
      <c r="D168" s="26"/>
      <c r="E168" s="26"/>
      <c r="F168" s="27"/>
      <c r="G168" s="23" t="s">
        <v>205</v>
      </c>
      <c r="H168" s="23"/>
      <c r="I168" s="9" t="s">
        <v>263</v>
      </c>
      <c r="J168" s="10"/>
      <c r="K168" s="143">
        <f>K169</f>
        <v>70000</v>
      </c>
      <c r="L168" s="140">
        <f>L169</f>
        <v>15554</v>
      </c>
      <c r="M168" s="160">
        <f t="shared" si="5"/>
        <v>22.220000000000002</v>
      </c>
    </row>
    <row r="169" spans="1:13" ht="45" customHeight="1">
      <c r="A169" s="11"/>
      <c r="B169" s="26"/>
      <c r="C169" s="26"/>
      <c r="D169" s="26"/>
      <c r="E169" s="26"/>
      <c r="F169" s="27"/>
      <c r="G169" s="23" t="s">
        <v>4</v>
      </c>
      <c r="H169" s="23"/>
      <c r="I169" s="15"/>
      <c r="J169" s="10">
        <v>600</v>
      </c>
      <c r="K169" s="143">
        <v>70000</v>
      </c>
      <c r="L169" s="140">
        <v>15554</v>
      </c>
      <c r="M169" s="160">
        <f t="shared" si="5"/>
        <v>22.220000000000002</v>
      </c>
    </row>
    <row r="170" spans="1:13" ht="49.5" customHeight="1">
      <c r="A170" s="11"/>
      <c r="B170" s="26"/>
      <c r="C170" s="26"/>
      <c r="D170" s="26"/>
      <c r="E170" s="26"/>
      <c r="F170" s="27"/>
      <c r="G170" s="23" t="s">
        <v>201</v>
      </c>
      <c r="H170" s="23"/>
      <c r="I170" s="9" t="s">
        <v>264</v>
      </c>
      <c r="J170" s="10"/>
      <c r="K170" s="143">
        <f>K171</f>
        <v>90427</v>
      </c>
      <c r="L170" s="140">
        <f>L171</f>
        <v>20094</v>
      </c>
      <c r="M170" s="160">
        <f t="shared" si="5"/>
        <v>22.221239231645416</v>
      </c>
    </row>
    <row r="171" spans="1:13" ht="42.75" customHeight="1">
      <c r="A171" s="11"/>
      <c r="B171" s="209" t="s">
        <v>41</v>
      </c>
      <c r="C171" s="209"/>
      <c r="D171" s="209"/>
      <c r="E171" s="209"/>
      <c r="F171" s="210"/>
      <c r="G171" s="23" t="s">
        <v>4</v>
      </c>
      <c r="H171" s="23"/>
      <c r="I171" s="9"/>
      <c r="J171" s="10">
        <v>600</v>
      </c>
      <c r="K171" s="143">
        <v>90427</v>
      </c>
      <c r="L171" s="140">
        <v>20094</v>
      </c>
      <c r="M171" s="160">
        <f t="shared" si="5"/>
        <v>22.221239231645416</v>
      </c>
    </row>
    <row r="172" spans="1:13" ht="51" customHeight="1">
      <c r="A172" s="11"/>
      <c r="B172" s="29"/>
      <c r="C172" s="29"/>
      <c r="D172" s="29"/>
      <c r="E172" s="29"/>
      <c r="F172" s="30"/>
      <c r="G172" s="4" t="s">
        <v>522</v>
      </c>
      <c r="H172" s="3"/>
      <c r="I172" s="5" t="s">
        <v>270</v>
      </c>
      <c r="J172" s="3"/>
      <c r="K172" s="135">
        <f>K173+K177</f>
        <v>104000</v>
      </c>
      <c r="L172" s="142">
        <f>L173+L177</f>
        <v>10000</v>
      </c>
      <c r="M172" s="160">
        <f t="shared" si="5"/>
        <v>9.615384615384617</v>
      </c>
    </row>
    <row r="173" spans="1:13" ht="63.75" customHeight="1">
      <c r="A173" s="11"/>
      <c r="B173" s="29"/>
      <c r="C173" s="29"/>
      <c r="D173" s="29"/>
      <c r="E173" s="29"/>
      <c r="F173" s="30"/>
      <c r="G173" s="23" t="s">
        <v>532</v>
      </c>
      <c r="H173" s="23"/>
      <c r="I173" s="9" t="s">
        <v>286</v>
      </c>
      <c r="J173" s="8"/>
      <c r="K173" s="143">
        <f aca="true" t="shared" si="8" ref="K173:L175">K174</f>
        <v>59000</v>
      </c>
      <c r="L173" s="140">
        <f t="shared" si="8"/>
        <v>10000</v>
      </c>
      <c r="M173" s="160">
        <f aca="true" t="shared" si="9" ref="M173:M249">L173/K173*100</f>
        <v>16.94915254237288</v>
      </c>
    </row>
    <row r="174" spans="1:13" ht="51" customHeight="1">
      <c r="A174" s="11"/>
      <c r="B174" s="213" t="s">
        <v>40</v>
      </c>
      <c r="C174" s="213"/>
      <c r="D174" s="213"/>
      <c r="E174" s="213"/>
      <c r="F174" s="214"/>
      <c r="G174" s="7" t="s">
        <v>289</v>
      </c>
      <c r="H174" s="23"/>
      <c r="I174" s="71" t="s">
        <v>287</v>
      </c>
      <c r="J174" s="8"/>
      <c r="K174" s="143">
        <f t="shared" si="8"/>
        <v>59000</v>
      </c>
      <c r="L174" s="140">
        <f t="shared" si="8"/>
        <v>10000</v>
      </c>
      <c r="M174" s="160">
        <f t="shared" si="9"/>
        <v>16.94915254237288</v>
      </c>
    </row>
    <row r="175" spans="1:13" ht="71.25" customHeight="1">
      <c r="A175" s="11"/>
      <c r="B175" s="21"/>
      <c r="C175" s="21"/>
      <c r="D175" s="21"/>
      <c r="E175" s="21"/>
      <c r="F175" s="22"/>
      <c r="G175" s="23" t="s">
        <v>533</v>
      </c>
      <c r="H175" s="23"/>
      <c r="I175" s="9" t="s">
        <v>288</v>
      </c>
      <c r="J175" s="8"/>
      <c r="K175" s="143">
        <f t="shared" si="8"/>
        <v>59000</v>
      </c>
      <c r="L175" s="140">
        <f t="shared" si="8"/>
        <v>10000</v>
      </c>
      <c r="M175" s="160">
        <f t="shared" si="9"/>
        <v>16.94915254237288</v>
      </c>
    </row>
    <row r="176" spans="1:13" ht="42.75" customHeight="1">
      <c r="A176" s="11"/>
      <c r="B176" s="21"/>
      <c r="C176" s="21"/>
      <c r="D176" s="21"/>
      <c r="E176" s="21"/>
      <c r="F176" s="22"/>
      <c r="G176" s="23" t="s">
        <v>4</v>
      </c>
      <c r="H176" s="23"/>
      <c r="I176" s="71"/>
      <c r="J176" s="10">
        <v>600</v>
      </c>
      <c r="K176" s="143">
        <v>59000</v>
      </c>
      <c r="L176" s="140">
        <v>10000</v>
      </c>
      <c r="M176" s="160">
        <f t="shared" si="9"/>
        <v>16.94915254237288</v>
      </c>
    </row>
    <row r="177" spans="1:13" ht="26.25" customHeight="1">
      <c r="A177" s="11"/>
      <c r="B177" s="21"/>
      <c r="C177" s="21"/>
      <c r="D177" s="21"/>
      <c r="E177" s="21"/>
      <c r="F177" s="22"/>
      <c r="G177" s="23" t="s">
        <v>534</v>
      </c>
      <c r="H177" s="4"/>
      <c r="I177" s="9" t="s">
        <v>290</v>
      </c>
      <c r="J177" s="6" t="s">
        <v>0</v>
      </c>
      <c r="K177" s="143">
        <f>K179</f>
        <v>45000</v>
      </c>
      <c r="L177" s="140">
        <f>L178</f>
        <v>0</v>
      </c>
      <c r="M177" s="160">
        <f t="shared" si="9"/>
        <v>0</v>
      </c>
    </row>
    <row r="178" spans="1:13" ht="54.75" customHeight="1">
      <c r="A178" s="11"/>
      <c r="B178" s="21"/>
      <c r="C178" s="21"/>
      <c r="D178" s="21"/>
      <c r="E178" s="21"/>
      <c r="F178" s="22"/>
      <c r="G178" s="7" t="s">
        <v>292</v>
      </c>
      <c r="H178" s="7"/>
      <c r="I178" s="71" t="s">
        <v>291</v>
      </c>
      <c r="J178" s="6"/>
      <c r="K178" s="143">
        <f>K179</f>
        <v>45000</v>
      </c>
      <c r="L178" s="140">
        <f>L179</f>
        <v>0</v>
      </c>
      <c r="M178" s="160">
        <f t="shared" si="9"/>
        <v>0</v>
      </c>
    </row>
    <row r="179" spans="1:13" ht="39" customHeight="1">
      <c r="A179" s="11"/>
      <c r="B179" s="209" t="s">
        <v>39</v>
      </c>
      <c r="C179" s="209"/>
      <c r="D179" s="209"/>
      <c r="E179" s="209"/>
      <c r="F179" s="210"/>
      <c r="G179" s="23" t="s">
        <v>535</v>
      </c>
      <c r="H179" s="23"/>
      <c r="I179" s="71" t="s">
        <v>293</v>
      </c>
      <c r="J179" s="10"/>
      <c r="K179" s="143">
        <f>K180</f>
        <v>45000</v>
      </c>
      <c r="L179" s="140">
        <f>L180</f>
        <v>0</v>
      </c>
      <c r="M179" s="160">
        <f t="shared" si="9"/>
        <v>0</v>
      </c>
    </row>
    <row r="180" spans="1:13" ht="40.5" customHeight="1">
      <c r="A180" s="11"/>
      <c r="B180" s="21"/>
      <c r="C180" s="21"/>
      <c r="D180" s="21"/>
      <c r="E180" s="21"/>
      <c r="F180" s="22"/>
      <c r="G180" s="23" t="s">
        <v>4</v>
      </c>
      <c r="H180" s="23"/>
      <c r="I180" s="16"/>
      <c r="J180" s="10">
        <v>600</v>
      </c>
      <c r="K180" s="143">
        <v>45000</v>
      </c>
      <c r="L180" s="140">
        <v>0</v>
      </c>
      <c r="M180" s="160">
        <f t="shared" si="9"/>
        <v>0</v>
      </c>
    </row>
    <row r="181" spans="1:13" ht="40.5" customHeight="1" hidden="1">
      <c r="A181" s="11"/>
      <c r="B181" s="21"/>
      <c r="C181" s="21"/>
      <c r="D181" s="21"/>
      <c r="E181" s="21"/>
      <c r="F181" s="22"/>
      <c r="G181" s="99" t="s">
        <v>492</v>
      </c>
      <c r="H181" s="23"/>
      <c r="I181" s="16" t="s">
        <v>494</v>
      </c>
      <c r="J181" s="10"/>
      <c r="K181" s="143">
        <f>K182</f>
        <v>0</v>
      </c>
      <c r="L181" s="140">
        <f>L182</f>
        <v>0</v>
      </c>
      <c r="M181" s="160" t="e">
        <f t="shared" si="9"/>
        <v>#DIV/0!</v>
      </c>
    </row>
    <row r="182" spans="1:13" ht="40.5" customHeight="1" hidden="1">
      <c r="A182" s="11"/>
      <c r="B182" s="21"/>
      <c r="C182" s="21"/>
      <c r="D182" s="21"/>
      <c r="E182" s="21"/>
      <c r="F182" s="22"/>
      <c r="G182" s="83" t="s">
        <v>493</v>
      </c>
      <c r="H182" s="23"/>
      <c r="I182" s="16" t="s">
        <v>495</v>
      </c>
      <c r="J182" s="10"/>
      <c r="K182" s="143">
        <f>K183</f>
        <v>0</v>
      </c>
      <c r="L182" s="140">
        <f>L183</f>
        <v>0</v>
      </c>
      <c r="M182" s="160" t="e">
        <f t="shared" si="9"/>
        <v>#DIV/0!</v>
      </c>
    </row>
    <row r="183" spans="1:13" ht="40.5" customHeight="1" hidden="1">
      <c r="A183" s="11"/>
      <c r="B183" s="21"/>
      <c r="C183" s="21"/>
      <c r="D183" s="21"/>
      <c r="E183" s="21"/>
      <c r="F183" s="22"/>
      <c r="G183" s="83" t="s">
        <v>4</v>
      </c>
      <c r="H183" s="23"/>
      <c r="I183" s="16"/>
      <c r="J183" s="10">
        <v>600</v>
      </c>
      <c r="K183" s="143">
        <v>0</v>
      </c>
      <c r="L183" s="140">
        <v>0</v>
      </c>
      <c r="M183" s="160" t="e">
        <f t="shared" si="9"/>
        <v>#DIV/0!</v>
      </c>
    </row>
    <row r="184" spans="1:13" ht="24.75" customHeight="1">
      <c r="A184" s="11"/>
      <c r="B184" s="211" t="s">
        <v>38</v>
      </c>
      <c r="C184" s="211"/>
      <c r="D184" s="211"/>
      <c r="E184" s="211"/>
      <c r="F184" s="212"/>
      <c r="G184" s="4" t="s">
        <v>9</v>
      </c>
      <c r="H184" s="23"/>
      <c r="I184" s="5" t="s">
        <v>345</v>
      </c>
      <c r="J184" s="10"/>
      <c r="K184" s="145">
        <f>K185+K189</f>
        <v>2693763</v>
      </c>
      <c r="L184" s="142">
        <f>L185+L189</f>
        <v>471382.73000000004</v>
      </c>
      <c r="M184" s="160">
        <f t="shared" si="9"/>
        <v>17.49904241761432</v>
      </c>
    </row>
    <row r="185" spans="1:13" ht="42" customHeight="1">
      <c r="A185" s="11"/>
      <c r="B185" s="211">
        <v>200</v>
      </c>
      <c r="C185" s="211"/>
      <c r="D185" s="211"/>
      <c r="E185" s="211"/>
      <c r="F185" s="212"/>
      <c r="G185" s="23" t="s">
        <v>89</v>
      </c>
      <c r="H185" s="23"/>
      <c r="I185" s="9" t="s">
        <v>354</v>
      </c>
      <c r="J185" s="10"/>
      <c r="K185" s="143">
        <f>K186+K187+K188</f>
        <v>2175100</v>
      </c>
      <c r="L185" s="140">
        <f>L186+L187+L188</f>
        <v>397019.66000000003</v>
      </c>
      <c r="M185" s="160">
        <f t="shared" si="9"/>
        <v>18.252938255712383</v>
      </c>
    </row>
    <row r="186" spans="1:13" ht="77.25">
      <c r="A186" s="11"/>
      <c r="B186" s="209" t="s">
        <v>37</v>
      </c>
      <c r="C186" s="209"/>
      <c r="D186" s="209"/>
      <c r="E186" s="209"/>
      <c r="F186" s="210"/>
      <c r="G186" s="23" t="s">
        <v>3</v>
      </c>
      <c r="H186" s="23"/>
      <c r="I186" s="9"/>
      <c r="J186" s="10">
        <v>100</v>
      </c>
      <c r="K186" s="143">
        <v>2134600</v>
      </c>
      <c r="L186" s="143">
        <v>392406.27</v>
      </c>
      <c r="M186" s="160">
        <f t="shared" si="9"/>
        <v>18.383128923451704</v>
      </c>
    </row>
    <row r="187" spans="1:13" ht="40.5" customHeight="1">
      <c r="A187" s="11"/>
      <c r="B187" s="29"/>
      <c r="C187" s="29"/>
      <c r="D187" s="29"/>
      <c r="E187" s="29"/>
      <c r="F187" s="30"/>
      <c r="G187" s="23" t="s">
        <v>2</v>
      </c>
      <c r="H187" s="23"/>
      <c r="I187" s="9"/>
      <c r="J187" s="10">
        <v>200</v>
      </c>
      <c r="K187" s="143">
        <v>39900</v>
      </c>
      <c r="L187" s="143">
        <v>4613.39</v>
      </c>
      <c r="M187" s="160">
        <f t="shared" si="9"/>
        <v>11.562380952380954</v>
      </c>
    </row>
    <row r="188" spans="1:13" ht="26.25" customHeight="1">
      <c r="A188" s="11"/>
      <c r="B188" s="29"/>
      <c r="C188" s="29"/>
      <c r="D188" s="29"/>
      <c r="E188" s="29"/>
      <c r="F188" s="30"/>
      <c r="G188" s="23" t="s">
        <v>1</v>
      </c>
      <c r="H188" s="23"/>
      <c r="I188" s="9"/>
      <c r="J188" s="10">
        <v>800</v>
      </c>
      <c r="K188" s="143">
        <v>600</v>
      </c>
      <c r="L188" s="140">
        <v>0</v>
      </c>
      <c r="M188" s="160">
        <f t="shared" si="9"/>
        <v>0</v>
      </c>
    </row>
    <row r="189" spans="1:13" ht="36.75" customHeight="1">
      <c r="A189" s="11"/>
      <c r="B189" s="29"/>
      <c r="C189" s="29"/>
      <c r="D189" s="29"/>
      <c r="E189" s="29"/>
      <c r="F189" s="30"/>
      <c r="G189" s="23" t="s">
        <v>84</v>
      </c>
      <c r="H189" s="23"/>
      <c r="I189" s="9" t="s">
        <v>357</v>
      </c>
      <c r="J189" s="10" t="s">
        <v>0</v>
      </c>
      <c r="K189" s="143">
        <f>K190+K191</f>
        <v>518663</v>
      </c>
      <c r="L189" s="140">
        <f>L190+L191</f>
        <v>74363.06999999999</v>
      </c>
      <c r="M189" s="160">
        <f t="shared" si="9"/>
        <v>14.337454185087426</v>
      </c>
    </row>
    <row r="190" spans="1:13" ht="49.5" customHeight="1">
      <c r="A190" s="11"/>
      <c r="B190" s="29"/>
      <c r="C190" s="29"/>
      <c r="D190" s="29"/>
      <c r="E190" s="29"/>
      <c r="F190" s="30"/>
      <c r="G190" s="23" t="s">
        <v>3</v>
      </c>
      <c r="H190" s="23"/>
      <c r="I190" s="9" t="s">
        <v>0</v>
      </c>
      <c r="J190" s="10">
        <v>100</v>
      </c>
      <c r="K190" s="143">
        <v>404209</v>
      </c>
      <c r="L190" s="143">
        <v>70830.84</v>
      </c>
      <c r="M190" s="160">
        <f t="shared" si="9"/>
        <v>17.52332085628969</v>
      </c>
    </row>
    <row r="191" spans="1:13" ht="30.75">
      <c r="A191" s="11"/>
      <c r="B191" s="211" t="s">
        <v>36</v>
      </c>
      <c r="C191" s="211"/>
      <c r="D191" s="211"/>
      <c r="E191" s="211"/>
      <c r="F191" s="212"/>
      <c r="G191" s="23" t="s">
        <v>2</v>
      </c>
      <c r="H191" s="23"/>
      <c r="I191" s="9"/>
      <c r="J191" s="10">
        <v>200</v>
      </c>
      <c r="K191" s="143">
        <v>114454</v>
      </c>
      <c r="L191" s="143">
        <v>3532.23</v>
      </c>
      <c r="M191" s="160">
        <f t="shared" si="9"/>
        <v>3.0861568839883273</v>
      </c>
    </row>
    <row r="192" spans="1:13" ht="30" customHeight="1">
      <c r="A192" s="11"/>
      <c r="B192" s="211">
        <v>600</v>
      </c>
      <c r="C192" s="211"/>
      <c r="D192" s="211"/>
      <c r="E192" s="211"/>
      <c r="F192" s="212"/>
      <c r="G192" s="4" t="s">
        <v>405</v>
      </c>
      <c r="H192" s="169">
        <v>805</v>
      </c>
      <c r="I192" s="9"/>
      <c r="J192" s="10"/>
      <c r="K192" s="145">
        <f>K206+K214+K219+K197+K193</f>
        <v>56571778</v>
      </c>
      <c r="L192" s="142">
        <f>L206+L214+L219+L197+L193</f>
        <v>9757505.73</v>
      </c>
      <c r="M192" s="160">
        <f t="shared" si="9"/>
        <v>17.248009652445432</v>
      </c>
    </row>
    <row r="193" spans="1:13" ht="45" customHeight="1" hidden="1">
      <c r="A193" s="11"/>
      <c r="B193" s="24"/>
      <c r="C193" s="24"/>
      <c r="D193" s="24"/>
      <c r="E193" s="24"/>
      <c r="F193" s="25"/>
      <c r="G193" s="98" t="s">
        <v>386</v>
      </c>
      <c r="H193" s="169"/>
      <c r="I193" s="96" t="s">
        <v>314</v>
      </c>
      <c r="J193" s="10"/>
      <c r="K193" s="145">
        <f aca="true" t="shared" si="10" ref="K193:L195">K194</f>
        <v>0</v>
      </c>
      <c r="L193" s="142">
        <f t="shared" si="10"/>
        <v>0</v>
      </c>
      <c r="M193" s="160" t="e">
        <f t="shared" si="9"/>
        <v>#DIV/0!</v>
      </c>
    </row>
    <row r="194" spans="1:13" ht="45" customHeight="1" hidden="1">
      <c r="A194" s="11"/>
      <c r="B194" s="24"/>
      <c r="C194" s="24"/>
      <c r="D194" s="24"/>
      <c r="E194" s="24"/>
      <c r="F194" s="25"/>
      <c r="G194" s="99" t="s">
        <v>492</v>
      </c>
      <c r="H194" s="169"/>
      <c r="I194" s="100" t="s">
        <v>494</v>
      </c>
      <c r="J194" s="10"/>
      <c r="K194" s="167">
        <f t="shared" si="10"/>
        <v>0</v>
      </c>
      <c r="L194" s="168">
        <f t="shared" si="10"/>
        <v>0</v>
      </c>
      <c r="M194" s="160" t="e">
        <f t="shared" si="9"/>
        <v>#DIV/0!</v>
      </c>
    </row>
    <row r="195" spans="1:13" ht="30.75" customHeight="1" hidden="1">
      <c r="A195" s="11"/>
      <c r="B195" s="24"/>
      <c r="C195" s="24"/>
      <c r="D195" s="24"/>
      <c r="E195" s="24"/>
      <c r="F195" s="25"/>
      <c r="G195" s="83" t="s">
        <v>493</v>
      </c>
      <c r="H195" s="169"/>
      <c r="I195" s="80" t="s">
        <v>495</v>
      </c>
      <c r="J195" s="10"/>
      <c r="K195" s="143">
        <f t="shared" si="10"/>
        <v>0</v>
      </c>
      <c r="L195" s="140">
        <f t="shared" si="10"/>
        <v>0</v>
      </c>
      <c r="M195" s="160" t="e">
        <f t="shared" si="9"/>
        <v>#DIV/0!</v>
      </c>
    </row>
    <row r="196" spans="1:13" ht="30.75" customHeight="1" hidden="1">
      <c r="A196" s="11"/>
      <c r="B196" s="24"/>
      <c r="C196" s="24"/>
      <c r="D196" s="24"/>
      <c r="E196" s="24"/>
      <c r="F196" s="25"/>
      <c r="G196" s="83" t="s">
        <v>6</v>
      </c>
      <c r="H196" s="169"/>
      <c r="I196" s="80"/>
      <c r="J196" s="10">
        <v>500</v>
      </c>
      <c r="K196" s="143">
        <v>0</v>
      </c>
      <c r="L196" s="140">
        <v>0</v>
      </c>
      <c r="M196" s="160" t="e">
        <f t="shared" si="9"/>
        <v>#DIV/0!</v>
      </c>
    </row>
    <row r="197" spans="1:13" ht="49.5" customHeight="1">
      <c r="A197" s="11"/>
      <c r="B197" s="24"/>
      <c r="C197" s="24"/>
      <c r="D197" s="24"/>
      <c r="E197" s="24"/>
      <c r="F197" s="25"/>
      <c r="G197" s="133" t="s">
        <v>541</v>
      </c>
      <c r="H197" s="165"/>
      <c r="I197" s="166" t="s">
        <v>325</v>
      </c>
      <c r="J197" s="10"/>
      <c r="K197" s="145">
        <f>K198</f>
        <v>20391827</v>
      </c>
      <c r="L197" s="142">
        <f>L198</f>
        <v>1203572.86</v>
      </c>
      <c r="M197" s="160">
        <f t="shared" si="9"/>
        <v>5.9022316146562055</v>
      </c>
    </row>
    <row r="198" spans="1:13" ht="57.75" customHeight="1">
      <c r="A198" s="11"/>
      <c r="B198" s="24"/>
      <c r="C198" s="24"/>
      <c r="D198" s="24"/>
      <c r="E198" s="24"/>
      <c r="F198" s="25"/>
      <c r="G198" s="131" t="s">
        <v>542</v>
      </c>
      <c r="H198" s="121"/>
      <c r="I198" s="9" t="s">
        <v>326</v>
      </c>
      <c r="J198" s="10"/>
      <c r="K198" s="143">
        <f>K199</f>
        <v>20391827</v>
      </c>
      <c r="L198" s="140">
        <f>L199</f>
        <v>1203572.86</v>
      </c>
      <c r="M198" s="160">
        <f t="shared" si="9"/>
        <v>5.9022316146562055</v>
      </c>
    </row>
    <row r="199" spans="1:13" ht="55.5" customHeight="1">
      <c r="A199" s="11"/>
      <c r="B199" s="24"/>
      <c r="C199" s="24"/>
      <c r="D199" s="24"/>
      <c r="E199" s="24"/>
      <c r="F199" s="25"/>
      <c r="G199" s="132" t="s">
        <v>366</v>
      </c>
      <c r="H199" s="121"/>
      <c r="I199" s="71" t="s">
        <v>327</v>
      </c>
      <c r="J199" s="10"/>
      <c r="K199" s="143">
        <f>K200+K202+K204</f>
        <v>20391827</v>
      </c>
      <c r="L199" s="140">
        <f>L200+L202+L204</f>
        <v>1203572.86</v>
      </c>
      <c r="M199" s="160">
        <f t="shared" si="9"/>
        <v>5.9022316146562055</v>
      </c>
    </row>
    <row r="200" spans="1:13" ht="42" customHeight="1">
      <c r="A200" s="11"/>
      <c r="B200" s="24"/>
      <c r="C200" s="24"/>
      <c r="D200" s="24"/>
      <c r="E200" s="24"/>
      <c r="F200" s="25"/>
      <c r="G200" s="23" t="s">
        <v>451</v>
      </c>
      <c r="H200" s="121"/>
      <c r="I200" s="9" t="s">
        <v>452</v>
      </c>
      <c r="J200" s="10"/>
      <c r="K200" s="143">
        <f>K201</f>
        <v>2464534</v>
      </c>
      <c r="L200" s="140">
        <f>L201</f>
        <v>1203572.86</v>
      </c>
      <c r="M200" s="160">
        <f t="shared" si="9"/>
        <v>48.83571742163022</v>
      </c>
    </row>
    <row r="201" spans="1:13" ht="21" customHeight="1">
      <c r="A201" s="11"/>
      <c r="B201" s="24"/>
      <c r="C201" s="24"/>
      <c r="D201" s="24"/>
      <c r="E201" s="24"/>
      <c r="F201" s="25"/>
      <c r="G201" s="23" t="s">
        <v>6</v>
      </c>
      <c r="H201" s="121"/>
      <c r="I201" s="9"/>
      <c r="J201" s="10">
        <v>500</v>
      </c>
      <c r="K201" s="143">
        <v>2464534</v>
      </c>
      <c r="L201" s="140">
        <v>1203572.86</v>
      </c>
      <c r="M201" s="160">
        <f t="shared" si="9"/>
        <v>48.83571742163022</v>
      </c>
    </row>
    <row r="202" spans="1:13" ht="21" customHeight="1">
      <c r="A202" s="11"/>
      <c r="B202" s="24"/>
      <c r="C202" s="24"/>
      <c r="D202" s="24"/>
      <c r="E202" s="24"/>
      <c r="F202" s="25"/>
      <c r="G202" s="23" t="s">
        <v>93</v>
      </c>
      <c r="H202" s="121"/>
      <c r="I202" s="9" t="s">
        <v>329</v>
      </c>
      <c r="J202" s="10"/>
      <c r="K202" s="143">
        <f>K203</f>
        <v>17927293</v>
      </c>
      <c r="L202" s="140">
        <f>L203</f>
        <v>0</v>
      </c>
      <c r="M202" s="160">
        <f t="shared" si="9"/>
        <v>0</v>
      </c>
    </row>
    <row r="203" spans="1:13" ht="20.25" customHeight="1">
      <c r="A203" s="11"/>
      <c r="B203" s="24"/>
      <c r="C203" s="24"/>
      <c r="D203" s="24"/>
      <c r="E203" s="24"/>
      <c r="F203" s="25"/>
      <c r="G203" s="23" t="s">
        <v>6</v>
      </c>
      <c r="H203" s="121"/>
      <c r="I203" s="9"/>
      <c r="J203" s="10">
        <v>500</v>
      </c>
      <c r="K203" s="143">
        <v>17927293</v>
      </c>
      <c r="L203" s="140">
        <v>0</v>
      </c>
      <c r="M203" s="160">
        <f t="shared" si="9"/>
        <v>0</v>
      </c>
    </row>
    <row r="204" spans="1:13" ht="56.25" customHeight="1" hidden="1">
      <c r="A204" s="11"/>
      <c r="B204" s="24"/>
      <c r="C204" s="24"/>
      <c r="D204" s="24"/>
      <c r="E204" s="24"/>
      <c r="F204" s="25"/>
      <c r="G204" s="83" t="s">
        <v>502</v>
      </c>
      <c r="H204" s="82"/>
      <c r="I204" s="180" t="s">
        <v>394</v>
      </c>
      <c r="J204" s="81"/>
      <c r="K204" s="148">
        <f>K205</f>
        <v>0</v>
      </c>
      <c r="L204" s="144">
        <f>L205</f>
        <v>0</v>
      </c>
      <c r="M204" s="160">
        <v>0</v>
      </c>
    </row>
    <row r="205" spans="1:13" ht="21" customHeight="1" hidden="1">
      <c r="A205" s="11"/>
      <c r="B205" s="24"/>
      <c r="C205" s="24"/>
      <c r="D205" s="24"/>
      <c r="E205" s="24"/>
      <c r="F205" s="25"/>
      <c r="G205" s="83" t="s">
        <v>6</v>
      </c>
      <c r="H205" s="169"/>
      <c r="I205" s="80"/>
      <c r="J205" s="81">
        <v>500</v>
      </c>
      <c r="K205" s="148">
        <v>0</v>
      </c>
      <c r="L205" s="144">
        <v>0</v>
      </c>
      <c r="M205" s="160" t="e">
        <f t="shared" si="9"/>
        <v>#DIV/0!</v>
      </c>
    </row>
    <row r="206" spans="1:13" ht="60">
      <c r="A206" s="11"/>
      <c r="B206" s="207">
        <v>800</v>
      </c>
      <c r="C206" s="207"/>
      <c r="D206" s="207"/>
      <c r="E206" s="207"/>
      <c r="F206" s="208"/>
      <c r="G206" s="98" t="s">
        <v>530</v>
      </c>
      <c r="H206" s="4"/>
      <c r="I206" s="5" t="s">
        <v>341</v>
      </c>
      <c r="J206" s="6" t="s">
        <v>0</v>
      </c>
      <c r="K206" s="145">
        <f>K207</f>
        <v>5633000</v>
      </c>
      <c r="L206" s="142">
        <f>L207</f>
        <v>1324628</v>
      </c>
      <c r="M206" s="160">
        <f t="shared" si="9"/>
        <v>23.51549795845908</v>
      </c>
    </row>
    <row r="207" spans="1:13" ht="45" customHeight="1">
      <c r="A207" s="11"/>
      <c r="B207" s="205" t="s">
        <v>34</v>
      </c>
      <c r="C207" s="205"/>
      <c r="D207" s="205"/>
      <c r="E207" s="205"/>
      <c r="F207" s="206"/>
      <c r="G207" s="23" t="s">
        <v>531</v>
      </c>
      <c r="H207" s="23"/>
      <c r="I207" s="9" t="s">
        <v>342</v>
      </c>
      <c r="J207" s="10" t="s">
        <v>0</v>
      </c>
      <c r="K207" s="143">
        <f>K208+K211</f>
        <v>5633000</v>
      </c>
      <c r="L207" s="140">
        <f>L208+L211</f>
        <v>1324628</v>
      </c>
      <c r="M207" s="160">
        <f t="shared" si="9"/>
        <v>23.51549795845908</v>
      </c>
    </row>
    <row r="208" spans="1:13" ht="30.75">
      <c r="A208" s="11"/>
      <c r="B208" s="207">
        <v>300</v>
      </c>
      <c r="C208" s="207"/>
      <c r="D208" s="207"/>
      <c r="E208" s="207"/>
      <c r="F208" s="208"/>
      <c r="G208" s="7" t="s">
        <v>372</v>
      </c>
      <c r="H208" s="7"/>
      <c r="I208" s="71" t="s">
        <v>343</v>
      </c>
      <c r="J208" s="10"/>
      <c r="K208" s="143">
        <f>K209</f>
        <v>4783000</v>
      </c>
      <c r="L208" s="140">
        <f>L209</f>
        <v>1195750</v>
      </c>
      <c r="M208" s="160">
        <f t="shared" si="9"/>
        <v>25</v>
      </c>
    </row>
    <row r="209" spans="1:13" ht="32.25" customHeight="1">
      <c r="A209" s="11"/>
      <c r="B209" s="205" t="s">
        <v>33</v>
      </c>
      <c r="C209" s="205"/>
      <c r="D209" s="205"/>
      <c r="E209" s="205"/>
      <c r="F209" s="206"/>
      <c r="G209" s="23" t="s">
        <v>75</v>
      </c>
      <c r="H209" s="23"/>
      <c r="I209" s="9" t="s">
        <v>344</v>
      </c>
      <c r="J209" s="10"/>
      <c r="K209" s="143">
        <f>K210</f>
        <v>4783000</v>
      </c>
      <c r="L209" s="140">
        <f>L210</f>
        <v>1195750</v>
      </c>
      <c r="M209" s="160">
        <f t="shared" si="9"/>
        <v>25</v>
      </c>
    </row>
    <row r="210" spans="1:13" ht="21" customHeight="1">
      <c r="A210" s="11"/>
      <c r="B210" s="26"/>
      <c r="C210" s="26"/>
      <c r="D210" s="26"/>
      <c r="E210" s="26"/>
      <c r="F210" s="27"/>
      <c r="G210" s="23" t="s">
        <v>6</v>
      </c>
      <c r="H210" s="23"/>
      <c r="I210" s="9"/>
      <c r="J210" s="10">
        <v>500</v>
      </c>
      <c r="K210" s="143">
        <v>4783000</v>
      </c>
      <c r="L210" s="140">
        <v>1195750</v>
      </c>
      <c r="M210" s="160">
        <f t="shared" si="9"/>
        <v>25</v>
      </c>
    </row>
    <row r="211" spans="1:13" ht="39" customHeight="1">
      <c r="A211" s="11"/>
      <c r="B211" s="26"/>
      <c r="C211" s="26"/>
      <c r="D211" s="26"/>
      <c r="E211" s="26"/>
      <c r="F211" s="27"/>
      <c r="G211" s="7" t="s">
        <v>442</v>
      </c>
      <c r="H211" s="23"/>
      <c r="I211" s="71" t="s">
        <v>408</v>
      </c>
      <c r="J211" s="10"/>
      <c r="K211" s="143">
        <f>K212</f>
        <v>850000</v>
      </c>
      <c r="L211" s="140">
        <f>L212</f>
        <v>128878</v>
      </c>
      <c r="M211" s="160">
        <f t="shared" si="9"/>
        <v>15.162117647058823</v>
      </c>
    </row>
    <row r="212" spans="1:13" ht="87" customHeight="1">
      <c r="A212" s="11"/>
      <c r="B212" s="26"/>
      <c r="C212" s="26"/>
      <c r="D212" s="26"/>
      <c r="E212" s="26"/>
      <c r="F212" s="27"/>
      <c r="G212" s="23" t="s">
        <v>406</v>
      </c>
      <c r="H212" s="23"/>
      <c r="I212" s="9" t="s">
        <v>407</v>
      </c>
      <c r="J212" s="10"/>
      <c r="K212" s="143">
        <f>K213</f>
        <v>850000</v>
      </c>
      <c r="L212" s="140">
        <f>L213</f>
        <v>128878</v>
      </c>
      <c r="M212" s="160">
        <f t="shared" si="9"/>
        <v>15.162117647058823</v>
      </c>
    </row>
    <row r="213" spans="1:13" ht="33" customHeight="1">
      <c r="A213" s="11"/>
      <c r="B213" s="26"/>
      <c r="C213" s="26"/>
      <c r="D213" s="26"/>
      <c r="E213" s="26"/>
      <c r="F213" s="27"/>
      <c r="G213" s="23" t="s">
        <v>2</v>
      </c>
      <c r="H213" s="23"/>
      <c r="I213" s="9"/>
      <c r="J213" s="10">
        <v>200</v>
      </c>
      <c r="K213" s="143">
        <v>850000</v>
      </c>
      <c r="L213" s="140">
        <v>128878</v>
      </c>
      <c r="M213" s="160">
        <f t="shared" si="9"/>
        <v>15.162117647058823</v>
      </c>
    </row>
    <row r="214" spans="1:13" ht="15">
      <c r="A214" s="11"/>
      <c r="B214" s="26"/>
      <c r="C214" s="26"/>
      <c r="D214" s="26"/>
      <c r="E214" s="26"/>
      <c r="F214" s="27"/>
      <c r="G214" s="4" t="s">
        <v>9</v>
      </c>
      <c r="H214" s="4"/>
      <c r="I214" s="5" t="s">
        <v>345</v>
      </c>
      <c r="J214" s="6" t="s">
        <v>0</v>
      </c>
      <c r="K214" s="145">
        <f>K215</f>
        <v>6640700</v>
      </c>
      <c r="L214" s="142">
        <f>L215</f>
        <v>1447143.37</v>
      </c>
      <c r="M214" s="160">
        <f t="shared" si="9"/>
        <v>21.792030508831903</v>
      </c>
    </row>
    <row r="215" spans="1:13" ht="30.75">
      <c r="A215" s="11"/>
      <c r="B215" s="26"/>
      <c r="C215" s="26"/>
      <c r="D215" s="26"/>
      <c r="E215" s="26"/>
      <c r="F215" s="27"/>
      <c r="G215" s="23" t="s">
        <v>88</v>
      </c>
      <c r="H215" s="23"/>
      <c r="I215" s="9" t="s">
        <v>353</v>
      </c>
      <c r="J215" s="10"/>
      <c r="K215" s="143">
        <f>K216+K217+K218</f>
        <v>6640700</v>
      </c>
      <c r="L215" s="140">
        <f>L216+L217+L218</f>
        <v>1447143.37</v>
      </c>
      <c r="M215" s="160">
        <f t="shared" si="9"/>
        <v>21.792030508831903</v>
      </c>
    </row>
    <row r="216" spans="1:13" ht="77.25" customHeight="1">
      <c r="A216" s="11"/>
      <c r="B216" s="211">
        <v>600</v>
      </c>
      <c r="C216" s="211"/>
      <c r="D216" s="211"/>
      <c r="E216" s="211"/>
      <c r="F216" s="212"/>
      <c r="G216" s="23" t="s">
        <v>3</v>
      </c>
      <c r="H216" s="23"/>
      <c r="I216" s="9"/>
      <c r="J216" s="10">
        <v>100</v>
      </c>
      <c r="K216" s="143">
        <v>6170700</v>
      </c>
      <c r="L216" s="143">
        <v>1406764.27</v>
      </c>
      <c r="M216" s="160">
        <f t="shared" si="9"/>
        <v>22.79748278153208</v>
      </c>
    </row>
    <row r="217" spans="1:13" ht="30" customHeight="1">
      <c r="A217" s="11"/>
      <c r="B217" s="207">
        <v>800</v>
      </c>
      <c r="C217" s="207"/>
      <c r="D217" s="207"/>
      <c r="E217" s="207"/>
      <c r="F217" s="208"/>
      <c r="G217" s="23" t="s">
        <v>2</v>
      </c>
      <c r="H217" s="23"/>
      <c r="I217" s="9"/>
      <c r="J217" s="10">
        <v>200</v>
      </c>
      <c r="K217" s="143">
        <v>470000</v>
      </c>
      <c r="L217" s="143">
        <v>40379.1</v>
      </c>
      <c r="M217" s="160">
        <f t="shared" si="9"/>
        <v>8.591297872340425</v>
      </c>
    </row>
    <row r="218" spans="1:13" ht="24" customHeight="1" hidden="1">
      <c r="A218" s="11"/>
      <c r="B218" s="205" t="s">
        <v>32</v>
      </c>
      <c r="C218" s="205"/>
      <c r="D218" s="205"/>
      <c r="E218" s="205"/>
      <c r="F218" s="206"/>
      <c r="G218" s="23" t="s">
        <v>1</v>
      </c>
      <c r="H218" s="23"/>
      <c r="I218" s="9"/>
      <c r="J218" s="10">
        <v>800</v>
      </c>
      <c r="K218" s="143">
        <v>0</v>
      </c>
      <c r="L218" s="140">
        <v>0</v>
      </c>
      <c r="M218" s="160" t="e">
        <f t="shared" si="9"/>
        <v>#DIV/0!</v>
      </c>
    </row>
    <row r="219" spans="1:13" ht="15">
      <c r="A219" s="11"/>
      <c r="B219" s="211">
        <v>200</v>
      </c>
      <c r="C219" s="211"/>
      <c r="D219" s="211"/>
      <c r="E219" s="211"/>
      <c r="F219" s="212"/>
      <c r="G219" s="4" t="s">
        <v>81</v>
      </c>
      <c r="H219" s="4"/>
      <c r="I219" s="5" t="s">
        <v>361</v>
      </c>
      <c r="J219" s="10" t="s">
        <v>0</v>
      </c>
      <c r="K219" s="145">
        <f>K222+K230+K232+K228+K224+K226+K234+K236+K220</f>
        <v>23906251</v>
      </c>
      <c r="L219" s="145">
        <f>L222+L230+L232+L228+L224+L226+L234+L236+L220</f>
        <v>5782161.5</v>
      </c>
      <c r="M219" s="160">
        <f t="shared" si="9"/>
        <v>24.186818334669034</v>
      </c>
    </row>
    <row r="220" spans="1:13" ht="0" customHeight="1" hidden="1">
      <c r="A220" s="11"/>
      <c r="B220" s="24"/>
      <c r="C220" s="24"/>
      <c r="D220" s="24"/>
      <c r="E220" s="24"/>
      <c r="F220" s="25"/>
      <c r="G220" s="23" t="s">
        <v>506</v>
      </c>
      <c r="H220" s="4"/>
      <c r="I220" s="9" t="s">
        <v>505</v>
      </c>
      <c r="J220" s="10"/>
      <c r="K220" s="143">
        <f>K221</f>
        <v>0</v>
      </c>
      <c r="L220" s="143">
        <f>L221</f>
        <v>0</v>
      </c>
      <c r="M220" s="160" t="e">
        <f t="shared" si="9"/>
        <v>#DIV/0!</v>
      </c>
    </row>
    <row r="221" spans="1:13" ht="15" hidden="1">
      <c r="A221" s="11"/>
      <c r="B221" s="24"/>
      <c r="C221" s="24"/>
      <c r="D221" s="24"/>
      <c r="E221" s="24"/>
      <c r="F221" s="25"/>
      <c r="G221" s="23" t="s">
        <v>6</v>
      </c>
      <c r="H221" s="4"/>
      <c r="I221" s="5"/>
      <c r="J221" s="10">
        <v>500</v>
      </c>
      <c r="K221" s="143">
        <v>0</v>
      </c>
      <c r="L221" s="143">
        <v>0</v>
      </c>
      <c r="M221" s="160" t="e">
        <f t="shared" si="9"/>
        <v>#DIV/0!</v>
      </c>
    </row>
    <row r="222" spans="1:13" ht="50.25" customHeight="1">
      <c r="A222" s="11"/>
      <c r="B222" s="207">
        <v>300</v>
      </c>
      <c r="C222" s="207"/>
      <c r="D222" s="207"/>
      <c r="E222" s="207"/>
      <c r="F222" s="208"/>
      <c r="G222" s="23" t="s">
        <v>7</v>
      </c>
      <c r="H222" s="23"/>
      <c r="I222" s="9" t="s">
        <v>362</v>
      </c>
      <c r="J222" s="10" t="s">
        <v>0</v>
      </c>
      <c r="K222" s="143">
        <f>K223</f>
        <v>541650</v>
      </c>
      <c r="L222" s="140">
        <f>L223</f>
        <v>135412.5</v>
      </c>
      <c r="M222" s="160">
        <f t="shared" si="9"/>
        <v>25</v>
      </c>
    </row>
    <row r="223" spans="1:13" ht="28.5" customHeight="1">
      <c r="A223" s="11"/>
      <c r="B223" s="205" t="s">
        <v>31</v>
      </c>
      <c r="C223" s="205"/>
      <c r="D223" s="205"/>
      <c r="E223" s="205"/>
      <c r="F223" s="206"/>
      <c r="G223" s="23" t="s">
        <v>6</v>
      </c>
      <c r="H223" s="23"/>
      <c r="I223" s="9" t="s">
        <v>0</v>
      </c>
      <c r="J223" s="10">
        <v>500</v>
      </c>
      <c r="K223" s="143">
        <v>541650</v>
      </c>
      <c r="L223" s="140">
        <v>135412.5</v>
      </c>
      <c r="M223" s="160">
        <f t="shared" si="9"/>
        <v>25</v>
      </c>
    </row>
    <row r="224" spans="1:13" ht="58.5" customHeight="1" hidden="1">
      <c r="A224" s="11"/>
      <c r="B224" s="26"/>
      <c r="C224" s="26"/>
      <c r="D224" s="26"/>
      <c r="E224" s="26"/>
      <c r="F224" s="27"/>
      <c r="G224" s="23" t="s">
        <v>475</v>
      </c>
      <c r="H224" s="23"/>
      <c r="I224" s="9" t="s">
        <v>472</v>
      </c>
      <c r="J224" s="10"/>
      <c r="K224" s="143">
        <f>K225</f>
        <v>0</v>
      </c>
      <c r="L224" s="140">
        <f>L225</f>
        <v>0</v>
      </c>
      <c r="M224" s="160" t="e">
        <f t="shared" si="9"/>
        <v>#DIV/0!</v>
      </c>
    </row>
    <row r="225" spans="1:13" ht="30" customHeight="1" hidden="1">
      <c r="A225" s="11"/>
      <c r="B225" s="26"/>
      <c r="C225" s="26"/>
      <c r="D225" s="26"/>
      <c r="E225" s="26"/>
      <c r="F225" s="27"/>
      <c r="G225" s="23" t="s">
        <v>6</v>
      </c>
      <c r="H225" s="23"/>
      <c r="I225" s="9"/>
      <c r="J225" s="10">
        <v>500</v>
      </c>
      <c r="K225" s="143">
        <v>0</v>
      </c>
      <c r="L225" s="140">
        <v>0</v>
      </c>
      <c r="M225" s="160" t="e">
        <f t="shared" si="9"/>
        <v>#DIV/0!</v>
      </c>
    </row>
    <row r="226" spans="1:13" ht="73.5" customHeight="1" hidden="1">
      <c r="A226" s="11"/>
      <c r="B226" s="26"/>
      <c r="C226" s="26"/>
      <c r="D226" s="26"/>
      <c r="E226" s="26"/>
      <c r="F226" s="27"/>
      <c r="G226" s="23" t="s">
        <v>476</v>
      </c>
      <c r="H226" s="23"/>
      <c r="I226" s="9" t="s">
        <v>473</v>
      </c>
      <c r="J226" s="10"/>
      <c r="K226" s="143">
        <f>K227</f>
        <v>0</v>
      </c>
      <c r="L226" s="140">
        <f>L227</f>
        <v>0</v>
      </c>
      <c r="M226" s="160" t="e">
        <f t="shared" si="9"/>
        <v>#DIV/0!</v>
      </c>
    </row>
    <row r="227" spans="1:13" ht="30" customHeight="1" hidden="1">
      <c r="A227" s="11"/>
      <c r="B227" s="26"/>
      <c r="C227" s="26"/>
      <c r="D227" s="26"/>
      <c r="E227" s="26"/>
      <c r="F227" s="27"/>
      <c r="G227" s="23" t="s">
        <v>6</v>
      </c>
      <c r="H227" s="23"/>
      <c r="I227" s="9"/>
      <c r="J227" s="10">
        <v>500</v>
      </c>
      <c r="K227" s="143">
        <v>0</v>
      </c>
      <c r="L227" s="140">
        <v>0</v>
      </c>
      <c r="M227" s="160" t="e">
        <f t="shared" si="9"/>
        <v>#DIV/0!</v>
      </c>
    </row>
    <row r="228" spans="1:13" ht="42" customHeight="1" hidden="1">
      <c r="A228" s="11"/>
      <c r="B228" s="26"/>
      <c r="C228" s="26"/>
      <c r="D228" s="26"/>
      <c r="E228" s="26"/>
      <c r="F228" s="27"/>
      <c r="G228" s="23" t="s">
        <v>462</v>
      </c>
      <c r="H228" s="23"/>
      <c r="I228" s="9" t="s">
        <v>461</v>
      </c>
      <c r="J228" s="10"/>
      <c r="K228" s="143">
        <f>K229</f>
        <v>0</v>
      </c>
      <c r="L228" s="140">
        <f>L229</f>
        <v>0</v>
      </c>
      <c r="M228" s="160" t="e">
        <f t="shared" si="9"/>
        <v>#DIV/0!</v>
      </c>
    </row>
    <row r="229" spans="1:13" ht="30" customHeight="1" hidden="1">
      <c r="A229" s="11"/>
      <c r="B229" s="26"/>
      <c r="C229" s="26"/>
      <c r="D229" s="26"/>
      <c r="E229" s="26"/>
      <c r="F229" s="27"/>
      <c r="G229" s="23" t="s">
        <v>6</v>
      </c>
      <c r="H229" s="23"/>
      <c r="I229" s="9"/>
      <c r="J229" s="10">
        <v>500</v>
      </c>
      <c r="K229" s="143">
        <v>0</v>
      </c>
      <c r="L229" s="140">
        <v>0</v>
      </c>
      <c r="M229" s="160" t="e">
        <f t="shared" si="9"/>
        <v>#DIV/0!</v>
      </c>
    </row>
    <row r="230" spans="1:13" ht="40.5" customHeight="1">
      <c r="A230" s="11"/>
      <c r="B230" s="207">
        <v>300</v>
      </c>
      <c r="C230" s="207"/>
      <c r="D230" s="207"/>
      <c r="E230" s="207"/>
      <c r="F230" s="208"/>
      <c r="G230" s="23" t="s">
        <v>11</v>
      </c>
      <c r="H230" s="23"/>
      <c r="I230" s="9" t="s">
        <v>363</v>
      </c>
      <c r="J230" s="10" t="s">
        <v>0</v>
      </c>
      <c r="K230" s="143">
        <f>K231</f>
        <v>22587000</v>
      </c>
      <c r="L230" s="140">
        <f>L231</f>
        <v>5646749</v>
      </c>
      <c r="M230" s="160">
        <f t="shared" si="9"/>
        <v>24.999995572674546</v>
      </c>
    </row>
    <row r="231" spans="1:13" ht="27.75" customHeight="1">
      <c r="A231" s="11"/>
      <c r="B231" s="26"/>
      <c r="C231" s="26"/>
      <c r="D231" s="26"/>
      <c r="E231" s="26"/>
      <c r="F231" s="27"/>
      <c r="G231" s="23" t="s">
        <v>6</v>
      </c>
      <c r="H231" s="23"/>
      <c r="I231" s="9" t="s">
        <v>0</v>
      </c>
      <c r="J231" s="10">
        <v>500</v>
      </c>
      <c r="K231" s="143">
        <v>22587000</v>
      </c>
      <c r="L231" s="140">
        <v>5646749</v>
      </c>
      <c r="M231" s="160">
        <f t="shared" si="9"/>
        <v>24.999995572674546</v>
      </c>
    </row>
    <row r="232" spans="1:13" ht="33" customHeight="1" hidden="1">
      <c r="A232" s="11"/>
      <c r="B232" s="26"/>
      <c r="C232" s="26"/>
      <c r="D232" s="26"/>
      <c r="E232" s="26"/>
      <c r="F232" s="27"/>
      <c r="G232" s="23" t="s">
        <v>414</v>
      </c>
      <c r="H232" s="23"/>
      <c r="I232" s="9" t="s">
        <v>413</v>
      </c>
      <c r="J232" s="10"/>
      <c r="K232" s="143"/>
      <c r="L232" s="140"/>
      <c r="M232" s="160" t="e">
        <f t="shared" si="9"/>
        <v>#DIV/0!</v>
      </c>
    </row>
    <row r="233" spans="1:13" ht="27" customHeight="1" hidden="1">
      <c r="A233" s="11"/>
      <c r="B233" s="26"/>
      <c r="C233" s="26"/>
      <c r="D233" s="26"/>
      <c r="E233" s="26"/>
      <c r="F233" s="27"/>
      <c r="G233" s="23" t="s">
        <v>6</v>
      </c>
      <c r="H233" s="23"/>
      <c r="I233" s="9"/>
      <c r="J233" s="10">
        <v>500</v>
      </c>
      <c r="K233" s="143"/>
      <c r="L233" s="140"/>
      <c r="M233" s="160" t="e">
        <f t="shared" si="9"/>
        <v>#DIV/0!</v>
      </c>
    </row>
    <row r="234" spans="1:13" ht="45.75" customHeight="1" hidden="1">
      <c r="A234" s="11"/>
      <c r="B234" s="26"/>
      <c r="C234" s="26"/>
      <c r="D234" s="26"/>
      <c r="E234" s="26"/>
      <c r="F234" s="27"/>
      <c r="G234" s="23" t="s">
        <v>477</v>
      </c>
      <c r="H234" s="23"/>
      <c r="I234" s="9" t="s">
        <v>474</v>
      </c>
      <c r="J234" s="10"/>
      <c r="K234" s="143">
        <f>K235</f>
        <v>0</v>
      </c>
      <c r="L234" s="140">
        <f>L235</f>
        <v>0</v>
      </c>
      <c r="M234" s="160" t="e">
        <f t="shared" si="9"/>
        <v>#DIV/0!</v>
      </c>
    </row>
    <row r="235" spans="1:13" ht="27" customHeight="1" hidden="1">
      <c r="A235" s="11"/>
      <c r="B235" s="26"/>
      <c r="C235" s="26"/>
      <c r="D235" s="26"/>
      <c r="E235" s="26"/>
      <c r="F235" s="27"/>
      <c r="G235" s="23" t="s">
        <v>6</v>
      </c>
      <c r="H235" s="23"/>
      <c r="I235" s="9"/>
      <c r="J235" s="10">
        <v>500</v>
      </c>
      <c r="K235" s="143">
        <v>0</v>
      </c>
      <c r="L235" s="140">
        <v>0</v>
      </c>
      <c r="M235" s="160" t="e">
        <f t="shared" si="9"/>
        <v>#DIV/0!</v>
      </c>
    </row>
    <row r="236" spans="1:13" ht="36.75" customHeight="1">
      <c r="A236" s="11"/>
      <c r="B236" s="26"/>
      <c r="C236" s="26"/>
      <c r="D236" s="26"/>
      <c r="E236" s="26"/>
      <c r="F236" s="27"/>
      <c r="G236" s="83" t="s">
        <v>504</v>
      </c>
      <c r="H236" s="83"/>
      <c r="I236" s="80" t="s">
        <v>503</v>
      </c>
      <c r="J236" s="81"/>
      <c r="K236" s="148">
        <f>K237</f>
        <v>777601</v>
      </c>
      <c r="L236" s="140">
        <f>L237</f>
        <v>0</v>
      </c>
      <c r="M236" s="160">
        <f t="shared" si="9"/>
        <v>0</v>
      </c>
    </row>
    <row r="237" spans="1:13" ht="27.75" customHeight="1">
      <c r="A237" s="11"/>
      <c r="B237" s="26"/>
      <c r="C237" s="26"/>
      <c r="D237" s="26"/>
      <c r="E237" s="26"/>
      <c r="F237" s="27"/>
      <c r="G237" s="83" t="s">
        <v>6</v>
      </c>
      <c r="H237" s="83"/>
      <c r="I237" s="80"/>
      <c r="J237" s="81">
        <v>500</v>
      </c>
      <c r="K237" s="148">
        <v>777601</v>
      </c>
      <c r="L237" s="140">
        <v>0</v>
      </c>
      <c r="M237" s="160">
        <f t="shared" si="9"/>
        <v>0</v>
      </c>
    </row>
    <row r="238" spans="1:13" ht="49.5" customHeight="1">
      <c r="A238" s="11"/>
      <c r="B238" s="26"/>
      <c r="C238" s="26"/>
      <c r="D238" s="26"/>
      <c r="E238" s="26"/>
      <c r="F238" s="27"/>
      <c r="G238" s="98" t="s">
        <v>409</v>
      </c>
      <c r="H238" s="121">
        <v>806</v>
      </c>
      <c r="I238" s="9"/>
      <c r="J238" s="10"/>
      <c r="K238" s="145">
        <f>K239+K302+K310+K315</f>
        <v>100772586</v>
      </c>
      <c r="L238" s="142">
        <f>L239+L302+L310+L315</f>
        <v>28129001.48</v>
      </c>
      <c r="M238" s="160">
        <f t="shared" si="9"/>
        <v>27.913346869951315</v>
      </c>
    </row>
    <row r="239" spans="1:13" ht="63.75" customHeight="1">
      <c r="A239" s="11"/>
      <c r="B239" s="26"/>
      <c r="C239" s="26"/>
      <c r="D239" s="26"/>
      <c r="E239" s="26"/>
      <c r="F239" s="27"/>
      <c r="G239" s="4" t="s">
        <v>548</v>
      </c>
      <c r="H239" s="4"/>
      <c r="I239" s="5" t="s">
        <v>219</v>
      </c>
      <c r="J239" s="10" t="s">
        <v>0</v>
      </c>
      <c r="K239" s="145">
        <f>K240+K297</f>
        <v>95164408</v>
      </c>
      <c r="L239" s="142">
        <f>L240+L297</f>
        <v>26684704.59</v>
      </c>
      <c r="M239" s="160">
        <f t="shared" si="9"/>
        <v>28.040635307687722</v>
      </c>
    </row>
    <row r="240" spans="1:13" ht="57" customHeight="1">
      <c r="A240" s="11"/>
      <c r="B240" s="26"/>
      <c r="C240" s="26"/>
      <c r="D240" s="26"/>
      <c r="E240" s="26"/>
      <c r="F240" s="27"/>
      <c r="G240" s="23" t="s">
        <v>549</v>
      </c>
      <c r="H240" s="4"/>
      <c r="I240" s="9" t="s">
        <v>220</v>
      </c>
      <c r="J240" s="10"/>
      <c r="K240" s="143">
        <f>K241+K291+K294</f>
        <v>95079408</v>
      </c>
      <c r="L240" s="140">
        <f>L241+L291+L294</f>
        <v>26684704.59</v>
      </c>
      <c r="M240" s="160">
        <f t="shared" si="9"/>
        <v>28.06570334346213</v>
      </c>
    </row>
    <row r="241" spans="1:13" ht="61.5">
      <c r="A241" s="11"/>
      <c r="B241" s="26"/>
      <c r="C241" s="26"/>
      <c r="D241" s="26"/>
      <c r="E241" s="26"/>
      <c r="F241" s="27"/>
      <c r="G241" s="7" t="s">
        <v>283</v>
      </c>
      <c r="H241" s="7"/>
      <c r="I241" s="71" t="s">
        <v>221</v>
      </c>
      <c r="J241" s="10"/>
      <c r="K241" s="143">
        <f>K244+K246+K249+K252+K254+K257+K262+K264+K267+K270+K273+K276+K279+K282+K242+K260+K285+K287+K289</f>
        <v>60725170</v>
      </c>
      <c r="L241" s="140">
        <f>L244+L246+L249+L252+L254+L257+L262+L264+L267+L270+L273+L276+L279+L282+L242+L260+L285+L287+L289</f>
        <v>17615468.93</v>
      </c>
      <c r="M241" s="160">
        <f t="shared" si="9"/>
        <v>29.00851315854694</v>
      </c>
    </row>
    <row r="242" spans="1:13" ht="61.5" hidden="1">
      <c r="A242" s="11"/>
      <c r="B242" s="26"/>
      <c r="C242" s="26"/>
      <c r="D242" s="26"/>
      <c r="E242" s="26"/>
      <c r="F242" s="27"/>
      <c r="G242" s="70" t="s">
        <v>454</v>
      </c>
      <c r="H242" s="7"/>
      <c r="I242" s="80" t="s">
        <v>453</v>
      </c>
      <c r="J242" s="10"/>
      <c r="K242" s="143">
        <f>K243</f>
        <v>0</v>
      </c>
      <c r="L242" s="140">
        <f>L243</f>
        <v>0</v>
      </c>
      <c r="M242" s="160" t="e">
        <f t="shared" si="9"/>
        <v>#DIV/0!</v>
      </c>
    </row>
    <row r="243" spans="1:13" ht="21" customHeight="1" hidden="1">
      <c r="A243" s="11"/>
      <c r="B243" s="26"/>
      <c r="C243" s="26"/>
      <c r="D243" s="26"/>
      <c r="E243" s="26"/>
      <c r="F243" s="27"/>
      <c r="G243" s="70" t="s">
        <v>5</v>
      </c>
      <c r="H243" s="7"/>
      <c r="I243" s="71"/>
      <c r="J243" s="10">
        <v>300</v>
      </c>
      <c r="K243" s="143">
        <v>0</v>
      </c>
      <c r="L243" s="140">
        <v>0</v>
      </c>
      <c r="M243" s="160" t="e">
        <f t="shared" si="9"/>
        <v>#DIV/0!</v>
      </c>
    </row>
    <row r="244" spans="1:13" ht="56.25" customHeight="1">
      <c r="A244" s="11"/>
      <c r="B244" s="26"/>
      <c r="C244" s="26"/>
      <c r="D244" s="26"/>
      <c r="E244" s="26"/>
      <c r="F244" s="27"/>
      <c r="G244" s="79" t="s">
        <v>204</v>
      </c>
      <c r="H244" s="83"/>
      <c r="I244" s="80" t="s">
        <v>222</v>
      </c>
      <c r="J244" s="81"/>
      <c r="K244" s="148">
        <f>K245</f>
        <v>52000</v>
      </c>
      <c r="L244" s="140">
        <f>L245</f>
        <v>9527.72</v>
      </c>
      <c r="M244" s="160">
        <f t="shared" si="9"/>
        <v>18.32253846153846</v>
      </c>
    </row>
    <row r="245" spans="1:13" ht="27" customHeight="1">
      <c r="A245" s="11"/>
      <c r="B245" s="26"/>
      <c r="C245" s="26"/>
      <c r="D245" s="26"/>
      <c r="E245" s="26"/>
      <c r="F245" s="27"/>
      <c r="G245" s="70" t="s">
        <v>5</v>
      </c>
      <c r="H245" s="111"/>
      <c r="I245" s="53"/>
      <c r="J245" s="10">
        <v>300</v>
      </c>
      <c r="K245" s="143">
        <v>52000</v>
      </c>
      <c r="L245" s="143">
        <v>9527.72</v>
      </c>
      <c r="M245" s="160">
        <f t="shared" si="9"/>
        <v>18.32253846153846</v>
      </c>
    </row>
    <row r="246" spans="1:13" ht="82.5" customHeight="1">
      <c r="A246" s="11"/>
      <c r="B246" s="205" t="s">
        <v>30</v>
      </c>
      <c r="C246" s="205"/>
      <c r="D246" s="205"/>
      <c r="E246" s="205"/>
      <c r="F246" s="206"/>
      <c r="G246" s="126" t="s">
        <v>199</v>
      </c>
      <c r="H246" s="32"/>
      <c r="I246" s="9" t="s">
        <v>223</v>
      </c>
      <c r="J246" s="10" t="s">
        <v>0</v>
      </c>
      <c r="K246" s="143">
        <f>K248+K247</f>
        <v>1111210</v>
      </c>
      <c r="L246" s="140">
        <f>L247+L248</f>
        <v>1111209.4300000002</v>
      </c>
      <c r="M246" s="160">
        <f t="shared" si="9"/>
        <v>99.99994870456531</v>
      </c>
    </row>
    <row r="247" spans="1:13" ht="39.75" customHeight="1">
      <c r="A247" s="11"/>
      <c r="B247" s="207">
        <v>500</v>
      </c>
      <c r="C247" s="207"/>
      <c r="D247" s="207"/>
      <c r="E247" s="207"/>
      <c r="F247" s="208"/>
      <c r="G247" s="122" t="s">
        <v>2</v>
      </c>
      <c r="H247" s="32"/>
      <c r="I247" s="9"/>
      <c r="J247" s="10">
        <v>200</v>
      </c>
      <c r="K247" s="143">
        <v>16422.38</v>
      </c>
      <c r="L247" s="143">
        <v>16421.81</v>
      </c>
      <c r="M247" s="160">
        <f t="shared" si="9"/>
        <v>99.9965291267161</v>
      </c>
    </row>
    <row r="248" spans="1:13" ht="26.25" customHeight="1">
      <c r="A248" s="11"/>
      <c r="B248" s="26"/>
      <c r="C248" s="26"/>
      <c r="D248" s="26"/>
      <c r="E248" s="26"/>
      <c r="F248" s="27"/>
      <c r="G248" s="23" t="s">
        <v>5</v>
      </c>
      <c r="H248" s="23"/>
      <c r="I248" s="9" t="s">
        <v>0</v>
      </c>
      <c r="J248" s="10">
        <v>300</v>
      </c>
      <c r="K248" s="143">
        <v>1094787.62</v>
      </c>
      <c r="L248" s="140">
        <v>1094787.62</v>
      </c>
      <c r="M248" s="160">
        <f t="shared" si="9"/>
        <v>100</v>
      </c>
    </row>
    <row r="249" spans="1:13" ht="58.5" customHeight="1">
      <c r="A249" s="11"/>
      <c r="B249" s="26"/>
      <c r="C249" s="26"/>
      <c r="D249" s="26"/>
      <c r="E249" s="26"/>
      <c r="F249" s="27"/>
      <c r="G249" s="23" t="s">
        <v>98</v>
      </c>
      <c r="H249" s="23"/>
      <c r="I249" s="80" t="s">
        <v>224</v>
      </c>
      <c r="J249" s="10" t="s">
        <v>0</v>
      </c>
      <c r="K249" s="143">
        <f>K251+K250</f>
        <v>6574000</v>
      </c>
      <c r="L249" s="140">
        <f>L250+L251</f>
        <v>1799720.94</v>
      </c>
      <c r="M249" s="160">
        <f t="shared" si="9"/>
        <v>27.37634529966535</v>
      </c>
    </row>
    <row r="250" spans="1:13" ht="45" customHeight="1">
      <c r="A250" s="11"/>
      <c r="B250" s="26"/>
      <c r="C250" s="26"/>
      <c r="D250" s="26"/>
      <c r="E250" s="26"/>
      <c r="F250" s="27"/>
      <c r="G250" s="23" t="s">
        <v>2</v>
      </c>
      <c r="H250" s="23"/>
      <c r="I250" s="9"/>
      <c r="J250" s="10">
        <v>200</v>
      </c>
      <c r="K250" s="143">
        <v>155000</v>
      </c>
      <c r="L250" s="140">
        <v>30220.94</v>
      </c>
      <c r="M250" s="160">
        <f aca="true" t="shared" si="11" ref="M250:M322">L250/K250*100</f>
        <v>19.49738064516129</v>
      </c>
    </row>
    <row r="251" spans="1:13" ht="25.5" customHeight="1">
      <c r="A251" s="11"/>
      <c r="B251" s="26"/>
      <c r="C251" s="26"/>
      <c r="D251" s="26"/>
      <c r="E251" s="26"/>
      <c r="F251" s="27"/>
      <c r="G251" s="23" t="s">
        <v>5</v>
      </c>
      <c r="H251" s="23"/>
      <c r="I251" s="9" t="s">
        <v>0</v>
      </c>
      <c r="J251" s="10">
        <v>300</v>
      </c>
      <c r="K251" s="143">
        <v>6419000</v>
      </c>
      <c r="L251" s="140">
        <v>1769500</v>
      </c>
      <c r="M251" s="160">
        <f t="shared" si="11"/>
        <v>27.56659915874747</v>
      </c>
    </row>
    <row r="252" spans="1:13" ht="45.75" customHeight="1">
      <c r="A252" s="11"/>
      <c r="B252" s="26"/>
      <c r="C252" s="26"/>
      <c r="D252" s="26"/>
      <c r="E252" s="26"/>
      <c r="F252" s="27"/>
      <c r="G252" s="23" t="s">
        <v>99</v>
      </c>
      <c r="H252" s="23"/>
      <c r="I252" s="9" t="s">
        <v>225</v>
      </c>
      <c r="J252" s="10" t="s">
        <v>0</v>
      </c>
      <c r="K252" s="143">
        <f>K253</f>
        <v>268000</v>
      </c>
      <c r="L252" s="140">
        <f>L253</f>
        <v>81586.82</v>
      </c>
      <c r="M252" s="160">
        <f t="shared" si="11"/>
        <v>30.442843283582093</v>
      </c>
    </row>
    <row r="253" spans="1:13" ht="21" customHeight="1">
      <c r="A253" s="11"/>
      <c r="B253" s="26"/>
      <c r="C253" s="26"/>
      <c r="D253" s="26"/>
      <c r="E253" s="26"/>
      <c r="F253" s="27"/>
      <c r="G253" s="23" t="s">
        <v>5</v>
      </c>
      <c r="H253" s="23"/>
      <c r="I253" s="9" t="s">
        <v>0</v>
      </c>
      <c r="J253" s="10">
        <v>300</v>
      </c>
      <c r="K253" s="143">
        <v>268000</v>
      </c>
      <c r="L253" s="143">
        <v>81586.82</v>
      </c>
      <c r="M253" s="160">
        <f t="shared" si="11"/>
        <v>30.442843283582093</v>
      </c>
    </row>
    <row r="254" spans="1:13" ht="66.75" customHeight="1">
      <c r="A254" s="11"/>
      <c r="B254" s="26"/>
      <c r="C254" s="26"/>
      <c r="D254" s="26"/>
      <c r="E254" s="26"/>
      <c r="F254" s="27"/>
      <c r="G254" s="23" t="s">
        <v>100</v>
      </c>
      <c r="H254" s="23"/>
      <c r="I254" s="9" t="s">
        <v>226</v>
      </c>
      <c r="J254" s="10" t="s">
        <v>0</v>
      </c>
      <c r="K254" s="143">
        <f>K256+K255</f>
        <v>4650000</v>
      </c>
      <c r="L254" s="140">
        <f>L255+L256</f>
        <v>1160924.85</v>
      </c>
      <c r="M254" s="160">
        <f t="shared" si="11"/>
        <v>24.966125806451615</v>
      </c>
    </row>
    <row r="255" spans="1:13" ht="37.5" customHeight="1">
      <c r="A255" s="11"/>
      <c r="B255" s="205" t="s">
        <v>29</v>
      </c>
      <c r="C255" s="205"/>
      <c r="D255" s="205"/>
      <c r="E255" s="205"/>
      <c r="F255" s="206"/>
      <c r="G255" s="23" t="s">
        <v>2</v>
      </c>
      <c r="H255" s="23"/>
      <c r="I255" s="9"/>
      <c r="J255" s="10">
        <v>200</v>
      </c>
      <c r="K255" s="143">
        <v>20000</v>
      </c>
      <c r="L255" s="143">
        <v>2950.59</v>
      </c>
      <c r="M255" s="160">
        <f t="shared" si="11"/>
        <v>14.75295</v>
      </c>
    </row>
    <row r="256" spans="1:13" ht="22.5" customHeight="1">
      <c r="A256" s="11"/>
      <c r="B256" s="26"/>
      <c r="C256" s="26"/>
      <c r="D256" s="26"/>
      <c r="E256" s="26"/>
      <c r="F256" s="27"/>
      <c r="G256" s="23" t="s">
        <v>5</v>
      </c>
      <c r="H256" s="23"/>
      <c r="I256" s="9" t="s">
        <v>0</v>
      </c>
      <c r="J256" s="10">
        <v>300</v>
      </c>
      <c r="K256" s="143">
        <v>4630000</v>
      </c>
      <c r="L256" s="143">
        <v>1157974.26</v>
      </c>
      <c r="M256" s="160">
        <f t="shared" si="11"/>
        <v>25.010243196544273</v>
      </c>
    </row>
    <row r="257" spans="1:13" ht="65.25" customHeight="1">
      <c r="A257" s="11"/>
      <c r="B257" s="26"/>
      <c r="C257" s="26"/>
      <c r="D257" s="26"/>
      <c r="E257" s="26"/>
      <c r="F257" s="27"/>
      <c r="G257" s="23" t="s">
        <v>101</v>
      </c>
      <c r="H257" s="23"/>
      <c r="I257" s="9" t="s">
        <v>227</v>
      </c>
      <c r="J257" s="10" t="s">
        <v>0</v>
      </c>
      <c r="K257" s="143">
        <f>K259+K258</f>
        <v>649000</v>
      </c>
      <c r="L257" s="140">
        <f>L258+L259</f>
        <v>141503.38</v>
      </c>
      <c r="M257" s="160">
        <f t="shared" si="11"/>
        <v>21.80329429892142</v>
      </c>
    </row>
    <row r="258" spans="1:13" ht="36.75" customHeight="1">
      <c r="A258" s="11"/>
      <c r="B258" s="26"/>
      <c r="C258" s="26"/>
      <c r="D258" s="26"/>
      <c r="E258" s="26"/>
      <c r="F258" s="27"/>
      <c r="G258" s="23" t="s">
        <v>2</v>
      </c>
      <c r="H258" s="23"/>
      <c r="I258" s="9"/>
      <c r="J258" s="10">
        <v>200</v>
      </c>
      <c r="K258" s="143">
        <v>12981</v>
      </c>
      <c r="L258" s="143">
        <v>214.17</v>
      </c>
      <c r="M258" s="160">
        <f t="shared" si="11"/>
        <v>1.6498728911486016</v>
      </c>
    </row>
    <row r="259" spans="1:13" ht="26.25" customHeight="1">
      <c r="A259" s="11"/>
      <c r="B259" s="207">
        <v>600</v>
      </c>
      <c r="C259" s="207"/>
      <c r="D259" s="207"/>
      <c r="E259" s="207"/>
      <c r="F259" s="208"/>
      <c r="G259" s="23" t="s">
        <v>5</v>
      </c>
      <c r="H259" s="23"/>
      <c r="I259" s="9" t="s">
        <v>0</v>
      </c>
      <c r="J259" s="10">
        <v>300</v>
      </c>
      <c r="K259" s="143">
        <v>636019</v>
      </c>
      <c r="L259" s="143">
        <v>141289.21</v>
      </c>
      <c r="M259" s="160">
        <f t="shared" si="11"/>
        <v>22.214620946858503</v>
      </c>
    </row>
    <row r="260" spans="1:13" ht="46.5" customHeight="1" hidden="1">
      <c r="A260" s="11"/>
      <c r="B260" s="26"/>
      <c r="C260" s="26"/>
      <c r="D260" s="26"/>
      <c r="E260" s="26"/>
      <c r="F260" s="27"/>
      <c r="G260" s="23" t="s">
        <v>516</v>
      </c>
      <c r="H260" s="23"/>
      <c r="I260" s="9" t="s">
        <v>515</v>
      </c>
      <c r="J260" s="10"/>
      <c r="K260" s="143">
        <f>K261</f>
        <v>0</v>
      </c>
      <c r="L260" s="143">
        <f>L261</f>
        <v>0</v>
      </c>
      <c r="M260" s="160" t="e">
        <f t="shared" si="11"/>
        <v>#DIV/0!</v>
      </c>
    </row>
    <row r="261" spans="1:13" ht="0" customHeight="1" hidden="1">
      <c r="A261" s="11"/>
      <c r="B261" s="26"/>
      <c r="C261" s="26"/>
      <c r="D261" s="26"/>
      <c r="E261" s="26"/>
      <c r="F261" s="27"/>
      <c r="G261" s="23" t="s">
        <v>5</v>
      </c>
      <c r="H261" s="23"/>
      <c r="I261" s="9"/>
      <c r="J261" s="10">
        <v>300</v>
      </c>
      <c r="K261" s="143">
        <v>0</v>
      </c>
      <c r="L261" s="143">
        <v>0</v>
      </c>
      <c r="M261" s="160" t="e">
        <f t="shared" si="11"/>
        <v>#DIV/0!</v>
      </c>
    </row>
    <row r="262" spans="1:13" ht="28.5" customHeight="1">
      <c r="A262" s="11"/>
      <c r="B262" s="26"/>
      <c r="C262" s="26"/>
      <c r="D262" s="26"/>
      <c r="E262" s="26"/>
      <c r="F262" s="27"/>
      <c r="G262" s="23" t="s">
        <v>68</v>
      </c>
      <c r="H262" s="23"/>
      <c r="I262" s="80" t="s">
        <v>228</v>
      </c>
      <c r="J262" s="10"/>
      <c r="K262" s="143">
        <f>K263</f>
        <v>1195000</v>
      </c>
      <c r="L262" s="140">
        <f>L263</f>
        <v>289490.81</v>
      </c>
      <c r="M262" s="160">
        <f t="shared" si="11"/>
        <v>24.22517238493724</v>
      </c>
    </row>
    <row r="263" spans="1:13" ht="24.75" customHeight="1">
      <c r="A263" s="11"/>
      <c r="B263" s="26"/>
      <c r="C263" s="26"/>
      <c r="D263" s="26"/>
      <c r="E263" s="26"/>
      <c r="F263" s="27"/>
      <c r="G263" s="23" t="s">
        <v>5</v>
      </c>
      <c r="H263" s="23"/>
      <c r="I263" s="16"/>
      <c r="J263" s="10">
        <v>300</v>
      </c>
      <c r="K263" s="143">
        <v>1195000</v>
      </c>
      <c r="L263" s="143">
        <v>289490.81</v>
      </c>
      <c r="M263" s="160">
        <f t="shared" si="11"/>
        <v>24.22517238493724</v>
      </c>
    </row>
    <row r="264" spans="1:13" ht="45" customHeight="1">
      <c r="A264" s="11"/>
      <c r="B264" s="26"/>
      <c r="C264" s="26"/>
      <c r="D264" s="26"/>
      <c r="E264" s="26"/>
      <c r="F264" s="27"/>
      <c r="G264" s="23" t="s">
        <v>69</v>
      </c>
      <c r="H264" s="23"/>
      <c r="I264" s="80" t="s">
        <v>229</v>
      </c>
      <c r="J264" s="10"/>
      <c r="K264" s="143">
        <f>K265+K266</f>
        <v>70000</v>
      </c>
      <c r="L264" s="140">
        <f>L265+L266</f>
        <v>10000</v>
      </c>
      <c r="M264" s="160">
        <f t="shared" si="11"/>
        <v>14.285714285714285</v>
      </c>
    </row>
    <row r="265" spans="1:13" ht="45" customHeight="1" hidden="1">
      <c r="A265" s="11"/>
      <c r="B265" s="26"/>
      <c r="C265" s="26"/>
      <c r="D265" s="26"/>
      <c r="E265" s="26"/>
      <c r="F265" s="27"/>
      <c r="G265" s="23" t="s">
        <v>2</v>
      </c>
      <c r="H265" s="23"/>
      <c r="I265" s="80"/>
      <c r="J265" s="10">
        <v>200</v>
      </c>
      <c r="K265" s="143">
        <v>0</v>
      </c>
      <c r="L265" s="140">
        <v>0</v>
      </c>
      <c r="M265" s="160" t="e">
        <f t="shared" si="11"/>
        <v>#DIV/0!</v>
      </c>
    </row>
    <row r="266" spans="1:13" ht="21.75" customHeight="1">
      <c r="A266" s="11"/>
      <c r="B266" s="207">
        <v>800</v>
      </c>
      <c r="C266" s="207"/>
      <c r="D266" s="207"/>
      <c r="E266" s="207"/>
      <c r="F266" s="208"/>
      <c r="G266" s="23" t="s">
        <v>5</v>
      </c>
      <c r="H266" s="23"/>
      <c r="I266" s="28"/>
      <c r="J266" s="10">
        <v>300</v>
      </c>
      <c r="K266" s="143">
        <v>70000</v>
      </c>
      <c r="L266" s="140">
        <v>10000</v>
      </c>
      <c r="M266" s="160">
        <f t="shared" si="11"/>
        <v>14.285714285714285</v>
      </c>
    </row>
    <row r="267" spans="1:13" ht="30.75">
      <c r="A267" s="11"/>
      <c r="B267" s="26"/>
      <c r="C267" s="26"/>
      <c r="D267" s="26"/>
      <c r="E267" s="26"/>
      <c r="F267" s="27"/>
      <c r="G267" s="23" t="s">
        <v>94</v>
      </c>
      <c r="H267" s="23"/>
      <c r="I267" s="9" t="s">
        <v>230</v>
      </c>
      <c r="J267" s="10" t="s">
        <v>0</v>
      </c>
      <c r="K267" s="143">
        <f>K269+K268</f>
        <v>5716000</v>
      </c>
      <c r="L267" s="140">
        <f>L268+L269</f>
        <v>1430981.6300000001</v>
      </c>
      <c r="M267" s="160">
        <f t="shared" si="11"/>
        <v>25.034668124562632</v>
      </c>
    </row>
    <row r="268" spans="1:13" ht="21.75" customHeight="1">
      <c r="A268" s="11"/>
      <c r="B268" s="26"/>
      <c r="C268" s="26"/>
      <c r="D268" s="26"/>
      <c r="E268" s="26"/>
      <c r="F268" s="27"/>
      <c r="G268" s="23" t="s">
        <v>195</v>
      </c>
      <c r="H268" s="23"/>
      <c r="I268" s="9"/>
      <c r="J268" s="10">
        <v>200</v>
      </c>
      <c r="K268" s="143">
        <v>115000</v>
      </c>
      <c r="L268" s="143">
        <v>21989.57</v>
      </c>
      <c r="M268" s="160">
        <f t="shared" si="11"/>
        <v>19.121365217391304</v>
      </c>
    </row>
    <row r="269" spans="1:13" ht="29.25" customHeight="1">
      <c r="A269" s="11"/>
      <c r="B269" s="26"/>
      <c r="C269" s="26"/>
      <c r="D269" s="26"/>
      <c r="E269" s="26"/>
      <c r="F269" s="27"/>
      <c r="G269" s="23" t="s">
        <v>5</v>
      </c>
      <c r="H269" s="23"/>
      <c r="I269" s="9" t="s">
        <v>0</v>
      </c>
      <c r="J269" s="10">
        <v>300</v>
      </c>
      <c r="K269" s="143">
        <v>5601000</v>
      </c>
      <c r="L269" s="143">
        <v>1408992.06</v>
      </c>
      <c r="M269" s="160">
        <f t="shared" si="11"/>
        <v>25.156080342795928</v>
      </c>
    </row>
    <row r="270" spans="1:13" ht="56.25" customHeight="1">
      <c r="A270" s="11"/>
      <c r="B270" s="220" t="s">
        <v>28</v>
      </c>
      <c r="C270" s="224"/>
      <c r="D270" s="224"/>
      <c r="E270" s="224"/>
      <c r="F270" s="225"/>
      <c r="G270" s="23" t="s">
        <v>102</v>
      </c>
      <c r="H270" s="23"/>
      <c r="I270" s="9" t="s">
        <v>231</v>
      </c>
      <c r="J270" s="10" t="s">
        <v>0</v>
      </c>
      <c r="K270" s="143">
        <f>K272+K271</f>
        <v>6752000</v>
      </c>
      <c r="L270" s="140">
        <f>L271+L272</f>
        <v>1947580</v>
      </c>
      <c r="M270" s="160">
        <f t="shared" si="11"/>
        <v>28.844490521327014</v>
      </c>
    </row>
    <row r="271" spans="1:13" ht="34.5" customHeight="1">
      <c r="A271" s="11"/>
      <c r="B271" s="19"/>
      <c r="C271" s="19"/>
      <c r="D271" s="19"/>
      <c r="E271" s="19"/>
      <c r="F271" s="20"/>
      <c r="G271" s="23" t="s">
        <v>2</v>
      </c>
      <c r="H271" s="23"/>
      <c r="I271" s="9"/>
      <c r="J271" s="10">
        <v>200</v>
      </c>
      <c r="K271" s="143">
        <v>129600</v>
      </c>
      <c r="L271" s="143">
        <v>27590.62</v>
      </c>
      <c r="M271" s="160">
        <f t="shared" si="11"/>
        <v>21.28905864197531</v>
      </c>
    </row>
    <row r="272" spans="1:13" ht="23.25" customHeight="1">
      <c r="A272" s="11"/>
      <c r="B272" s="209" t="s">
        <v>27</v>
      </c>
      <c r="C272" s="209"/>
      <c r="D272" s="209"/>
      <c r="E272" s="209"/>
      <c r="F272" s="210"/>
      <c r="G272" s="23" t="s">
        <v>5</v>
      </c>
      <c r="H272" s="23"/>
      <c r="I272" s="9" t="s">
        <v>0</v>
      </c>
      <c r="J272" s="10">
        <v>300</v>
      </c>
      <c r="K272" s="143">
        <v>6622400</v>
      </c>
      <c r="L272" s="143">
        <v>1919989.38</v>
      </c>
      <c r="M272" s="160">
        <f t="shared" si="11"/>
        <v>28.9923499033583</v>
      </c>
    </row>
    <row r="273" spans="1:13" ht="66.75" customHeight="1">
      <c r="A273" s="11"/>
      <c r="B273" s="213" t="s">
        <v>26</v>
      </c>
      <c r="C273" s="213"/>
      <c r="D273" s="213"/>
      <c r="E273" s="213"/>
      <c r="F273" s="214"/>
      <c r="G273" s="83" t="s">
        <v>103</v>
      </c>
      <c r="H273" s="83"/>
      <c r="I273" s="80" t="s">
        <v>235</v>
      </c>
      <c r="J273" s="81" t="s">
        <v>0</v>
      </c>
      <c r="K273" s="148">
        <f>K275+K274</f>
        <v>8843040</v>
      </c>
      <c r="L273" s="140">
        <f>L274+L275</f>
        <v>2418651</v>
      </c>
      <c r="M273" s="160">
        <f t="shared" si="11"/>
        <v>27.350899690604138</v>
      </c>
    </row>
    <row r="274" spans="1:13" ht="34.5" customHeight="1" hidden="1">
      <c r="A274" s="11"/>
      <c r="B274" s="21"/>
      <c r="C274" s="21"/>
      <c r="D274" s="21"/>
      <c r="E274" s="21"/>
      <c r="F274" s="22"/>
      <c r="G274" s="23" t="s">
        <v>2</v>
      </c>
      <c r="H274" s="23"/>
      <c r="I274" s="9"/>
      <c r="J274" s="10">
        <v>200</v>
      </c>
      <c r="K274" s="143">
        <v>0</v>
      </c>
      <c r="L274" s="143">
        <v>0</v>
      </c>
      <c r="M274" s="160" t="e">
        <f t="shared" si="11"/>
        <v>#DIV/0!</v>
      </c>
    </row>
    <row r="275" spans="1:13" ht="21" customHeight="1">
      <c r="A275" s="11"/>
      <c r="B275" s="21"/>
      <c r="C275" s="21"/>
      <c r="D275" s="21"/>
      <c r="E275" s="21"/>
      <c r="F275" s="22"/>
      <c r="G275" s="23" t="s">
        <v>5</v>
      </c>
      <c r="H275" s="23"/>
      <c r="I275" s="9" t="s">
        <v>0</v>
      </c>
      <c r="J275" s="10">
        <v>300</v>
      </c>
      <c r="K275" s="143">
        <v>8843040</v>
      </c>
      <c r="L275" s="143">
        <v>2418651</v>
      </c>
      <c r="M275" s="160">
        <f t="shared" si="11"/>
        <v>27.350899690604138</v>
      </c>
    </row>
    <row r="276" spans="1:13" ht="36.75" customHeight="1">
      <c r="A276" s="11"/>
      <c r="B276" s="21"/>
      <c r="C276" s="21"/>
      <c r="D276" s="21"/>
      <c r="E276" s="21"/>
      <c r="F276" s="22"/>
      <c r="G276" s="23" t="s">
        <v>104</v>
      </c>
      <c r="H276" s="23"/>
      <c r="I276" s="9" t="s">
        <v>232</v>
      </c>
      <c r="J276" s="10" t="s">
        <v>0</v>
      </c>
      <c r="K276" s="143">
        <f>K278+K277</f>
        <v>14493735</v>
      </c>
      <c r="L276" s="140">
        <f>L277+L278</f>
        <v>4576875.5</v>
      </c>
      <c r="M276" s="160">
        <f t="shared" si="11"/>
        <v>31.578302625237733</v>
      </c>
    </row>
    <row r="277" spans="1:13" ht="35.25" customHeight="1">
      <c r="A277" s="11"/>
      <c r="B277" s="211" t="s">
        <v>25</v>
      </c>
      <c r="C277" s="211"/>
      <c r="D277" s="211"/>
      <c r="E277" s="211"/>
      <c r="F277" s="212"/>
      <c r="G277" s="23" t="s">
        <v>2</v>
      </c>
      <c r="H277" s="23"/>
      <c r="I277" s="9"/>
      <c r="J277" s="10">
        <v>200</v>
      </c>
      <c r="K277" s="143">
        <v>336735</v>
      </c>
      <c r="L277" s="143">
        <v>58293.69</v>
      </c>
      <c r="M277" s="160">
        <f t="shared" si="11"/>
        <v>17.31144371686935</v>
      </c>
    </row>
    <row r="278" spans="1:13" ht="25.5" customHeight="1">
      <c r="A278" s="11"/>
      <c r="B278" s="24"/>
      <c r="C278" s="24"/>
      <c r="D278" s="24"/>
      <c r="E278" s="24"/>
      <c r="F278" s="25"/>
      <c r="G278" s="23" t="s">
        <v>5</v>
      </c>
      <c r="H278" s="23"/>
      <c r="I278" s="9" t="s">
        <v>0</v>
      </c>
      <c r="J278" s="10">
        <v>300</v>
      </c>
      <c r="K278" s="143">
        <v>14157000</v>
      </c>
      <c r="L278" s="143">
        <v>4518581.81</v>
      </c>
      <c r="M278" s="160">
        <f t="shared" si="11"/>
        <v>31.917650702832518</v>
      </c>
    </row>
    <row r="279" spans="1:13" ht="24.75" customHeight="1">
      <c r="A279" s="11"/>
      <c r="B279" s="211" t="s">
        <v>24</v>
      </c>
      <c r="C279" s="211"/>
      <c r="D279" s="211"/>
      <c r="E279" s="211"/>
      <c r="F279" s="212"/>
      <c r="G279" s="23" t="s">
        <v>106</v>
      </c>
      <c r="H279" s="23"/>
      <c r="I279" s="9" t="s">
        <v>233</v>
      </c>
      <c r="J279" s="10" t="s">
        <v>0</v>
      </c>
      <c r="K279" s="143">
        <f>K281+K280</f>
        <v>3308000</v>
      </c>
      <c r="L279" s="140">
        <f>L280+L281</f>
        <v>987614.84</v>
      </c>
      <c r="M279" s="160">
        <f t="shared" si="11"/>
        <v>29.855345828295043</v>
      </c>
    </row>
    <row r="280" spans="1:13" ht="37.5" customHeight="1">
      <c r="A280" s="11"/>
      <c r="B280" s="207">
        <v>500</v>
      </c>
      <c r="C280" s="207"/>
      <c r="D280" s="207"/>
      <c r="E280" s="207"/>
      <c r="F280" s="208"/>
      <c r="G280" s="23" t="s">
        <v>2</v>
      </c>
      <c r="H280" s="23"/>
      <c r="I280" s="9"/>
      <c r="J280" s="10">
        <v>200</v>
      </c>
      <c r="K280" s="143">
        <v>35000</v>
      </c>
      <c r="L280" s="143">
        <v>6818.08</v>
      </c>
      <c r="M280" s="160">
        <f t="shared" si="11"/>
        <v>19.48022857142857</v>
      </c>
    </row>
    <row r="281" spans="1:13" ht="24.75" customHeight="1">
      <c r="A281" s="11"/>
      <c r="B281" s="26"/>
      <c r="C281" s="26"/>
      <c r="D281" s="26"/>
      <c r="E281" s="26"/>
      <c r="F281" s="27"/>
      <c r="G281" s="23" t="s">
        <v>5</v>
      </c>
      <c r="H281" s="23"/>
      <c r="I281" s="9" t="s">
        <v>0</v>
      </c>
      <c r="J281" s="10">
        <v>300</v>
      </c>
      <c r="K281" s="143">
        <v>3273000</v>
      </c>
      <c r="L281" s="143">
        <v>980796.76</v>
      </c>
      <c r="M281" s="160">
        <f t="shared" si="11"/>
        <v>29.96629269783074</v>
      </c>
    </row>
    <row r="282" spans="1:13" ht="34.5" customHeight="1">
      <c r="A282" s="11"/>
      <c r="B282" s="26"/>
      <c r="C282" s="26"/>
      <c r="D282" s="26"/>
      <c r="E282" s="26"/>
      <c r="F282" s="27"/>
      <c r="G282" s="23" t="s">
        <v>107</v>
      </c>
      <c r="H282" s="23"/>
      <c r="I282" s="9" t="s">
        <v>234</v>
      </c>
      <c r="J282" s="10" t="s">
        <v>0</v>
      </c>
      <c r="K282" s="143">
        <f>K284+K283</f>
        <v>6744000</v>
      </c>
      <c r="L282" s="140">
        <f>L283+L284</f>
        <v>1598260</v>
      </c>
      <c r="M282" s="160">
        <f t="shared" si="11"/>
        <v>23.698991696322658</v>
      </c>
    </row>
    <row r="283" spans="1:13" ht="30.75">
      <c r="A283" s="11"/>
      <c r="B283" s="209" t="s">
        <v>23</v>
      </c>
      <c r="C283" s="209"/>
      <c r="D283" s="209"/>
      <c r="E283" s="209"/>
      <c r="F283" s="210"/>
      <c r="G283" s="23" t="s">
        <v>2</v>
      </c>
      <c r="H283" s="23"/>
      <c r="I283" s="9"/>
      <c r="J283" s="10">
        <v>200</v>
      </c>
      <c r="K283" s="143">
        <v>35000</v>
      </c>
      <c r="L283" s="140">
        <v>3289</v>
      </c>
      <c r="M283" s="160">
        <f t="shared" si="11"/>
        <v>9.397142857142857</v>
      </c>
    </row>
    <row r="284" spans="1:13" ht="28.5" customHeight="1">
      <c r="A284" s="11"/>
      <c r="B284" s="213" t="s">
        <v>22</v>
      </c>
      <c r="C284" s="213"/>
      <c r="D284" s="213"/>
      <c r="E284" s="213"/>
      <c r="F284" s="214"/>
      <c r="G284" s="23" t="s">
        <v>5</v>
      </c>
      <c r="H284" s="23"/>
      <c r="I284" s="9" t="s">
        <v>0</v>
      </c>
      <c r="J284" s="10">
        <v>300</v>
      </c>
      <c r="K284" s="143">
        <v>6709000</v>
      </c>
      <c r="L284" s="140">
        <v>1594971</v>
      </c>
      <c r="M284" s="160">
        <f t="shared" si="11"/>
        <v>23.77360262334178</v>
      </c>
    </row>
    <row r="285" spans="1:13" ht="51" customHeight="1">
      <c r="A285" s="11"/>
      <c r="B285" s="21"/>
      <c r="C285" s="21"/>
      <c r="D285" s="21"/>
      <c r="E285" s="21"/>
      <c r="F285" s="22"/>
      <c r="G285" s="23" t="s">
        <v>516</v>
      </c>
      <c r="H285" s="23"/>
      <c r="I285" s="9" t="s">
        <v>543</v>
      </c>
      <c r="J285" s="10"/>
      <c r="K285" s="148">
        <f>K286</f>
        <v>151020</v>
      </c>
      <c r="L285" s="140">
        <f>L286</f>
        <v>16416.59</v>
      </c>
      <c r="M285" s="160">
        <f t="shared" si="11"/>
        <v>10.870474109389484</v>
      </c>
    </row>
    <row r="286" spans="1:13" ht="28.5" customHeight="1">
      <c r="A286" s="11"/>
      <c r="B286" s="21"/>
      <c r="C286" s="21"/>
      <c r="D286" s="21"/>
      <c r="E286" s="21"/>
      <c r="F286" s="22"/>
      <c r="G286" s="23" t="s">
        <v>5</v>
      </c>
      <c r="H286" s="23"/>
      <c r="I286" s="9" t="s">
        <v>0</v>
      </c>
      <c r="J286" s="10">
        <v>300</v>
      </c>
      <c r="K286" s="148">
        <v>151020</v>
      </c>
      <c r="L286" s="140">
        <v>16416.59</v>
      </c>
      <c r="M286" s="160">
        <f t="shared" si="11"/>
        <v>10.870474109389484</v>
      </c>
    </row>
    <row r="287" spans="1:13" ht="72" customHeight="1">
      <c r="A287" s="11"/>
      <c r="B287" s="21"/>
      <c r="C287" s="21"/>
      <c r="D287" s="21"/>
      <c r="E287" s="21"/>
      <c r="F287" s="22"/>
      <c r="G287" s="23" t="s">
        <v>544</v>
      </c>
      <c r="H287" s="23"/>
      <c r="I287" s="9" t="s">
        <v>545</v>
      </c>
      <c r="J287" s="10"/>
      <c r="K287" s="148">
        <f>K288</f>
        <v>145900</v>
      </c>
      <c r="L287" s="140">
        <f>L288</f>
        <v>35030</v>
      </c>
      <c r="M287" s="160">
        <f t="shared" si="11"/>
        <v>24.00959561343386</v>
      </c>
    </row>
    <row r="288" spans="1:13" ht="33.75" customHeight="1">
      <c r="A288" s="11"/>
      <c r="B288" s="21"/>
      <c r="C288" s="21"/>
      <c r="D288" s="21"/>
      <c r="E288" s="21"/>
      <c r="F288" s="22"/>
      <c r="G288" s="23" t="s">
        <v>2</v>
      </c>
      <c r="H288" s="23"/>
      <c r="I288" s="9"/>
      <c r="J288" s="10">
        <v>200</v>
      </c>
      <c r="K288" s="148">
        <v>145900</v>
      </c>
      <c r="L288" s="140">
        <v>35030</v>
      </c>
      <c r="M288" s="160">
        <f t="shared" si="11"/>
        <v>24.00959561343386</v>
      </c>
    </row>
    <row r="289" spans="1:13" ht="66" customHeight="1">
      <c r="A289" s="11"/>
      <c r="B289" s="21"/>
      <c r="C289" s="21"/>
      <c r="D289" s="21"/>
      <c r="E289" s="21"/>
      <c r="F289" s="22"/>
      <c r="G289" s="23" t="s">
        <v>546</v>
      </c>
      <c r="H289" s="23"/>
      <c r="I289" s="9" t="s">
        <v>547</v>
      </c>
      <c r="J289" s="10"/>
      <c r="K289" s="148">
        <f>K290</f>
        <v>2265</v>
      </c>
      <c r="L289" s="140">
        <f>L290</f>
        <v>95.42</v>
      </c>
      <c r="M289" s="160">
        <v>17.155586017820426</v>
      </c>
    </row>
    <row r="290" spans="1:13" ht="37.5" customHeight="1">
      <c r="A290" s="11"/>
      <c r="B290" s="21"/>
      <c r="C290" s="21"/>
      <c r="D290" s="21"/>
      <c r="E290" s="21"/>
      <c r="F290" s="22"/>
      <c r="G290" s="23" t="s">
        <v>2</v>
      </c>
      <c r="H290" s="23"/>
      <c r="I290" s="9"/>
      <c r="J290" s="10">
        <v>200</v>
      </c>
      <c r="K290" s="143">
        <v>2265</v>
      </c>
      <c r="L290" s="140">
        <v>95.42</v>
      </c>
      <c r="M290" s="160">
        <v>17.155586017820426</v>
      </c>
    </row>
    <row r="291" spans="1:13" ht="60.75" customHeight="1">
      <c r="A291" s="11"/>
      <c r="B291" s="21"/>
      <c r="C291" s="21"/>
      <c r="D291" s="21"/>
      <c r="E291" s="21"/>
      <c r="F291" s="22"/>
      <c r="G291" s="99" t="s">
        <v>239</v>
      </c>
      <c r="H291" s="7"/>
      <c r="I291" s="71" t="s">
        <v>236</v>
      </c>
      <c r="J291" s="10"/>
      <c r="K291" s="143">
        <f>K292</f>
        <v>2241700</v>
      </c>
      <c r="L291" s="140">
        <f>L292</f>
        <v>335235.66</v>
      </c>
      <c r="M291" s="160">
        <f t="shared" si="11"/>
        <v>14.954528259802826</v>
      </c>
    </row>
    <row r="292" spans="1:13" ht="30.75">
      <c r="A292" s="11"/>
      <c r="B292" s="21"/>
      <c r="C292" s="21"/>
      <c r="D292" s="21"/>
      <c r="E292" s="21"/>
      <c r="F292" s="22"/>
      <c r="G292" s="23" t="s">
        <v>238</v>
      </c>
      <c r="H292" s="23"/>
      <c r="I292" s="9" t="s">
        <v>237</v>
      </c>
      <c r="J292" s="10"/>
      <c r="K292" s="143">
        <f>K293</f>
        <v>2241700</v>
      </c>
      <c r="L292" s="140">
        <f>L293</f>
        <v>335235.66</v>
      </c>
      <c r="M292" s="160">
        <f t="shared" si="11"/>
        <v>14.954528259802826</v>
      </c>
    </row>
    <row r="293" spans="1:13" ht="22.5" customHeight="1">
      <c r="A293" s="11"/>
      <c r="B293" s="21"/>
      <c r="C293" s="21"/>
      <c r="D293" s="21"/>
      <c r="E293" s="21"/>
      <c r="F293" s="22"/>
      <c r="G293" s="23" t="s">
        <v>5</v>
      </c>
      <c r="H293" s="23"/>
      <c r="I293" s="9"/>
      <c r="J293" s="10">
        <v>300</v>
      </c>
      <c r="K293" s="143">
        <v>2241700</v>
      </c>
      <c r="L293" s="143">
        <v>335235.66</v>
      </c>
      <c r="M293" s="160">
        <f t="shared" si="11"/>
        <v>14.954528259802826</v>
      </c>
    </row>
    <row r="294" spans="1:13" ht="40.5" customHeight="1">
      <c r="A294" s="11"/>
      <c r="B294" s="19"/>
      <c r="C294" s="19"/>
      <c r="D294" s="19"/>
      <c r="E294" s="19"/>
      <c r="F294" s="20"/>
      <c r="G294" s="7" t="s">
        <v>240</v>
      </c>
      <c r="H294" s="7"/>
      <c r="I294" s="71" t="s">
        <v>444</v>
      </c>
      <c r="J294" s="10"/>
      <c r="K294" s="143">
        <f>K295</f>
        <v>32112538</v>
      </c>
      <c r="L294" s="140">
        <f>L295</f>
        <v>8734000</v>
      </c>
      <c r="M294" s="160">
        <f t="shared" si="11"/>
        <v>27.19809938410972</v>
      </c>
    </row>
    <row r="295" spans="1:13" ht="40.5" customHeight="1">
      <c r="A295" s="11"/>
      <c r="B295" s="19"/>
      <c r="C295" s="19"/>
      <c r="D295" s="19"/>
      <c r="E295" s="19"/>
      <c r="F295" s="20"/>
      <c r="G295" s="23" t="s">
        <v>105</v>
      </c>
      <c r="H295" s="23"/>
      <c r="I295" s="9" t="s">
        <v>447</v>
      </c>
      <c r="J295" s="10"/>
      <c r="K295" s="143">
        <f>K296</f>
        <v>32112538</v>
      </c>
      <c r="L295" s="140">
        <f>L296</f>
        <v>8734000</v>
      </c>
      <c r="M295" s="160">
        <f t="shared" si="11"/>
        <v>27.19809938410972</v>
      </c>
    </row>
    <row r="296" spans="1:13" ht="43.5" customHeight="1">
      <c r="A296" s="11"/>
      <c r="B296" s="19"/>
      <c r="C296" s="19"/>
      <c r="D296" s="19"/>
      <c r="E296" s="19"/>
      <c r="F296" s="20"/>
      <c r="G296" s="23" t="s">
        <v>4</v>
      </c>
      <c r="H296" s="23"/>
      <c r="I296" s="15"/>
      <c r="J296" s="10">
        <v>600</v>
      </c>
      <c r="K296" s="143">
        <v>32112538</v>
      </c>
      <c r="L296" s="140">
        <v>8734000</v>
      </c>
      <c r="M296" s="160">
        <f t="shared" si="11"/>
        <v>27.19809938410972</v>
      </c>
    </row>
    <row r="297" spans="1:13" ht="66" customHeight="1">
      <c r="A297" s="11"/>
      <c r="B297" s="21"/>
      <c r="C297" s="21"/>
      <c r="D297" s="21"/>
      <c r="E297" s="21"/>
      <c r="F297" s="22"/>
      <c r="G297" s="23" t="s">
        <v>551</v>
      </c>
      <c r="H297" s="4"/>
      <c r="I297" s="9" t="s">
        <v>241</v>
      </c>
      <c r="J297" s="10"/>
      <c r="K297" s="143">
        <f>K298</f>
        <v>85000</v>
      </c>
      <c r="L297" s="140">
        <f>L298</f>
        <v>0</v>
      </c>
      <c r="M297" s="160">
        <f t="shared" si="11"/>
        <v>0</v>
      </c>
    </row>
    <row r="298" spans="1:13" ht="46.5">
      <c r="A298" s="11"/>
      <c r="B298" s="211" t="s">
        <v>21</v>
      </c>
      <c r="C298" s="211"/>
      <c r="D298" s="211"/>
      <c r="E298" s="211"/>
      <c r="F298" s="212"/>
      <c r="G298" s="7" t="s">
        <v>243</v>
      </c>
      <c r="H298" s="7"/>
      <c r="I298" s="71" t="s">
        <v>242</v>
      </c>
      <c r="J298" s="10"/>
      <c r="K298" s="143">
        <f>K299</f>
        <v>85000</v>
      </c>
      <c r="L298" s="140">
        <f>L299</f>
        <v>0</v>
      </c>
      <c r="M298" s="160">
        <f t="shared" si="11"/>
        <v>0</v>
      </c>
    </row>
    <row r="299" spans="1:13" ht="46.5">
      <c r="A299" s="11"/>
      <c r="B299" s="26"/>
      <c r="C299" s="26"/>
      <c r="D299" s="26"/>
      <c r="E299" s="26"/>
      <c r="F299" s="27"/>
      <c r="G299" s="23" t="s">
        <v>550</v>
      </c>
      <c r="H299" s="23"/>
      <c r="I299" s="9" t="s">
        <v>244</v>
      </c>
      <c r="J299" s="10"/>
      <c r="K299" s="143">
        <f>K300+K301</f>
        <v>85000</v>
      </c>
      <c r="L299" s="140">
        <f>L300+L301</f>
        <v>0</v>
      </c>
      <c r="M299" s="160">
        <f t="shared" si="11"/>
        <v>0</v>
      </c>
    </row>
    <row r="300" spans="1:13" s="88" customFormat="1" ht="39.75" customHeight="1">
      <c r="A300" s="85"/>
      <c r="B300" s="86"/>
      <c r="C300" s="86"/>
      <c r="D300" s="86"/>
      <c r="E300" s="86"/>
      <c r="F300" s="87"/>
      <c r="G300" s="23" t="s">
        <v>2</v>
      </c>
      <c r="H300" s="23"/>
      <c r="I300" s="9"/>
      <c r="J300" s="10">
        <v>200</v>
      </c>
      <c r="K300" s="143">
        <v>70000</v>
      </c>
      <c r="L300" s="144">
        <v>0</v>
      </c>
      <c r="M300" s="161">
        <f t="shared" si="11"/>
        <v>0</v>
      </c>
    </row>
    <row r="301" spans="1:13" s="88" customFormat="1" ht="39.75" customHeight="1">
      <c r="A301" s="85"/>
      <c r="B301" s="86"/>
      <c r="C301" s="86"/>
      <c r="D301" s="86"/>
      <c r="E301" s="86"/>
      <c r="F301" s="87"/>
      <c r="G301" s="23" t="s">
        <v>4</v>
      </c>
      <c r="H301" s="23"/>
      <c r="I301" s="9"/>
      <c r="J301" s="10">
        <v>600</v>
      </c>
      <c r="K301" s="143">
        <v>15000</v>
      </c>
      <c r="L301" s="144">
        <v>0</v>
      </c>
      <c r="M301" s="161">
        <f t="shared" si="11"/>
        <v>0</v>
      </c>
    </row>
    <row r="302" spans="1:13" s="88" customFormat="1" ht="46.5" customHeight="1">
      <c r="A302" s="85"/>
      <c r="B302" s="86"/>
      <c r="C302" s="86"/>
      <c r="D302" s="86"/>
      <c r="E302" s="86"/>
      <c r="F302" s="87"/>
      <c r="G302" s="63" t="s">
        <v>383</v>
      </c>
      <c r="H302" s="63"/>
      <c r="I302" s="5" t="s">
        <v>251</v>
      </c>
      <c r="J302" s="61"/>
      <c r="K302" s="137">
        <f aca="true" t="shared" si="12" ref="K302:L304">K303</f>
        <v>87000</v>
      </c>
      <c r="L302" s="146">
        <f t="shared" si="12"/>
        <v>0</v>
      </c>
      <c r="M302" s="161">
        <f t="shared" si="11"/>
        <v>0</v>
      </c>
    </row>
    <row r="303" spans="1:13" s="88" customFormat="1" ht="41.25" customHeight="1">
      <c r="A303" s="85"/>
      <c r="B303" s="86"/>
      <c r="C303" s="86"/>
      <c r="D303" s="86"/>
      <c r="E303" s="86"/>
      <c r="F303" s="87"/>
      <c r="G303" s="60" t="s">
        <v>384</v>
      </c>
      <c r="H303" s="60"/>
      <c r="I303" s="9" t="s">
        <v>252</v>
      </c>
      <c r="J303" s="61"/>
      <c r="K303" s="138">
        <f t="shared" si="12"/>
        <v>87000</v>
      </c>
      <c r="L303" s="144">
        <f t="shared" si="12"/>
        <v>0</v>
      </c>
      <c r="M303" s="161">
        <f t="shared" si="11"/>
        <v>0</v>
      </c>
    </row>
    <row r="304" spans="1:13" s="88" customFormat="1" ht="45.75" customHeight="1">
      <c r="A304" s="85"/>
      <c r="B304" s="86"/>
      <c r="C304" s="86"/>
      <c r="D304" s="86"/>
      <c r="E304" s="86"/>
      <c r="F304" s="87"/>
      <c r="G304" s="90" t="s">
        <v>254</v>
      </c>
      <c r="H304" s="90"/>
      <c r="I304" s="71" t="s">
        <v>253</v>
      </c>
      <c r="J304" s="66"/>
      <c r="K304" s="147">
        <f t="shared" si="12"/>
        <v>87000</v>
      </c>
      <c r="L304" s="144">
        <f t="shared" si="12"/>
        <v>0</v>
      </c>
      <c r="M304" s="161">
        <f t="shared" si="11"/>
        <v>0</v>
      </c>
    </row>
    <row r="305" spans="1:13" s="88" customFormat="1" ht="37.5" customHeight="1">
      <c r="A305" s="85"/>
      <c r="B305" s="86"/>
      <c r="C305" s="86"/>
      <c r="D305" s="86"/>
      <c r="E305" s="86"/>
      <c r="F305" s="87"/>
      <c r="G305" s="65" t="s">
        <v>385</v>
      </c>
      <c r="H305" s="65"/>
      <c r="I305" s="9" t="s">
        <v>255</v>
      </c>
      <c r="J305" s="66"/>
      <c r="K305" s="147">
        <f>K306+K309</f>
        <v>87000</v>
      </c>
      <c r="L305" s="144">
        <f>L306+L309</f>
        <v>0</v>
      </c>
      <c r="M305" s="161">
        <f t="shared" si="11"/>
        <v>0</v>
      </c>
    </row>
    <row r="306" spans="1:13" ht="39" customHeight="1">
      <c r="A306" s="11"/>
      <c r="B306" s="26"/>
      <c r="C306" s="26"/>
      <c r="D306" s="26"/>
      <c r="E306" s="26"/>
      <c r="F306" s="27"/>
      <c r="G306" s="60" t="s">
        <v>2</v>
      </c>
      <c r="H306" s="60"/>
      <c r="I306" s="61"/>
      <c r="J306" s="61">
        <v>200</v>
      </c>
      <c r="K306" s="138">
        <v>67000</v>
      </c>
      <c r="L306" s="140">
        <v>0</v>
      </c>
      <c r="M306" s="160">
        <f t="shared" si="11"/>
        <v>0</v>
      </c>
    </row>
    <row r="307" spans="1:13" ht="21.75" customHeight="1" hidden="1">
      <c r="A307" s="11"/>
      <c r="B307" s="26"/>
      <c r="C307" s="26"/>
      <c r="D307" s="26"/>
      <c r="E307" s="26"/>
      <c r="F307" s="27"/>
      <c r="G307" s="60" t="s">
        <v>5</v>
      </c>
      <c r="H307" s="60"/>
      <c r="I307" s="61"/>
      <c r="J307" s="61">
        <v>300</v>
      </c>
      <c r="K307" s="138"/>
      <c r="L307" s="140"/>
      <c r="M307" s="160" t="e">
        <f t="shared" si="11"/>
        <v>#DIV/0!</v>
      </c>
    </row>
    <row r="308" spans="1:13" ht="42.75" customHeight="1" hidden="1">
      <c r="A308" s="11"/>
      <c r="B308" s="26"/>
      <c r="C308" s="26"/>
      <c r="D308" s="26"/>
      <c r="E308" s="26"/>
      <c r="F308" s="27"/>
      <c r="G308" s="60" t="s">
        <v>4</v>
      </c>
      <c r="H308" s="60"/>
      <c r="I308" s="61"/>
      <c r="J308" s="61">
        <v>600</v>
      </c>
      <c r="K308" s="138">
        <v>0</v>
      </c>
      <c r="L308" s="140"/>
      <c r="M308" s="160" t="e">
        <f t="shared" si="11"/>
        <v>#DIV/0!</v>
      </c>
    </row>
    <row r="309" spans="1:13" ht="29.25" customHeight="1">
      <c r="A309" s="11"/>
      <c r="B309" s="26"/>
      <c r="C309" s="26"/>
      <c r="D309" s="26"/>
      <c r="E309" s="26"/>
      <c r="F309" s="27"/>
      <c r="G309" s="192" t="s">
        <v>5</v>
      </c>
      <c r="H309" s="60"/>
      <c r="I309" s="61"/>
      <c r="J309" s="61">
        <v>300</v>
      </c>
      <c r="K309" s="138">
        <v>20000</v>
      </c>
      <c r="L309" s="140">
        <v>0</v>
      </c>
      <c r="M309" s="160">
        <f t="shared" si="11"/>
        <v>0</v>
      </c>
    </row>
    <row r="310" spans="1:13" s="88" customFormat="1" ht="53.25" customHeight="1">
      <c r="A310" s="85"/>
      <c r="B310" s="118"/>
      <c r="C310" s="118"/>
      <c r="D310" s="118"/>
      <c r="E310" s="118"/>
      <c r="F310" s="119"/>
      <c r="G310" s="123" t="s">
        <v>541</v>
      </c>
      <c r="H310" s="69"/>
      <c r="I310" s="96" t="s">
        <v>325</v>
      </c>
      <c r="J310" s="6" t="s">
        <v>0</v>
      </c>
      <c r="K310" s="145">
        <f aca="true" t="shared" si="13" ref="K310:L313">K311</f>
        <v>4000</v>
      </c>
      <c r="L310" s="146">
        <f t="shared" si="13"/>
        <v>1770</v>
      </c>
      <c r="M310" s="161">
        <f t="shared" si="11"/>
        <v>44.25</v>
      </c>
    </row>
    <row r="311" spans="1:13" s="88" customFormat="1" ht="88.5" customHeight="1">
      <c r="A311" s="85"/>
      <c r="B311" s="118"/>
      <c r="C311" s="118"/>
      <c r="D311" s="118"/>
      <c r="E311" s="118"/>
      <c r="F311" s="119"/>
      <c r="G311" s="122" t="s">
        <v>552</v>
      </c>
      <c r="H311" s="69"/>
      <c r="I311" s="9" t="s">
        <v>330</v>
      </c>
      <c r="J311" s="10" t="s">
        <v>0</v>
      </c>
      <c r="K311" s="143">
        <f t="shared" si="13"/>
        <v>4000</v>
      </c>
      <c r="L311" s="144">
        <v>1770</v>
      </c>
      <c r="M311" s="161">
        <f t="shared" si="11"/>
        <v>44.25</v>
      </c>
    </row>
    <row r="312" spans="1:13" s="88" customFormat="1" ht="46.5">
      <c r="A312" s="85"/>
      <c r="B312" s="217" t="s">
        <v>20</v>
      </c>
      <c r="C312" s="217"/>
      <c r="D312" s="217"/>
      <c r="E312" s="217"/>
      <c r="F312" s="218"/>
      <c r="G312" s="7" t="s">
        <v>335</v>
      </c>
      <c r="H312" s="7"/>
      <c r="I312" s="71" t="s">
        <v>334</v>
      </c>
      <c r="J312" s="10"/>
      <c r="K312" s="143">
        <f t="shared" si="13"/>
        <v>4000</v>
      </c>
      <c r="L312" s="144">
        <f t="shared" si="13"/>
        <v>0</v>
      </c>
      <c r="M312" s="161">
        <f t="shared" si="11"/>
        <v>0</v>
      </c>
    </row>
    <row r="313" spans="1:13" s="88" customFormat="1" ht="57" customHeight="1">
      <c r="A313" s="85"/>
      <c r="B313" s="215">
        <v>200</v>
      </c>
      <c r="C313" s="215"/>
      <c r="D313" s="215"/>
      <c r="E313" s="215"/>
      <c r="F313" s="216"/>
      <c r="G313" s="60" t="s">
        <v>111</v>
      </c>
      <c r="H313" s="60"/>
      <c r="I313" s="9" t="s">
        <v>337</v>
      </c>
      <c r="J313" s="10" t="s">
        <v>0</v>
      </c>
      <c r="K313" s="143">
        <f t="shared" si="13"/>
        <v>4000</v>
      </c>
      <c r="L313" s="144">
        <f t="shared" si="13"/>
        <v>0</v>
      </c>
      <c r="M313" s="161">
        <f t="shared" si="11"/>
        <v>0</v>
      </c>
    </row>
    <row r="314" spans="1:13" ht="21.75" customHeight="1">
      <c r="A314" s="11"/>
      <c r="B314" s="26"/>
      <c r="C314" s="26"/>
      <c r="D314" s="26"/>
      <c r="E314" s="26"/>
      <c r="F314" s="27"/>
      <c r="G314" s="23" t="s">
        <v>5</v>
      </c>
      <c r="H314" s="112"/>
      <c r="I314" s="53" t="s">
        <v>0</v>
      </c>
      <c r="J314" s="67">
        <v>300</v>
      </c>
      <c r="K314" s="149">
        <v>4000</v>
      </c>
      <c r="L314" s="140">
        <v>0</v>
      </c>
      <c r="M314" s="160">
        <f t="shared" si="11"/>
        <v>0</v>
      </c>
    </row>
    <row r="315" spans="1:13" ht="24.75" customHeight="1">
      <c r="A315" s="11"/>
      <c r="B315" s="26"/>
      <c r="C315" s="26"/>
      <c r="D315" s="26"/>
      <c r="E315" s="26"/>
      <c r="F315" s="27"/>
      <c r="G315" s="63" t="s">
        <v>9</v>
      </c>
      <c r="H315" s="60"/>
      <c r="I315" s="5" t="s">
        <v>345</v>
      </c>
      <c r="J315" s="61"/>
      <c r="K315" s="137">
        <f>K316</f>
        <v>5517178</v>
      </c>
      <c r="L315" s="142">
        <f>L316</f>
        <v>1442526.8900000001</v>
      </c>
      <c r="M315" s="160">
        <f t="shared" si="11"/>
        <v>26.146100234576448</v>
      </c>
    </row>
    <row r="316" spans="1:13" s="88" customFormat="1" ht="42" customHeight="1">
      <c r="A316" s="85"/>
      <c r="B316" s="217" t="s">
        <v>19</v>
      </c>
      <c r="C316" s="217"/>
      <c r="D316" s="217"/>
      <c r="E316" s="217"/>
      <c r="F316" s="218"/>
      <c r="G316" s="23" t="s">
        <v>85</v>
      </c>
      <c r="H316" s="23"/>
      <c r="I316" s="9" t="s">
        <v>360</v>
      </c>
      <c r="J316" s="10" t="s">
        <v>0</v>
      </c>
      <c r="K316" s="143">
        <f>K317+K318+K319</f>
        <v>5517178</v>
      </c>
      <c r="L316" s="144">
        <f>L317+L318+L319</f>
        <v>1442526.8900000001</v>
      </c>
      <c r="M316" s="161">
        <f t="shared" si="11"/>
        <v>26.146100234576448</v>
      </c>
    </row>
    <row r="317" spans="1:13" s="88" customFormat="1" ht="34.5" customHeight="1">
      <c r="A317" s="85"/>
      <c r="B317" s="93"/>
      <c r="C317" s="93"/>
      <c r="D317" s="93"/>
      <c r="E317" s="93"/>
      <c r="F317" s="94"/>
      <c r="G317" s="23" t="s">
        <v>3</v>
      </c>
      <c r="H317" s="23"/>
      <c r="I317" s="9" t="s">
        <v>86</v>
      </c>
      <c r="J317" s="10">
        <v>100</v>
      </c>
      <c r="K317" s="143">
        <v>4754228</v>
      </c>
      <c r="L317" s="144">
        <v>1290064.85</v>
      </c>
      <c r="M317" s="161">
        <f t="shared" si="11"/>
        <v>27.135106898533266</v>
      </c>
    </row>
    <row r="318" spans="1:13" s="88" customFormat="1" ht="40.5" customHeight="1">
      <c r="A318" s="85"/>
      <c r="B318" s="215" t="s">
        <v>18</v>
      </c>
      <c r="C318" s="215"/>
      <c r="D318" s="215"/>
      <c r="E318" s="215"/>
      <c r="F318" s="216"/>
      <c r="G318" s="23" t="s">
        <v>2</v>
      </c>
      <c r="H318" s="23"/>
      <c r="I318" s="9"/>
      <c r="J318" s="10">
        <v>200</v>
      </c>
      <c r="K318" s="143">
        <v>758950</v>
      </c>
      <c r="L318" s="143">
        <v>151892.04</v>
      </c>
      <c r="M318" s="161">
        <f t="shared" si="11"/>
        <v>20.013444890967786</v>
      </c>
    </row>
    <row r="319" spans="1:13" s="88" customFormat="1" ht="18.75" customHeight="1">
      <c r="A319" s="85"/>
      <c r="B319" s="91"/>
      <c r="C319" s="91"/>
      <c r="D319" s="91"/>
      <c r="E319" s="91"/>
      <c r="F319" s="92"/>
      <c r="G319" s="23" t="s">
        <v>1</v>
      </c>
      <c r="H319" s="23"/>
      <c r="I319" s="9"/>
      <c r="J319" s="10">
        <v>800</v>
      </c>
      <c r="K319" s="143">
        <v>4000</v>
      </c>
      <c r="L319" s="144">
        <v>570</v>
      </c>
      <c r="M319" s="161">
        <f t="shared" si="11"/>
        <v>14.249999999999998</v>
      </c>
    </row>
    <row r="320" spans="1:13" s="88" customFormat="1" ht="37.5" customHeight="1">
      <c r="A320" s="85"/>
      <c r="B320" s="91"/>
      <c r="C320" s="91"/>
      <c r="D320" s="91"/>
      <c r="E320" s="91"/>
      <c r="F320" s="92"/>
      <c r="G320" s="105" t="s">
        <v>410</v>
      </c>
      <c r="H320" s="127">
        <v>807</v>
      </c>
      <c r="I320" s="61"/>
      <c r="J320" s="61"/>
      <c r="K320" s="137">
        <f>K321+K328+K336+K343+K353+K358+K370+K377+K386+K393+K410+K415+K435+K453+K448</f>
        <v>66172399</v>
      </c>
      <c r="L320" s="146">
        <f>L321+L328+L336+L343+L353+L358+L370+L377+L386+L393+L410+L415+L435+L453+L448</f>
        <v>10583889.54</v>
      </c>
      <c r="M320" s="161">
        <f t="shared" si="11"/>
        <v>15.994417158731089</v>
      </c>
    </row>
    <row r="321" spans="1:13" ht="54.75" customHeight="1">
      <c r="A321" s="11"/>
      <c r="B321" s="211" t="s">
        <v>17</v>
      </c>
      <c r="C321" s="211"/>
      <c r="D321" s="211"/>
      <c r="E321" s="211"/>
      <c r="F321" s="212"/>
      <c r="G321" s="4" t="s">
        <v>548</v>
      </c>
      <c r="H321" s="4"/>
      <c r="I321" s="5" t="s">
        <v>219</v>
      </c>
      <c r="J321" s="10" t="s">
        <v>0</v>
      </c>
      <c r="K321" s="195">
        <f aca="true" t="shared" si="14" ref="K321:L324">K322</f>
        <v>223000</v>
      </c>
      <c r="L321" s="142">
        <f t="shared" si="14"/>
        <v>16000</v>
      </c>
      <c r="M321" s="160">
        <f t="shared" si="11"/>
        <v>7.174887892376682</v>
      </c>
    </row>
    <row r="322" spans="1:13" ht="65.25" customHeight="1">
      <c r="A322" s="11"/>
      <c r="B322" s="207">
        <v>200</v>
      </c>
      <c r="C322" s="207"/>
      <c r="D322" s="207"/>
      <c r="E322" s="207"/>
      <c r="F322" s="208"/>
      <c r="G322" s="4" t="s">
        <v>553</v>
      </c>
      <c r="H322" s="4"/>
      <c r="I322" s="9" t="s">
        <v>448</v>
      </c>
      <c r="J322" s="10" t="s">
        <v>0</v>
      </c>
      <c r="K322" s="148">
        <f t="shared" si="14"/>
        <v>223000</v>
      </c>
      <c r="L322" s="140">
        <f t="shared" si="14"/>
        <v>16000</v>
      </c>
      <c r="M322" s="160">
        <f t="shared" si="11"/>
        <v>7.174887892376682</v>
      </c>
    </row>
    <row r="323" spans="1:13" ht="39.75" customHeight="1">
      <c r="A323" s="11"/>
      <c r="B323" s="209" t="s">
        <v>16</v>
      </c>
      <c r="C323" s="209"/>
      <c r="D323" s="209"/>
      <c r="E323" s="209"/>
      <c r="F323" s="210"/>
      <c r="G323" s="7" t="s">
        <v>446</v>
      </c>
      <c r="H323" s="7"/>
      <c r="I323" s="71" t="s">
        <v>449</v>
      </c>
      <c r="J323" s="10"/>
      <c r="K323" s="148">
        <f>K324+K326</f>
        <v>223000</v>
      </c>
      <c r="L323" s="140">
        <f>L324+L326</f>
        <v>16000</v>
      </c>
      <c r="M323" s="160">
        <f aca="true" t="shared" si="15" ref="M323:M398">L323/K323*100</f>
        <v>7.174887892376682</v>
      </c>
    </row>
    <row r="324" spans="1:13" ht="64.5" customHeight="1">
      <c r="A324" s="11"/>
      <c r="B324" s="213" t="s">
        <v>15</v>
      </c>
      <c r="C324" s="213"/>
      <c r="D324" s="213"/>
      <c r="E324" s="213"/>
      <c r="F324" s="214"/>
      <c r="G324" s="32" t="s">
        <v>445</v>
      </c>
      <c r="H324" s="32"/>
      <c r="I324" s="9" t="s">
        <v>450</v>
      </c>
      <c r="J324" s="10"/>
      <c r="K324" s="148">
        <f t="shared" si="14"/>
        <v>223000</v>
      </c>
      <c r="L324" s="140">
        <f t="shared" si="14"/>
        <v>16000</v>
      </c>
      <c r="M324" s="160">
        <f t="shared" si="15"/>
        <v>7.174887892376682</v>
      </c>
    </row>
    <row r="325" spans="1:13" ht="39" customHeight="1">
      <c r="A325" s="11"/>
      <c r="B325" s="21"/>
      <c r="C325" s="21"/>
      <c r="D325" s="21"/>
      <c r="E325" s="21"/>
      <c r="F325" s="22"/>
      <c r="G325" s="23" t="s">
        <v>4</v>
      </c>
      <c r="H325" s="23"/>
      <c r="I325" s="15"/>
      <c r="J325" s="10">
        <v>600</v>
      </c>
      <c r="K325" s="148">
        <v>223000</v>
      </c>
      <c r="L325" s="140">
        <v>16000</v>
      </c>
      <c r="M325" s="160">
        <f t="shared" si="15"/>
        <v>7.174887892376682</v>
      </c>
    </row>
    <row r="326" spans="1:13" ht="31.5" customHeight="1" hidden="1">
      <c r="A326" s="11"/>
      <c r="B326" s="21"/>
      <c r="C326" s="21"/>
      <c r="D326" s="21"/>
      <c r="E326" s="21"/>
      <c r="F326" s="22"/>
      <c r="G326" s="23" t="s">
        <v>518</v>
      </c>
      <c r="H326" s="23"/>
      <c r="I326" s="15" t="s">
        <v>517</v>
      </c>
      <c r="J326" s="10"/>
      <c r="K326" s="148">
        <f>K327</f>
        <v>0</v>
      </c>
      <c r="L326" s="140">
        <f>L327</f>
        <v>0</v>
      </c>
      <c r="M326" s="160" t="e">
        <f t="shared" si="15"/>
        <v>#DIV/0!</v>
      </c>
    </row>
    <row r="327" spans="1:13" ht="39.75" customHeight="1" hidden="1">
      <c r="A327" s="11"/>
      <c r="B327" s="21"/>
      <c r="C327" s="21"/>
      <c r="D327" s="21"/>
      <c r="E327" s="21"/>
      <c r="F327" s="22"/>
      <c r="G327" s="23" t="s">
        <v>4</v>
      </c>
      <c r="H327" s="23"/>
      <c r="I327" s="15"/>
      <c r="J327" s="10">
        <v>600</v>
      </c>
      <c r="K327" s="148">
        <v>0</v>
      </c>
      <c r="L327" s="140">
        <v>0</v>
      </c>
      <c r="M327" s="160" t="e">
        <f t="shared" si="15"/>
        <v>#DIV/0!</v>
      </c>
    </row>
    <row r="328" spans="1:13" ht="63" customHeight="1">
      <c r="A328" s="11"/>
      <c r="B328" s="21"/>
      <c r="C328" s="21"/>
      <c r="D328" s="21"/>
      <c r="E328" s="21"/>
      <c r="F328" s="22"/>
      <c r="G328" s="4" t="s">
        <v>554</v>
      </c>
      <c r="H328" s="23"/>
      <c r="I328" s="193" t="s">
        <v>555</v>
      </c>
      <c r="J328" s="10"/>
      <c r="K328" s="195">
        <f>K329</f>
        <v>143500</v>
      </c>
      <c r="L328" s="142">
        <f>L329</f>
        <v>0</v>
      </c>
      <c r="M328" s="159">
        <f t="shared" si="15"/>
        <v>0</v>
      </c>
    </row>
    <row r="329" spans="1:13" ht="65.25" customHeight="1">
      <c r="A329" s="11"/>
      <c r="B329" s="21"/>
      <c r="C329" s="21"/>
      <c r="D329" s="21"/>
      <c r="E329" s="21"/>
      <c r="F329" s="22"/>
      <c r="G329" s="23" t="s">
        <v>556</v>
      </c>
      <c r="H329" s="23"/>
      <c r="I329" s="15" t="s">
        <v>557</v>
      </c>
      <c r="J329" s="10"/>
      <c r="K329" s="148">
        <f>K330+K334</f>
        <v>143500</v>
      </c>
      <c r="L329" s="140">
        <f>L330+L334</f>
        <v>0</v>
      </c>
      <c r="M329" s="160">
        <f t="shared" si="15"/>
        <v>0</v>
      </c>
    </row>
    <row r="330" spans="1:13" ht="96" customHeight="1">
      <c r="A330" s="11"/>
      <c r="B330" s="21"/>
      <c r="C330" s="21"/>
      <c r="D330" s="21"/>
      <c r="E330" s="21"/>
      <c r="F330" s="22"/>
      <c r="G330" s="7" t="s">
        <v>558</v>
      </c>
      <c r="H330" s="23"/>
      <c r="I330" s="194" t="s">
        <v>559</v>
      </c>
      <c r="J330" s="10"/>
      <c r="K330" s="148">
        <f>K331</f>
        <v>53500</v>
      </c>
      <c r="L330" s="140">
        <f>L331</f>
        <v>0</v>
      </c>
      <c r="M330" s="160">
        <f t="shared" si="15"/>
        <v>0</v>
      </c>
    </row>
    <row r="331" spans="1:13" ht="53.25" customHeight="1">
      <c r="A331" s="11"/>
      <c r="B331" s="21"/>
      <c r="C331" s="21"/>
      <c r="D331" s="21"/>
      <c r="E331" s="21"/>
      <c r="F331" s="22"/>
      <c r="G331" s="23" t="s">
        <v>560</v>
      </c>
      <c r="H331" s="23"/>
      <c r="I331" s="15" t="s">
        <v>561</v>
      </c>
      <c r="J331" s="10"/>
      <c r="K331" s="148">
        <f>K332</f>
        <v>53500</v>
      </c>
      <c r="L331" s="140">
        <f>L332</f>
        <v>0</v>
      </c>
      <c r="M331" s="160">
        <f t="shared" si="15"/>
        <v>0</v>
      </c>
    </row>
    <row r="332" spans="1:13" ht="37.5" customHeight="1">
      <c r="A332" s="11"/>
      <c r="B332" s="21"/>
      <c r="C332" s="21"/>
      <c r="D332" s="21"/>
      <c r="E332" s="21"/>
      <c r="F332" s="22"/>
      <c r="G332" s="23" t="s">
        <v>2</v>
      </c>
      <c r="H332" s="23"/>
      <c r="I332" s="15"/>
      <c r="J332" s="10">
        <v>200</v>
      </c>
      <c r="K332" s="148">
        <v>53500</v>
      </c>
      <c r="L332" s="140">
        <v>0</v>
      </c>
      <c r="M332" s="160">
        <f t="shared" si="15"/>
        <v>0</v>
      </c>
    </row>
    <row r="333" spans="1:13" ht="133.5" customHeight="1">
      <c r="A333" s="11"/>
      <c r="B333" s="21"/>
      <c r="C333" s="21"/>
      <c r="D333" s="21"/>
      <c r="E333" s="21"/>
      <c r="F333" s="22"/>
      <c r="G333" s="7" t="s">
        <v>562</v>
      </c>
      <c r="H333" s="23"/>
      <c r="I333" s="194" t="s">
        <v>563</v>
      </c>
      <c r="J333" s="10"/>
      <c r="K333" s="148">
        <f>K334</f>
        <v>90000</v>
      </c>
      <c r="L333" s="140">
        <f>L334</f>
        <v>0</v>
      </c>
      <c r="M333" s="160">
        <f t="shared" si="15"/>
        <v>0</v>
      </c>
    </row>
    <row r="334" spans="1:13" ht="51.75" customHeight="1">
      <c r="A334" s="11"/>
      <c r="B334" s="21"/>
      <c r="C334" s="21"/>
      <c r="D334" s="21"/>
      <c r="E334" s="21"/>
      <c r="F334" s="22"/>
      <c r="G334" s="23" t="s">
        <v>564</v>
      </c>
      <c r="H334" s="23"/>
      <c r="I334" s="15" t="s">
        <v>565</v>
      </c>
      <c r="J334" s="10"/>
      <c r="K334" s="148">
        <f>K335</f>
        <v>90000</v>
      </c>
      <c r="L334" s="140">
        <f>L335</f>
        <v>0</v>
      </c>
      <c r="M334" s="160">
        <f t="shared" si="15"/>
        <v>0</v>
      </c>
    </row>
    <row r="335" spans="1:13" ht="37.5" customHeight="1">
      <c r="A335" s="11"/>
      <c r="B335" s="21"/>
      <c r="C335" s="21"/>
      <c r="D335" s="21"/>
      <c r="E335" s="21"/>
      <c r="F335" s="22"/>
      <c r="G335" s="23" t="s">
        <v>2</v>
      </c>
      <c r="H335" s="23"/>
      <c r="I335" s="15"/>
      <c r="J335" s="10">
        <v>200</v>
      </c>
      <c r="K335" s="148">
        <v>90000</v>
      </c>
      <c r="L335" s="140">
        <v>0</v>
      </c>
      <c r="M335" s="160">
        <f t="shared" si="15"/>
        <v>0</v>
      </c>
    </row>
    <row r="336" spans="1:13" ht="37.5" customHeight="1">
      <c r="A336" s="11"/>
      <c r="B336" s="211" t="s">
        <v>14</v>
      </c>
      <c r="C336" s="211"/>
      <c r="D336" s="211"/>
      <c r="E336" s="211"/>
      <c r="F336" s="212"/>
      <c r="G336" s="63" t="s">
        <v>383</v>
      </c>
      <c r="H336" s="63"/>
      <c r="I336" s="5" t="s">
        <v>251</v>
      </c>
      <c r="J336" s="61"/>
      <c r="K336" s="150">
        <f aca="true" t="shared" si="16" ref="K336:L338">K337</f>
        <v>28500</v>
      </c>
      <c r="L336" s="142">
        <f t="shared" si="16"/>
        <v>0</v>
      </c>
      <c r="M336" s="159">
        <f t="shared" si="15"/>
        <v>0</v>
      </c>
    </row>
    <row r="337" spans="1:13" ht="30.75">
      <c r="A337" s="11"/>
      <c r="B337" s="211">
        <v>200</v>
      </c>
      <c r="C337" s="211"/>
      <c r="D337" s="211"/>
      <c r="E337" s="211"/>
      <c r="F337" s="212"/>
      <c r="G337" s="60" t="s">
        <v>384</v>
      </c>
      <c r="H337" s="60"/>
      <c r="I337" s="9" t="s">
        <v>252</v>
      </c>
      <c r="J337" s="61"/>
      <c r="K337" s="151">
        <f t="shared" si="16"/>
        <v>28500</v>
      </c>
      <c r="L337" s="140">
        <f t="shared" si="16"/>
        <v>0</v>
      </c>
      <c r="M337" s="160">
        <f t="shared" si="15"/>
        <v>0</v>
      </c>
    </row>
    <row r="338" spans="1:13" ht="35.25" customHeight="1">
      <c r="A338" s="11"/>
      <c r="B338" s="205" t="s">
        <v>13</v>
      </c>
      <c r="C338" s="205"/>
      <c r="D338" s="205"/>
      <c r="E338" s="205"/>
      <c r="F338" s="206"/>
      <c r="G338" s="90" t="s">
        <v>254</v>
      </c>
      <c r="H338" s="90"/>
      <c r="I338" s="71" t="s">
        <v>253</v>
      </c>
      <c r="J338" s="66"/>
      <c r="K338" s="196">
        <f t="shared" si="16"/>
        <v>28500</v>
      </c>
      <c r="L338" s="140">
        <f t="shared" si="16"/>
        <v>0</v>
      </c>
      <c r="M338" s="160">
        <f t="shared" si="15"/>
        <v>0</v>
      </c>
    </row>
    <row r="339" spans="1:13" ht="38.25" customHeight="1">
      <c r="A339" s="11"/>
      <c r="B339" s="26"/>
      <c r="C339" s="26"/>
      <c r="D339" s="26"/>
      <c r="E339" s="26"/>
      <c r="F339" s="27"/>
      <c r="G339" s="65" t="s">
        <v>385</v>
      </c>
      <c r="H339" s="65"/>
      <c r="I339" s="9" t="s">
        <v>255</v>
      </c>
      <c r="J339" s="66"/>
      <c r="K339" s="196">
        <f>K340+K341+K342</f>
        <v>28500</v>
      </c>
      <c r="L339" s="140">
        <f>L340</f>
        <v>0</v>
      </c>
      <c r="M339" s="160">
        <f t="shared" si="15"/>
        <v>0</v>
      </c>
    </row>
    <row r="340" spans="1:13" ht="42" customHeight="1">
      <c r="A340" s="11"/>
      <c r="B340" s="26"/>
      <c r="C340" s="26"/>
      <c r="D340" s="26"/>
      <c r="E340" s="26"/>
      <c r="F340" s="27"/>
      <c r="G340" s="60" t="s">
        <v>2</v>
      </c>
      <c r="H340" s="60"/>
      <c r="I340" s="61"/>
      <c r="J340" s="61">
        <v>200</v>
      </c>
      <c r="K340" s="151">
        <v>28500</v>
      </c>
      <c r="L340" s="140">
        <v>0</v>
      </c>
      <c r="M340" s="160">
        <f t="shared" si="15"/>
        <v>0</v>
      </c>
    </row>
    <row r="341" spans="1:13" ht="31.5" customHeight="1" hidden="1">
      <c r="A341" s="11"/>
      <c r="B341" s="26"/>
      <c r="C341" s="26"/>
      <c r="D341" s="26"/>
      <c r="E341" s="26"/>
      <c r="F341" s="27"/>
      <c r="G341" s="60" t="s">
        <v>5</v>
      </c>
      <c r="H341" s="60"/>
      <c r="I341" s="61"/>
      <c r="J341" s="61">
        <v>300</v>
      </c>
      <c r="K341" s="151"/>
      <c r="L341" s="140"/>
      <c r="M341" s="160" t="e">
        <f t="shared" si="15"/>
        <v>#DIV/0!</v>
      </c>
    </row>
    <row r="342" spans="1:13" ht="42" customHeight="1" hidden="1">
      <c r="A342" s="11"/>
      <c r="B342" s="26"/>
      <c r="C342" s="26"/>
      <c r="D342" s="26"/>
      <c r="E342" s="26"/>
      <c r="F342" s="27"/>
      <c r="G342" s="60" t="s">
        <v>4</v>
      </c>
      <c r="H342" s="60"/>
      <c r="I342" s="61"/>
      <c r="J342" s="61">
        <v>600</v>
      </c>
      <c r="K342" s="151">
        <v>0</v>
      </c>
      <c r="L342" s="140"/>
      <c r="M342" s="160" t="e">
        <f t="shared" si="15"/>
        <v>#DIV/0!</v>
      </c>
    </row>
    <row r="343" spans="1:13" ht="69" customHeight="1">
      <c r="A343" s="11"/>
      <c r="B343" s="26"/>
      <c r="C343" s="26"/>
      <c r="D343" s="26"/>
      <c r="E343" s="26"/>
      <c r="F343" s="27"/>
      <c r="G343" s="58" t="s">
        <v>566</v>
      </c>
      <c r="H343" s="58"/>
      <c r="I343" s="5" t="s">
        <v>256</v>
      </c>
      <c r="J343" s="59" t="s">
        <v>0</v>
      </c>
      <c r="K343" s="152">
        <f>K344+K349</f>
        <v>77000</v>
      </c>
      <c r="L343" s="142">
        <f>L344+L349</f>
        <v>7931.7</v>
      </c>
      <c r="M343" s="159">
        <f t="shared" si="15"/>
        <v>10.30090909090909</v>
      </c>
    </row>
    <row r="344" spans="1:13" ht="48.75" customHeight="1">
      <c r="A344" s="11"/>
      <c r="B344" s="26"/>
      <c r="C344" s="26"/>
      <c r="D344" s="26"/>
      <c r="E344" s="26"/>
      <c r="F344" s="27"/>
      <c r="G344" s="23" t="s">
        <v>567</v>
      </c>
      <c r="H344" s="4"/>
      <c r="I344" s="9" t="s">
        <v>257</v>
      </c>
      <c r="J344" s="10" t="s">
        <v>0</v>
      </c>
      <c r="K344" s="148">
        <f>K345</f>
        <v>62000</v>
      </c>
      <c r="L344" s="140">
        <f>L345</f>
        <v>7931.7</v>
      </c>
      <c r="M344" s="160">
        <f t="shared" si="15"/>
        <v>12.793064516129032</v>
      </c>
    </row>
    <row r="345" spans="1:13" ht="48.75" customHeight="1">
      <c r="A345" s="11"/>
      <c r="B345" s="26"/>
      <c r="C345" s="26"/>
      <c r="D345" s="26"/>
      <c r="E345" s="26"/>
      <c r="F345" s="27"/>
      <c r="G345" s="7" t="s">
        <v>259</v>
      </c>
      <c r="H345" s="7"/>
      <c r="I345" s="71" t="s">
        <v>258</v>
      </c>
      <c r="J345" s="10"/>
      <c r="K345" s="148">
        <f>K346</f>
        <v>62000</v>
      </c>
      <c r="L345" s="140">
        <f>L346</f>
        <v>7931.7</v>
      </c>
      <c r="M345" s="160">
        <f t="shared" si="15"/>
        <v>12.793064516129032</v>
      </c>
    </row>
    <row r="346" spans="1:13" ht="48.75" customHeight="1">
      <c r="A346" s="11"/>
      <c r="B346" s="26"/>
      <c r="C346" s="26"/>
      <c r="D346" s="26"/>
      <c r="E346" s="26"/>
      <c r="F346" s="27"/>
      <c r="G346" s="23" t="s">
        <v>568</v>
      </c>
      <c r="H346" s="23"/>
      <c r="I346" s="9" t="s">
        <v>260</v>
      </c>
      <c r="J346" s="10"/>
      <c r="K346" s="148">
        <f>K347+K348</f>
        <v>62000</v>
      </c>
      <c r="L346" s="140">
        <f>L347</f>
        <v>7931.7</v>
      </c>
      <c r="M346" s="160">
        <f t="shared" si="15"/>
        <v>12.793064516129032</v>
      </c>
    </row>
    <row r="347" spans="1:13" ht="41.25" customHeight="1">
      <c r="A347" s="11"/>
      <c r="B347" s="26"/>
      <c r="C347" s="26"/>
      <c r="D347" s="26"/>
      <c r="E347" s="26"/>
      <c r="F347" s="27"/>
      <c r="G347" s="23" t="s">
        <v>2</v>
      </c>
      <c r="H347" s="23"/>
      <c r="I347" s="15"/>
      <c r="J347" s="10">
        <v>200</v>
      </c>
      <c r="K347" s="148">
        <v>62000</v>
      </c>
      <c r="L347" s="140">
        <v>7931.7</v>
      </c>
      <c r="M347" s="160">
        <f t="shared" si="15"/>
        <v>12.793064516129032</v>
      </c>
    </row>
    <row r="348" spans="1:13" ht="30" customHeight="1" hidden="1">
      <c r="A348" s="11"/>
      <c r="B348" s="29"/>
      <c r="C348" s="29"/>
      <c r="D348" s="29"/>
      <c r="E348" s="29"/>
      <c r="F348" s="30"/>
      <c r="G348" s="23" t="s">
        <v>4</v>
      </c>
      <c r="H348" s="23"/>
      <c r="I348" s="15"/>
      <c r="J348" s="10">
        <v>600</v>
      </c>
      <c r="K348" s="148">
        <v>0</v>
      </c>
      <c r="L348" s="140"/>
      <c r="M348" s="160" t="e">
        <f t="shared" si="15"/>
        <v>#DIV/0!</v>
      </c>
    </row>
    <row r="349" spans="1:13" ht="46.5">
      <c r="A349" s="11"/>
      <c r="B349" s="29"/>
      <c r="C349" s="29"/>
      <c r="D349" s="29"/>
      <c r="E349" s="29"/>
      <c r="F349" s="30"/>
      <c r="G349" s="23" t="s">
        <v>569</v>
      </c>
      <c r="H349" s="23"/>
      <c r="I349" s="9" t="s">
        <v>416</v>
      </c>
      <c r="J349" s="10"/>
      <c r="K349" s="148">
        <f aca="true" t="shared" si="17" ref="K349:L351">K350</f>
        <v>15000</v>
      </c>
      <c r="L349" s="140">
        <f t="shared" si="17"/>
        <v>0</v>
      </c>
      <c r="M349" s="160">
        <f t="shared" si="15"/>
        <v>0</v>
      </c>
    </row>
    <row r="350" spans="1:13" ht="46.5">
      <c r="A350" s="11"/>
      <c r="B350" s="29"/>
      <c r="C350" s="29"/>
      <c r="D350" s="29"/>
      <c r="E350" s="29"/>
      <c r="F350" s="30"/>
      <c r="G350" s="7" t="s">
        <v>417</v>
      </c>
      <c r="H350" s="23"/>
      <c r="I350" s="71" t="s">
        <v>419</v>
      </c>
      <c r="J350" s="10"/>
      <c r="K350" s="148">
        <f t="shared" si="17"/>
        <v>15000</v>
      </c>
      <c r="L350" s="140">
        <f t="shared" si="17"/>
        <v>0</v>
      </c>
      <c r="M350" s="160">
        <f t="shared" si="15"/>
        <v>0</v>
      </c>
    </row>
    <row r="351" spans="1:13" ht="46.5">
      <c r="A351" s="11"/>
      <c r="B351" s="29"/>
      <c r="C351" s="29"/>
      <c r="D351" s="29"/>
      <c r="E351" s="29"/>
      <c r="F351" s="30"/>
      <c r="G351" s="23" t="s">
        <v>418</v>
      </c>
      <c r="H351" s="23"/>
      <c r="I351" s="9" t="s">
        <v>420</v>
      </c>
      <c r="J351" s="10"/>
      <c r="K351" s="148">
        <f t="shared" si="17"/>
        <v>15000</v>
      </c>
      <c r="L351" s="140">
        <f t="shared" si="17"/>
        <v>0</v>
      </c>
      <c r="M351" s="160">
        <f t="shared" si="15"/>
        <v>0</v>
      </c>
    </row>
    <row r="352" spans="1:13" ht="30.75">
      <c r="A352" s="11"/>
      <c r="B352" s="29"/>
      <c r="C352" s="29"/>
      <c r="D352" s="29"/>
      <c r="E352" s="29"/>
      <c r="F352" s="30"/>
      <c r="G352" s="23" t="s">
        <v>2</v>
      </c>
      <c r="H352" s="23"/>
      <c r="I352" s="15"/>
      <c r="J352" s="10">
        <v>200</v>
      </c>
      <c r="K352" s="148">
        <v>15000</v>
      </c>
      <c r="L352" s="140">
        <v>0</v>
      </c>
      <c r="M352" s="160">
        <f t="shared" si="15"/>
        <v>0</v>
      </c>
    </row>
    <row r="353" spans="1:13" ht="58.5" customHeight="1">
      <c r="A353" s="11"/>
      <c r="B353" s="29"/>
      <c r="C353" s="29"/>
      <c r="D353" s="29"/>
      <c r="E353" s="29"/>
      <c r="F353" s="30"/>
      <c r="G353" s="4" t="s">
        <v>428</v>
      </c>
      <c r="H353" s="4"/>
      <c r="I353" s="5" t="s">
        <v>266</v>
      </c>
      <c r="J353" s="6" t="s">
        <v>0</v>
      </c>
      <c r="K353" s="195">
        <f aca="true" t="shared" si="18" ref="K353:L356">K354</f>
        <v>115000</v>
      </c>
      <c r="L353" s="142">
        <f t="shared" si="18"/>
        <v>0</v>
      </c>
      <c r="M353" s="159">
        <f t="shared" si="15"/>
        <v>0</v>
      </c>
    </row>
    <row r="354" spans="1:13" ht="66.75" customHeight="1">
      <c r="A354" s="11"/>
      <c r="B354" s="29"/>
      <c r="C354" s="29"/>
      <c r="D354" s="29"/>
      <c r="E354" s="29"/>
      <c r="F354" s="30"/>
      <c r="G354" s="23" t="s">
        <v>429</v>
      </c>
      <c r="H354" s="23"/>
      <c r="I354" s="9" t="s">
        <v>267</v>
      </c>
      <c r="J354" s="10" t="s">
        <v>0</v>
      </c>
      <c r="K354" s="148">
        <f t="shared" si="18"/>
        <v>115000</v>
      </c>
      <c r="L354" s="140">
        <f t="shared" si="18"/>
        <v>0</v>
      </c>
      <c r="M354" s="160">
        <f t="shared" si="15"/>
        <v>0</v>
      </c>
    </row>
    <row r="355" spans="1:13" ht="30.75">
      <c r="A355" s="11"/>
      <c r="B355" s="29"/>
      <c r="C355" s="29"/>
      <c r="D355" s="29"/>
      <c r="E355" s="29"/>
      <c r="F355" s="30"/>
      <c r="G355" s="7" t="s">
        <v>285</v>
      </c>
      <c r="H355" s="7"/>
      <c r="I355" s="71" t="s">
        <v>268</v>
      </c>
      <c r="J355" s="10"/>
      <c r="K355" s="148">
        <f t="shared" si="18"/>
        <v>115000</v>
      </c>
      <c r="L355" s="140">
        <f t="shared" si="18"/>
        <v>0</v>
      </c>
      <c r="M355" s="160">
        <f t="shared" si="15"/>
        <v>0</v>
      </c>
    </row>
    <row r="356" spans="1:13" ht="61.5">
      <c r="A356" s="11"/>
      <c r="B356" s="29"/>
      <c r="C356" s="29"/>
      <c r="D356" s="29"/>
      <c r="E356" s="29"/>
      <c r="F356" s="30"/>
      <c r="G356" s="23" t="s">
        <v>430</v>
      </c>
      <c r="H356" s="23"/>
      <c r="I356" s="9" t="s">
        <v>269</v>
      </c>
      <c r="J356" s="10"/>
      <c r="K356" s="148">
        <f t="shared" si="18"/>
        <v>115000</v>
      </c>
      <c r="L356" s="140">
        <f t="shared" si="18"/>
        <v>0</v>
      </c>
      <c r="M356" s="160">
        <f t="shared" si="15"/>
        <v>0</v>
      </c>
    </row>
    <row r="357" spans="1:13" ht="30.75">
      <c r="A357" s="11"/>
      <c r="B357" s="29"/>
      <c r="C357" s="29"/>
      <c r="D357" s="29"/>
      <c r="E357" s="29"/>
      <c r="F357" s="30"/>
      <c r="G357" s="23" t="s">
        <v>2</v>
      </c>
      <c r="H357" s="23"/>
      <c r="I357" s="9" t="s">
        <v>0</v>
      </c>
      <c r="J357" s="10">
        <v>200</v>
      </c>
      <c r="K357" s="148">
        <v>115000</v>
      </c>
      <c r="L357" s="140">
        <v>0</v>
      </c>
      <c r="M357" s="160">
        <f t="shared" si="15"/>
        <v>0</v>
      </c>
    </row>
    <row r="358" spans="1:13" ht="45">
      <c r="A358" s="11"/>
      <c r="B358" s="29"/>
      <c r="C358" s="29"/>
      <c r="D358" s="29"/>
      <c r="E358" s="29"/>
      <c r="F358" s="30"/>
      <c r="G358" s="4" t="s">
        <v>572</v>
      </c>
      <c r="H358" s="4"/>
      <c r="I358" s="5" t="s">
        <v>294</v>
      </c>
      <c r="J358" s="6" t="s">
        <v>0</v>
      </c>
      <c r="K358" s="195">
        <f>K359+K366</f>
        <v>14899597</v>
      </c>
      <c r="L358" s="142">
        <f>L359+L366</f>
        <v>979449</v>
      </c>
      <c r="M358" s="159">
        <f t="shared" si="15"/>
        <v>6.5736610191537395</v>
      </c>
    </row>
    <row r="359" spans="1:13" ht="46.5">
      <c r="A359" s="11"/>
      <c r="B359" s="29"/>
      <c r="C359" s="29"/>
      <c r="D359" s="29"/>
      <c r="E359" s="29"/>
      <c r="F359" s="30"/>
      <c r="G359" s="23" t="s">
        <v>573</v>
      </c>
      <c r="H359" s="4"/>
      <c r="I359" s="9" t="s">
        <v>295</v>
      </c>
      <c r="J359" s="10" t="s">
        <v>0</v>
      </c>
      <c r="K359" s="148">
        <f>K360</f>
        <v>10593797</v>
      </c>
      <c r="L359" s="140">
        <f>L360</f>
        <v>0</v>
      </c>
      <c r="M359" s="160">
        <f t="shared" si="15"/>
        <v>0</v>
      </c>
    </row>
    <row r="360" spans="1:13" ht="52.5" customHeight="1">
      <c r="A360" s="11"/>
      <c r="B360" s="29"/>
      <c r="C360" s="29"/>
      <c r="D360" s="29"/>
      <c r="E360" s="29"/>
      <c r="F360" s="30"/>
      <c r="G360" s="7" t="s">
        <v>364</v>
      </c>
      <c r="H360" s="7"/>
      <c r="I360" s="71" t="s">
        <v>296</v>
      </c>
      <c r="J360" s="10"/>
      <c r="K360" s="148">
        <f>K361+K364</f>
        <v>10593797</v>
      </c>
      <c r="L360" s="140">
        <f>L361+L364</f>
        <v>0</v>
      </c>
      <c r="M360" s="160">
        <f t="shared" si="15"/>
        <v>0</v>
      </c>
    </row>
    <row r="361" spans="1:13" ht="48.75" customHeight="1">
      <c r="A361" s="11"/>
      <c r="B361" s="29"/>
      <c r="C361" s="29"/>
      <c r="D361" s="29"/>
      <c r="E361" s="29"/>
      <c r="F361" s="30"/>
      <c r="G361" s="23" t="s">
        <v>574</v>
      </c>
      <c r="H361" s="23"/>
      <c r="I361" s="9" t="s">
        <v>297</v>
      </c>
      <c r="J361" s="10"/>
      <c r="K361" s="148">
        <f>K362+K363</f>
        <v>10593797</v>
      </c>
      <c r="L361" s="140">
        <f>L362+L363</f>
        <v>0</v>
      </c>
      <c r="M361" s="160">
        <f t="shared" si="15"/>
        <v>0</v>
      </c>
    </row>
    <row r="362" spans="1:13" ht="33" customHeight="1" hidden="1">
      <c r="A362" s="11"/>
      <c r="B362" s="29"/>
      <c r="C362" s="29"/>
      <c r="D362" s="29"/>
      <c r="E362" s="29"/>
      <c r="F362" s="30"/>
      <c r="G362" s="23" t="s">
        <v>1</v>
      </c>
      <c r="H362" s="23"/>
      <c r="I362" s="16"/>
      <c r="J362" s="10">
        <v>800</v>
      </c>
      <c r="K362" s="148">
        <v>10593797</v>
      </c>
      <c r="L362" s="143">
        <v>0</v>
      </c>
      <c r="M362" s="160">
        <f t="shared" si="15"/>
        <v>0</v>
      </c>
    </row>
    <row r="363" spans="1:13" ht="23.25" customHeight="1" hidden="1">
      <c r="A363" s="11"/>
      <c r="B363" s="29"/>
      <c r="C363" s="29"/>
      <c r="D363" s="29"/>
      <c r="E363" s="29"/>
      <c r="F363" s="30"/>
      <c r="G363" s="23" t="s">
        <v>1</v>
      </c>
      <c r="H363" s="23"/>
      <c r="I363" s="16"/>
      <c r="J363" s="10">
        <v>800</v>
      </c>
      <c r="K363" s="148"/>
      <c r="L363" s="140">
        <v>0</v>
      </c>
      <c r="M363" s="160" t="e">
        <f t="shared" si="15"/>
        <v>#DIV/0!</v>
      </c>
    </row>
    <row r="364" spans="1:13" ht="28.5" customHeight="1" hidden="1">
      <c r="A364" s="11"/>
      <c r="B364" s="29"/>
      <c r="C364" s="29"/>
      <c r="D364" s="29"/>
      <c r="E364" s="29"/>
      <c r="F364" s="30"/>
      <c r="G364" s="55" t="s">
        <v>464</v>
      </c>
      <c r="H364" s="23"/>
      <c r="I364" s="9" t="s">
        <v>463</v>
      </c>
      <c r="J364" s="10"/>
      <c r="K364" s="148">
        <f>K365</f>
        <v>0</v>
      </c>
      <c r="L364" s="140">
        <f>L365</f>
        <v>0</v>
      </c>
      <c r="M364" s="160" t="e">
        <f t="shared" si="15"/>
        <v>#DIV/0!</v>
      </c>
    </row>
    <row r="365" spans="1:13" ht="31.5" customHeight="1" hidden="1">
      <c r="A365" s="11"/>
      <c r="B365" s="29"/>
      <c r="C365" s="29"/>
      <c r="D365" s="29"/>
      <c r="E365" s="29"/>
      <c r="F365" s="30"/>
      <c r="G365" s="23" t="s">
        <v>12</v>
      </c>
      <c r="H365" s="23"/>
      <c r="I365" s="16"/>
      <c r="J365" s="10">
        <v>400</v>
      </c>
      <c r="K365" s="148">
        <v>0</v>
      </c>
      <c r="L365" s="140">
        <v>0</v>
      </c>
      <c r="M365" s="160" t="e">
        <f t="shared" si="15"/>
        <v>#DIV/0!</v>
      </c>
    </row>
    <row r="366" spans="1:13" ht="68.25" customHeight="1">
      <c r="A366" s="11"/>
      <c r="B366" s="29"/>
      <c r="C366" s="29"/>
      <c r="D366" s="29"/>
      <c r="E366" s="29"/>
      <c r="F366" s="30"/>
      <c r="G366" s="23" t="s">
        <v>575</v>
      </c>
      <c r="H366" s="4"/>
      <c r="I366" s="9" t="s">
        <v>298</v>
      </c>
      <c r="J366" s="10"/>
      <c r="K366" s="148">
        <f aca="true" t="shared" si="19" ref="K366:L368">K367</f>
        <v>4305800</v>
      </c>
      <c r="L366" s="140">
        <f t="shared" si="19"/>
        <v>979449</v>
      </c>
      <c r="M366" s="160">
        <f t="shared" si="15"/>
        <v>22.747201449208045</v>
      </c>
    </row>
    <row r="367" spans="1:13" ht="49.5" customHeight="1">
      <c r="A367" s="11"/>
      <c r="B367" s="29"/>
      <c r="C367" s="29"/>
      <c r="D367" s="29"/>
      <c r="E367" s="29"/>
      <c r="F367" s="30"/>
      <c r="G367" s="7" t="s">
        <v>431</v>
      </c>
      <c r="H367" s="7"/>
      <c r="I367" s="71" t="s">
        <v>299</v>
      </c>
      <c r="J367" s="10"/>
      <c r="K367" s="148">
        <f t="shared" si="19"/>
        <v>4305800</v>
      </c>
      <c r="L367" s="140">
        <f t="shared" si="19"/>
        <v>979449</v>
      </c>
      <c r="M367" s="160">
        <f t="shared" si="15"/>
        <v>22.747201449208045</v>
      </c>
    </row>
    <row r="368" spans="1:13" ht="61.5">
      <c r="A368" s="11"/>
      <c r="B368" s="29"/>
      <c r="C368" s="29"/>
      <c r="D368" s="29"/>
      <c r="E368" s="29"/>
      <c r="F368" s="30"/>
      <c r="G368" s="23" t="s">
        <v>576</v>
      </c>
      <c r="H368" s="23"/>
      <c r="I368" s="9" t="s">
        <v>300</v>
      </c>
      <c r="J368" s="10"/>
      <c r="K368" s="148">
        <f t="shared" si="19"/>
        <v>4305800</v>
      </c>
      <c r="L368" s="140">
        <f t="shared" si="19"/>
        <v>979449</v>
      </c>
      <c r="M368" s="160">
        <f t="shared" si="15"/>
        <v>22.747201449208045</v>
      </c>
    </row>
    <row r="369" spans="1:13" ht="38.25" customHeight="1">
      <c r="A369" s="11"/>
      <c r="B369" s="29"/>
      <c r="C369" s="29"/>
      <c r="D369" s="29"/>
      <c r="E369" s="29"/>
      <c r="F369" s="30"/>
      <c r="G369" s="23" t="s">
        <v>4</v>
      </c>
      <c r="H369" s="23"/>
      <c r="I369" s="16"/>
      <c r="J369" s="10">
        <v>600</v>
      </c>
      <c r="K369" s="148">
        <v>4305800</v>
      </c>
      <c r="L369" s="140">
        <v>979449</v>
      </c>
      <c r="M369" s="160">
        <f t="shared" si="15"/>
        <v>22.747201449208045</v>
      </c>
    </row>
    <row r="370" spans="1:13" ht="60">
      <c r="A370" s="11"/>
      <c r="B370" s="29"/>
      <c r="C370" s="29"/>
      <c r="D370" s="29"/>
      <c r="E370" s="29"/>
      <c r="F370" s="30"/>
      <c r="G370" s="4" t="s">
        <v>577</v>
      </c>
      <c r="H370" s="4"/>
      <c r="I370" s="5" t="s">
        <v>301</v>
      </c>
      <c r="J370" s="6" t="s">
        <v>0</v>
      </c>
      <c r="K370" s="195">
        <f>K371</f>
        <v>1140000</v>
      </c>
      <c r="L370" s="142">
        <f>L371</f>
        <v>0</v>
      </c>
      <c r="M370" s="159">
        <f t="shared" si="15"/>
        <v>0</v>
      </c>
    </row>
    <row r="371" spans="1:13" ht="69.75" customHeight="1">
      <c r="A371" s="11"/>
      <c r="B371" s="29"/>
      <c r="C371" s="29"/>
      <c r="D371" s="29"/>
      <c r="E371" s="29"/>
      <c r="F371" s="30"/>
      <c r="G371" s="23" t="s">
        <v>578</v>
      </c>
      <c r="H371" s="23"/>
      <c r="I371" s="9" t="s">
        <v>302</v>
      </c>
      <c r="J371" s="10" t="s">
        <v>0</v>
      </c>
      <c r="K371" s="148">
        <f>K372</f>
        <v>1140000</v>
      </c>
      <c r="L371" s="140">
        <f>L372</f>
        <v>0</v>
      </c>
      <c r="M371" s="160">
        <f t="shared" si="15"/>
        <v>0</v>
      </c>
    </row>
    <row r="372" spans="1:13" ht="30.75">
      <c r="A372" s="11"/>
      <c r="B372" s="213" t="s">
        <v>10</v>
      </c>
      <c r="C372" s="213"/>
      <c r="D372" s="213"/>
      <c r="E372" s="213"/>
      <c r="F372" s="214"/>
      <c r="G372" s="7" t="s">
        <v>465</v>
      </c>
      <c r="H372" s="7"/>
      <c r="I372" s="71" t="s">
        <v>303</v>
      </c>
      <c r="J372" s="10"/>
      <c r="K372" s="148">
        <f>K373+K375</f>
        <v>1140000</v>
      </c>
      <c r="L372" s="140">
        <f>L373+L375</f>
        <v>0</v>
      </c>
      <c r="M372" s="160">
        <f t="shared" si="15"/>
        <v>0</v>
      </c>
    </row>
    <row r="373" spans="1:13" ht="71.25" customHeight="1">
      <c r="A373" s="11"/>
      <c r="B373" s="211" t="s">
        <v>8</v>
      </c>
      <c r="C373" s="211"/>
      <c r="D373" s="211"/>
      <c r="E373" s="211"/>
      <c r="F373" s="212"/>
      <c r="G373" s="23" t="s">
        <v>579</v>
      </c>
      <c r="H373" s="23"/>
      <c r="I373" s="9" t="s">
        <v>304</v>
      </c>
      <c r="J373" s="10"/>
      <c r="K373" s="148">
        <f>K374</f>
        <v>140000</v>
      </c>
      <c r="L373" s="140">
        <f>L374</f>
        <v>0</v>
      </c>
      <c r="M373" s="160">
        <f t="shared" si="15"/>
        <v>0</v>
      </c>
    </row>
    <row r="374" spans="1:13" ht="54.75" customHeight="1">
      <c r="A374" s="11"/>
      <c r="B374" s="26"/>
      <c r="C374" s="26"/>
      <c r="D374" s="26"/>
      <c r="E374" s="26"/>
      <c r="F374" s="27"/>
      <c r="G374" s="23" t="s">
        <v>12</v>
      </c>
      <c r="H374" s="23"/>
      <c r="I374" s="9"/>
      <c r="J374" s="10">
        <v>400</v>
      </c>
      <c r="K374" s="148">
        <v>140000</v>
      </c>
      <c r="L374" s="140">
        <v>0</v>
      </c>
      <c r="M374" s="160">
        <f t="shared" si="15"/>
        <v>0</v>
      </c>
    </row>
    <row r="375" spans="1:13" ht="47.25" customHeight="1">
      <c r="A375" s="11"/>
      <c r="B375" s="26"/>
      <c r="C375" s="26"/>
      <c r="D375" s="26"/>
      <c r="E375" s="26"/>
      <c r="F375" s="27"/>
      <c r="G375" s="23" t="s">
        <v>581</v>
      </c>
      <c r="H375" s="23"/>
      <c r="I375" s="9" t="s">
        <v>580</v>
      </c>
      <c r="J375" s="10"/>
      <c r="K375" s="148">
        <f>K376</f>
        <v>1000000</v>
      </c>
      <c r="L375" s="140">
        <f>L376</f>
        <v>0</v>
      </c>
      <c r="M375" s="160">
        <f t="shared" si="15"/>
        <v>0</v>
      </c>
    </row>
    <row r="376" spans="1:13" ht="54.75" customHeight="1">
      <c r="A376" s="11"/>
      <c r="B376" s="26"/>
      <c r="C376" s="26"/>
      <c r="D376" s="26"/>
      <c r="E376" s="26"/>
      <c r="F376" s="27"/>
      <c r="G376" s="23" t="s">
        <v>12</v>
      </c>
      <c r="H376" s="23"/>
      <c r="I376" s="9"/>
      <c r="J376" s="10">
        <v>400</v>
      </c>
      <c r="K376" s="148">
        <v>1000000</v>
      </c>
      <c r="L376" s="140">
        <v>0</v>
      </c>
      <c r="M376" s="160">
        <f t="shared" si="15"/>
        <v>0</v>
      </c>
    </row>
    <row r="377" spans="1:13" ht="65.25" customHeight="1">
      <c r="A377" s="11"/>
      <c r="B377" s="26"/>
      <c r="C377" s="26"/>
      <c r="D377" s="26"/>
      <c r="E377" s="26"/>
      <c r="F377" s="27"/>
      <c r="G377" s="98" t="s">
        <v>432</v>
      </c>
      <c r="H377" s="4"/>
      <c r="I377" s="5" t="s">
        <v>305</v>
      </c>
      <c r="J377" s="6" t="s">
        <v>203</v>
      </c>
      <c r="K377" s="195">
        <f>K378</f>
        <v>90000</v>
      </c>
      <c r="L377" s="142">
        <f>L378</f>
        <v>0</v>
      </c>
      <c r="M377" s="159">
        <f t="shared" si="15"/>
        <v>0</v>
      </c>
    </row>
    <row r="378" spans="1:13" ht="70.5" customHeight="1">
      <c r="A378" s="11"/>
      <c r="B378" s="26"/>
      <c r="C378" s="26"/>
      <c r="D378" s="26"/>
      <c r="E378" s="26"/>
      <c r="F378" s="27"/>
      <c r="G378" s="23" t="s">
        <v>433</v>
      </c>
      <c r="H378" s="23"/>
      <c r="I378" s="9" t="s">
        <v>306</v>
      </c>
      <c r="J378" s="10" t="s">
        <v>0</v>
      </c>
      <c r="K378" s="148">
        <f>K379+K383</f>
        <v>90000</v>
      </c>
      <c r="L378" s="140">
        <f>L379+L383</f>
        <v>0</v>
      </c>
      <c r="M378" s="160">
        <f t="shared" si="15"/>
        <v>0</v>
      </c>
    </row>
    <row r="379" spans="1:13" ht="52.5" customHeight="1">
      <c r="A379" s="11"/>
      <c r="B379" s="26"/>
      <c r="C379" s="26"/>
      <c r="D379" s="26"/>
      <c r="E379" s="26"/>
      <c r="F379" s="27"/>
      <c r="G379" s="7" t="s">
        <v>308</v>
      </c>
      <c r="H379" s="7"/>
      <c r="I379" s="71" t="s">
        <v>307</v>
      </c>
      <c r="J379" s="10"/>
      <c r="K379" s="148">
        <f>K380</f>
        <v>90000</v>
      </c>
      <c r="L379" s="140">
        <f>L380</f>
        <v>0</v>
      </c>
      <c r="M379" s="160">
        <f t="shared" si="15"/>
        <v>0</v>
      </c>
    </row>
    <row r="380" spans="1:13" ht="68.25" customHeight="1">
      <c r="A380" s="11"/>
      <c r="B380" s="26"/>
      <c r="C380" s="26"/>
      <c r="D380" s="26"/>
      <c r="E380" s="26"/>
      <c r="F380" s="27"/>
      <c r="G380" s="23" t="s">
        <v>434</v>
      </c>
      <c r="H380" s="23"/>
      <c r="I380" s="9" t="s">
        <v>309</v>
      </c>
      <c r="J380" s="10"/>
      <c r="K380" s="148">
        <f>K381+K382</f>
        <v>90000</v>
      </c>
      <c r="L380" s="140">
        <f>L381</f>
        <v>0</v>
      </c>
      <c r="M380" s="160">
        <f t="shared" si="15"/>
        <v>0</v>
      </c>
    </row>
    <row r="381" spans="1:13" ht="40.5" customHeight="1">
      <c r="A381" s="11"/>
      <c r="B381" s="26"/>
      <c r="C381" s="26"/>
      <c r="D381" s="26"/>
      <c r="E381" s="26"/>
      <c r="F381" s="27"/>
      <c r="G381" s="55" t="s">
        <v>2</v>
      </c>
      <c r="H381" s="55"/>
      <c r="I381" s="56"/>
      <c r="J381" s="57">
        <v>200</v>
      </c>
      <c r="K381" s="197">
        <v>50000</v>
      </c>
      <c r="L381" s="140">
        <v>0</v>
      </c>
      <c r="M381" s="160">
        <f t="shared" si="15"/>
        <v>0</v>
      </c>
    </row>
    <row r="382" spans="1:13" ht="0" customHeight="1" hidden="1">
      <c r="A382" s="11"/>
      <c r="B382" s="26"/>
      <c r="C382" s="26"/>
      <c r="D382" s="26"/>
      <c r="E382" s="26"/>
      <c r="F382" s="27"/>
      <c r="G382" s="55" t="s">
        <v>1</v>
      </c>
      <c r="H382" s="55"/>
      <c r="I382" s="56"/>
      <c r="J382" s="57">
        <v>800</v>
      </c>
      <c r="K382" s="197">
        <v>40000</v>
      </c>
      <c r="L382" s="140">
        <v>0</v>
      </c>
      <c r="M382" s="160">
        <f t="shared" si="15"/>
        <v>0</v>
      </c>
    </row>
    <row r="383" spans="1:13" ht="21.75" customHeight="1" hidden="1">
      <c r="A383" s="11"/>
      <c r="B383" s="26"/>
      <c r="C383" s="26"/>
      <c r="D383" s="26"/>
      <c r="E383" s="26"/>
      <c r="F383" s="27"/>
      <c r="G383" s="128" t="s">
        <v>421</v>
      </c>
      <c r="H383" s="55"/>
      <c r="I383" s="71" t="s">
        <v>423</v>
      </c>
      <c r="J383" s="57"/>
      <c r="K383" s="197">
        <f>K384</f>
        <v>0</v>
      </c>
      <c r="L383" s="140">
        <f>L384</f>
        <v>0</v>
      </c>
      <c r="M383" s="160" t="e">
        <f t="shared" si="15"/>
        <v>#DIV/0!</v>
      </c>
    </row>
    <row r="384" spans="1:13" ht="28.5" customHeight="1" hidden="1">
      <c r="A384" s="11"/>
      <c r="B384" s="26"/>
      <c r="C384" s="26"/>
      <c r="D384" s="26"/>
      <c r="E384" s="26"/>
      <c r="F384" s="27"/>
      <c r="G384" s="55" t="s">
        <v>422</v>
      </c>
      <c r="H384" s="55"/>
      <c r="I384" s="9" t="s">
        <v>424</v>
      </c>
      <c r="J384" s="57"/>
      <c r="K384" s="197">
        <f>K385</f>
        <v>0</v>
      </c>
      <c r="L384" s="140">
        <f>L385</f>
        <v>0</v>
      </c>
      <c r="M384" s="160" t="e">
        <f t="shared" si="15"/>
        <v>#DIV/0!</v>
      </c>
    </row>
    <row r="385" spans="1:13" ht="35.25" customHeight="1" hidden="1">
      <c r="A385" s="11"/>
      <c r="B385" s="26"/>
      <c r="C385" s="26"/>
      <c r="D385" s="26"/>
      <c r="E385" s="26"/>
      <c r="F385" s="27"/>
      <c r="G385" s="55" t="s">
        <v>2</v>
      </c>
      <c r="H385" s="55"/>
      <c r="I385" s="56"/>
      <c r="J385" s="57">
        <v>200</v>
      </c>
      <c r="K385" s="197">
        <v>0</v>
      </c>
      <c r="L385" s="140">
        <v>0</v>
      </c>
      <c r="M385" s="160" t="e">
        <f t="shared" si="15"/>
        <v>#DIV/0!</v>
      </c>
    </row>
    <row r="386" spans="1:13" ht="36.75" customHeight="1">
      <c r="A386" s="11"/>
      <c r="B386" s="26"/>
      <c r="C386" s="26"/>
      <c r="D386" s="26"/>
      <c r="E386" s="26"/>
      <c r="F386" s="27"/>
      <c r="G386" s="130" t="s">
        <v>435</v>
      </c>
      <c r="H386" s="105"/>
      <c r="I386" s="96" t="s">
        <v>373</v>
      </c>
      <c r="J386" s="106"/>
      <c r="K386" s="150">
        <f aca="true" t="shared" si="20" ref="K386:L389">K387</f>
        <v>27000</v>
      </c>
      <c r="L386" s="142">
        <f t="shared" si="20"/>
        <v>0</v>
      </c>
      <c r="M386" s="162">
        <f t="shared" si="15"/>
        <v>0</v>
      </c>
    </row>
    <row r="387" spans="1:13" ht="46.5">
      <c r="A387" s="11"/>
      <c r="B387" s="26"/>
      <c r="C387" s="26"/>
      <c r="D387" s="26"/>
      <c r="E387" s="26"/>
      <c r="F387" s="27"/>
      <c r="G387" s="131" t="s">
        <v>436</v>
      </c>
      <c r="H387" s="107"/>
      <c r="I387" s="80" t="s">
        <v>374</v>
      </c>
      <c r="J387" s="108"/>
      <c r="K387" s="151">
        <f t="shared" si="20"/>
        <v>27000</v>
      </c>
      <c r="L387" s="140">
        <f t="shared" si="20"/>
        <v>0</v>
      </c>
      <c r="M387" s="160">
        <f t="shared" si="15"/>
        <v>0</v>
      </c>
    </row>
    <row r="388" spans="1:13" ht="53.25" customHeight="1">
      <c r="A388" s="52"/>
      <c r="B388" s="26"/>
      <c r="C388" s="26"/>
      <c r="D388" s="26"/>
      <c r="E388" s="26"/>
      <c r="F388" s="27"/>
      <c r="G388" s="132" t="s">
        <v>425</v>
      </c>
      <c r="H388" s="104"/>
      <c r="I388" s="100" t="s">
        <v>375</v>
      </c>
      <c r="J388" s="108"/>
      <c r="K388" s="151">
        <f>K389+K391</f>
        <v>27000</v>
      </c>
      <c r="L388" s="140">
        <f>L389+L391</f>
        <v>0</v>
      </c>
      <c r="M388" s="160">
        <f t="shared" si="15"/>
        <v>0</v>
      </c>
    </row>
    <row r="389" spans="1:13" ht="53.25" customHeight="1">
      <c r="A389" s="52"/>
      <c r="B389" s="26"/>
      <c r="C389" s="26"/>
      <c r="D389" s="26"/>
      <c r="E389" s="26"/>
      <c r="F389" s="27"/>
      <c r="G389" s="131" t="s">
        <v>437</v>
      </c>
      <c r="H389" s="107"/>
      <c r="I389" s="80" t="s">
        <v>376</v>
      </c>
      <c r="J389" s="108"/>
      <c r="K389" s="151">
        <f t="shared" si="20"/>
        <v>27000</v>
      </c>
      <c r="L389" s="140">
        <f t="shared" si="20"/>
        <v>0</v>
      </c>
      <c r="M389" s="160">
        <f t="shared" si="15"/>
        <v>0</v>
      </c>
    </row>
    <row r="390" spans="1:13" ht="24" customHeight="1">
      <c r="A390" s="52"/>
      <c r="B390" s="26"/>
      <c r="C390" s="26"/>
      <c r="D390" s="26"/>
      <c r="E390" s="26"/>
      <c r="F390" s="27"/>
      <c r="G390" s="107" t="s">
        <v>1</v>
      </c>
      <c r="H390" s="107"/>
      <c r="I390" s="108"/>
      <c r="J390" s="108">
        <v>800</v>
      </c>
      <c r="K390" s="151">
        <v>27000</v>
      </c>
      <c r="L390" s="140">
        <v>0</v>
      </c>
      <c r="M390" s="160">
        <f t="shared" si="15"/>
        <v>0</v>
      </c>
    </row>
    <row r="391" spans="1:13" ht="0.75" customHeight="1" hidden="1">
      <c r="A391" s="52"/>
      <c r="B391" s="26"/>
      <c r="C391" s="26"/>
      <c r="D391" s="26"/>
      <c r="E391" s="26"/>
      <c r="F391" s="27"/>
      <c r="G391" s="172" t="s">
        <v>508</v>
      </c>
      <c r="H391" s="172"/>
      <c r="I391" s="80" t="s">
        <v>507</v>
      </c>
      <c r="J391" s="173"/>
      <c r="K391" s="174">
        <f>K392</f>
        <v>0</v>
      </c>
      <c r="L391" s="140">
        <f>L392</f>
        <v>0</v>
      </c>
      <c r="M391" s="160" t="e">
        <f t="shared" si="15"/>
        <v>#DIV/0!</v>
      </c>
    </row>
    <row r="392" spans="1:13" ht="34.5" customHeight="1" hidden="1">
      <c r="A392" s="52"/>
      <c r="B392" s="26"/>
      <c r="C392" s="26"/>
      <c r="D392" s="26"/>
      <c r="E392" s="26"/>
      <c r="F392" s="27"/>
      <c r="G392" s="107" t="s">
        <v>1</v>
      </c>
      <c r="H392" s="172"/>
      <c r="I392" s="108"/>
      <c r="J392" s="173">
        <v>800</v>
      </c>
      <c r="K392" s="174">
        <v>0</v>
      </c>
      <c r="L392" s="140">
        <v>0</v>
      </c>
      <c r="M392" s="160" t="e">
        <f t="shared" si="15"/>
        <v>#DIV/0!</v>
      </c>
    </row>
    <row r="393" spans="1:13" ht="51.75" customHeight="1">
      <c r="A393" s="52"/>
      <c r="B393" s="26"/>
      <c r="C393" s="26"/>
      <c r="D393" s="26"/>
      <c r="E393" s="26"/>
      <c r="F393" s="27"/>
      <c r="G393" s="95" t="s">
        <v>582</v>
      </c>
      <c r="H393" s="95"/>
      <c r="I393" s="96" t="s">
        <v>314</v>
      </c>
      <c r="J393" s="97" t="s">
        <v>0</v>
      </c>
      <c r="K393" s="152">
        <f>K394+K398+K404</f>
        <v>7780100</v>
      </c>
      <c r="L393" s="142">
        <f>L394+L398+L404</f>
        <v>1627581.73</v>
      </c>
      <c r="M393" s="159">
        <f t="shared" si="15"/>
        <v>20.919804758293594</v>
      </c>
    </row>
    <row r="394" spans="1:13" ht="54" customHeight="1">
      <c r="A394" s="52"/>
      <c r="B394" s="26"/>
      <c r="C394" s="26"/>
      <c r="D394" s="26"/>
      <c r="E394" s="26"/>
      <c r="F394" s="27"/>
      <c r="G394" s="83" t="s">
        <v>583</v>
      </c>
      <c r="H394" s="98"/>
      <c r="I394" s="80" t="s">
        <v>315</v>
      </c>
      <c r="J394" s="81" t="s">
        <v>0</v>
      </c>
      <c r="K394" s="148">
        <f aca="true" t="shared" si="21" ref="K394:L396">K395</f>
        <v>215000</v>
      </c>
      <c r="L394" s="140">
        <f t="shared" si="21"/>
        <v>0</v>
      </c>
      <c r="M394" s="160">
        <f t="shared" si="15"/>
        <v>0</v>
      </c>
    </row>
    <row r="395" spans="1:13" ht="58.5" customHeight="1">
      <c r="A395" s="52"/>
      <c r="B395" s="26"/>
      <c r="C395" s="26"/>
      <c r="D395" s="26"/>
      <c r="E395" s="26"/>
      <c r="F395" s="27"/>
      <c r="G395" s="99" t="s">
        <v>317</v>
      </c>
      <c r="H395" s="99"/>
      <c r="I395" s="100" t="s">
        <v>316</v>
      </c>
      <c r="J395" s="81"/>
      <c r="K395" s="148">
        <f t="shared" si="21"/>
        <v>215000</v>
      </c>
      <c r="L395" s="140">
        <f t="shared" si="21"/>
        <v>0</v>
      </c>
      <c r="M395" s="160">
        <f t="shared" si="15"/>
        <v>0</v>
      </c>
    </row>
    <row r="396" spans="1:13" ht="57" customHeight="1">
      <c r="A396" s="52"/>
      <c r="B396" s="26"/>
      <c r="C396" s="26"/>
      <c r="D396" s="26"/>
      <c r="E396" s="26"/>
      <c r="F396" s="27"/>
      <c r="G396" s="83" t="s">
        <v>584</v>
      </c>
      <c r="H396" s="83"/>
      <c r="I396" s="80" t="s">
        <v>318</v>
      </c>
      <c r="J396" s="81" t="s">
        <v>0</v>
      </c>
      <c r="K396" s="148">
        <f t="shared" si="21"/>
        <v>215000</v>
      </c>
      <c r="L396" s="140">
        <f t="shared" si="21"/>
        <v>0</v>
      </c>
      <c r="M396" s="160">
        <f t="shared" si="15"/>
        <v>0</v>
      </c>
    </row>
    <row r="397" spans="7:13" ht="30.75">
      <c r="G397" s="83" t="s">
        <v>2</v>
      </c>
      <c r="H397" s="83"/>
      <c r="I397" s="80" t="s">
        <v>0</v>
      </c>
      <c r="J397" s="81">
        <v>200</v>
      </c>
      <c r="K397" s="148">
        <v>215000</v>
      </c>
      <c r="L397" s="153">
        <v>0</v>
      </c>
      <c r="M397" s="160">
        <f t="shared" si="15"/>
        <v>0</v>
      </c>
    </row>
    <row r="398" spans="7:13" ht="61.5">
      <c r="G398" s="83" t="s">
        <v>585</v>
      </c>
      <c r="H398" s="98"/>
      <c r="I398" s="80" t="s">
        <v>319</v>
      </c>
      <c r="J398" s="81" t="s">
        <v>0</v>
      </c>
      <c r="K398" s="148">
        <f>K399</f>
        <v>7185100</v>
      </c>
      <c r="L398" s="153">
        <f>L399</f>
        <v>1592343.6099999999</v>
      </c>
      <c r="M398" s="160">
        <f t="shared" si="15"/>
        <v>22.16174597430794</v>
      </c>
    </row>
    <row r="399" spans="7:13" ht="61.5">
      <c r="G399" s="99" t="s">
        <v>365</v>
      </c>
      <c r="H399" s="99"/>
      <c r="I399" s="100" t="s">
        <v>320</v>
      </c>
      <c r="J399" s="81"/>
      <c r="K399" s="148">
        <f>K400</f>
        <v>7185100</v>
      </c>
      <c r="L399" s="153">
        <f>L400</f>
        <v>1592343.6099999999</v>
      </c>
      <c r="M399" s="160">
        <f aca="true" t="shared" si="22" ref="M399:M466">L399/K399*100</f>
        <v>22.16174597430794</v>
      </c>
    </row>
    <row r="400" spans="7:13" ht="61.5">
      <c r="G400" s="83" t="s">
        <v>586</v>
      </c>
      <c r="H400" s="83"/>
      <c r="I400" s="80" t="s">
        <v>321</v>
      </c>
      <c r="J400" s="81" t="s">
        <v>0</v>
      </c>
      <c r="K400" s="148">
        <f>K401+K402+K403</f>
        <v>7185100</v>
      </c>
      <c r="L400" s="153">
        <f>L401+L402+L403</f>
        <v>1592343.6099999999</v>
      </c>
      <c r="M400" s="160">
        <f t="shared" si="22"/>
        <v>22.16174597430794</v>
      </c>
    </row>
    <row r="401" spans="7:13" ht="77.25">
      <c r="G401" s="83" t="s">
        <v>3</v>
      </c>
      <c r="H401" s="83"/>
      <c r="I401" s="84"/>
      <c r="J401" s="81">
        <v>100</v>
      </c>
      <c r="K401" s="148">
        <v>4437600</v>
      </c>
      <c r="L401" s="148">
        <v>987698.74</v>
      </c>
      <c r="M401" s="160">
        <f t="shared" si="22"/>
        <v>22.257498197223725</v>
      </c>
    </row>
    <row r="402" spans="7:13" ht="30.75">
      <c r="G402" s="83" t="s">
        <v>2</v>
      </c>
      <c r="H402" s="83"/>
      <c r="I402" s="84"/>
      <c r="J402" s="81">
        <v>200</v>
      </c>
      <c r="K402" s="148">
        <v>2460500</v>
      </c>
      <c r="L402" s="148">
        <v>563116.87</v>
      </c>
      <c r="M402" s="160">
        <f t="shared" si="22"/>
        <v>22.886277992277993</v>
      </c>
    </row>
    <row r="403" spans="7:13" ht="15">
      <c r="G403" s="83" t="s">
        <v>1</v>
      </c>
      <c r="H403" s="83"/>
      <c r="I403" s="84"/>
      <c r="J403" s="81">
        <v>800</v>
      </c>
      <c r="K403" s="148">
        <v>287000</v>
      </c>
      <c r="L403" s="153">
        <v>41528</v>
      </c>
      <c r="M403" s="160">
        <f t="shared" si="22"/>
        <v>14.469686411149826</v>
      </c>
    </row>
    <row r="404" spans="7:13" ht="49.5" customHeight="1">
      <c r="G404" s="102" t="s">
        <v>587</v>
      </c>
      <c r="H404" s="101"/>
      <c r="I404" s="80" t="s">
        <v>322</v>
      </c>
      <c r="J404" s="81"/>
      <c r="K404" s="148">
        <f>K405</f>
        <v>380000</v>
      </c>
      <c r="L404" s="153">
        <f>L405</f>
        <v>35238.12</v>
      </c>
      <c r="M404" s="160">
        <f t="shared" si="22"/>
        <v>9.27318947368421</v>
      </c>
    </row>
    <row r="405" spans="7:13" ht="30.75">
      <c r="G405" s="99" t="s">
        <v>369</v>
      </c>
      <c r="H405" s="99"/>
      <c r="I405" s="100" t="s">
        <v>323</v>
      </c>
      <c r="J405" s="81"/>
      <c r="K405" s="148">
        <f>K406+K408</f>
        <v>380000</v>
      </c>
      <c r="L405" s="153">
        <f>L406+L408</f>
        <v>35238.12</v>
      </c>
      <c r="M405" s="160">
        <f t="shared" si="22"/>
        <v>9.27318947368421</v>
      </c>
    </row>
    <row r="406" spans="7:13" ht="46.5">
      <c r="G406" s="102" t="s">
        <v>370</v>
      </c>
      <c r="H406" s="102"/>
      <c r="I406" s="80" t="s">
        <v>324</v>
      </c>
      <c r="J406" s="81"/>
      <c r="K406" s="148">
        <f>K407</f>
        <v>35000</v>
      </c>
      <c r="L406" s="153">
        <f>L407</f>
        <v>0</v>
      </c>
      <c r="M406" s="160">
        <f t="shared" si="22"/>
        <v>0</v>
      </c>
    </row>
    <row r="407" spans="7:13" ht="30.75">
      <c r="G407" s="83" t="s">
        <v>2</v>
      </c>
      <c r="H407" s="83"/>
      <c r="I407" s="84"/>
      <c r="J407" s="81">
        <v>200</v>
      </c>
      <c r="K407" s="148">
        <v>35000</v>
      </c>
      <c r="L407" s="153">
        <v>0</v>
      </c>
      <c r="M407" s="160">
        <f t="shared" si="22"/>
        <v>0</v>
      </c>
    </row>
    <row r="408" spans="7:13" ht="61.5">
      <c r="G408" s="23" t="s">
        <v>387</v>
      </c>
      <c r="H408" s="23"/>
      <c r="I408" s="80" t="s">
        <v>371</v>
      </c>
      <c r="J408" s="10"/>
      <c r="K408" s="148">
        <f>K409</f>
        <v>345000</v>
      </c>
      <c r="L408" s="153">
        <f>L409</f>
        <v>35238.12</v>
      </c>
      <c r="M408" s="160">
        <f t="shared" si="22"/>
        <v>10.213947826086956</v>
      </c>
    </row>
    <row r="409" spans="7:13" ht="30.75">
      <c r="G409" s="83" t="s">
        <v>2</v>
      </c>
      <c r="H409" s="23"/>
      <c r="I409" s="80"/>
      <c r="J409" s="10">
        <v>200</v>
      </c>
      <c r="K409" s="148">
        <v>345000</v>
      </c>
      <c r="L409" s="143">
        <v>35238.12</v>
      </c>
      <c r="M409" s="160">
        <f t="shared" si="22"/>
        <v>10.213947826086956</v>
      </c>
    </row>
    <row r="410" spans="7:13" ht="45">
      <c r="G410" s="4" t="s">
        <v>438</v>
      </c>
      <c r="H410" s="4"/>
      <c r="I410" s="5" t="s">
        <v>310</v>
      </c>
      <c r="J410" s="6" t="s">
        <v>0</v>
      </c>
      <c r="K410" s="195">
        <f aca="true" t="shared" si="23" ref="K410:L413">K411</f>
        <v>1647470</v>
      </c>
      <c r="L410" s="154">
        <f t="shared" si="23"/>
        <v>409200</v>
      </c>
      <c r="M410" s="159">
        <f t="shared" si="22"/>
        <v>24.83808506376444</v>
      </c>
    </row>
    <row r="411" spans="7:13" ht="48" customHeight="1">
      <c r="G411" s="23" t="s">
        <v>439</v>
      </c>
      <c r="H411" s="23"/>
      <c r="I411" s="9" t="s">
        <v>311</v>
      </c>
      <c r="J411" s="10" t="s">
        <v>0</v>
      </c>
      <c r="K411" s="148">
        <f>K412</f>
        <v>1647470</v>
      </c>
      <c r="L411" s="153">
        <f t="shared" si="23"/>
        <v>409200</v>
      </c>
      <c r="M411" s="160">
        <f t="shared" si="22"/>
        <v>24.83808506376444</v>
      </c>
    </row>
    <row r="412" spans="7:13" ht="61.5">
      <c r="G412" s="7" t="s">
        <v>440</v>
      </c>
      <c r="H412" s="7"/>
      <c r="I412" s="71" t="s">
        <v>312</v>
      </c>
      <c r="J412" s="10"/>
      <c r="K412" s="148">
        <f t="shared" si="23"/>
        <v>1647470</v>
      </c>
      <c r="L412" s="153">
        <f t="shared" si="23"/>
        <v>409200</v>
      </c>
      <c r="M412" s="160">
        <f t="shared" si="22"/>
        <v>24.83808506376444</v>
      </c>
    </row>
    <row r="413" spans="7:13" ht="46.5">
      <c r="G413" s="23" t="s">
        <v>441</v>
      </c>
      <c r="H413" s="23"/>
      <c r="I413" s="9" t="s">
        <v>313</v>
      </c>
      <c r="J413" s="10" t="s">
        <v>0</v>
      </c>
      <c r="K413" s="148">
        <f t="shared" si="23"/>
        <v>1647470</v>
      </c>
      <c r="L413" s="153">
        <f t="shared" si="23"/>
        <v>409200</v>
      </c>
      <c r="M413" s="160">
        <f t="shared" si="22"/>
        <v>24.83808506376444</v>
      </c>
    </row>
    <row r="414" spans="7:13" ht="38.25" customHeight="1">
      <c r="G414" s="23" t="s">
        <v>4</v>
      </c>
      <c r="H414" s="23"/>
      <c r="I414" s="9" t="s">
        <v>0</v>
      </c>
      <c r="J414" s="10">
        <v>600</v>
      </c>
      <c r="K414" s="148">
        <v>1647470</v>
      </c>
      <c r="L414" s="153">
        <v>409200</v>
      </c>
      <c r="M414" s="160">
        <f t="shared" si="22"/>
        <v>24.83808506376444</v>
      </c>
    </row>
    <row r="415" spans="7:13" ht="45">
      <c r="G415" s="54" t="s">
        <v>541</v>
      </c>
      <c r="H415" s="69"/>
      <c r="I415" s="5" t="s">
        <v>325</v>
      </c>
      <c r="J415" s="6" t="s">
        <v>0</v>
      </c>
      <c r="K415" s="195">
        <f>K416+K424+K431</f>
        <v>20858682</v>
      </c>
      <c r="L415" s="154">
        <f>L416+L424</f>
        <v>3543759.7199999997</v>
      </c>
      <c r="M415" s="159">
        <f t="shared" si="22"/>
        <v>16.989375071732717</v>
      </c>
    </row>
    <row r="416" spans="7:13" ht="46.5">
      <c r="G416" s="32" t="s">
        <v>542</v>
      </c>
      <c r="H416" s="69"/>
      <c r="I416" s="9" t="s">
        <v>326</v>
      </c>
      <c r="J416" s="10" t="s">
        <v>0</v>
      </c>
      <c r="K416" s="148">
        <f>K417</f>
        <v>13747449</v>
      </c>
      <c r="L416" s="153">
        <f>L417</f>
        <v>2166720</v>
      </c>
      <c r="M416" s="160">
        <f t="shared" si="22"/>
        <v>15.760887710876395</v>
      </c>
    </row>
    <row r="417" spans="7:13" ht="46.5">
      <c r="G417" s="103" t="s">
        <v>366</v>
      </c>
      <c r="H417" s="103"/>
      <c r="I417" s="71" t="s">
        <v>327</v>
      </c>
      <c r="J417" s="10"/>
      <c r="K417" s="148">
        <f>K418+K420+K422</f>
        <v>13747449</v>
      </c>
      <c r="L417" s="153">
        <f>L418+L420+L422</f>
        <v>2166720</v>
      </c>
      <c r="M417" s="160">
        <f t="shared" si="22"/>
        <v>15.760887710876395</v>
      </c>
    </row>
    <row r="418" spans="7:13" ht="61.5">
      <c r="G418" s="32" t="s">
        <v>588</v>
      </c>
      <c r="H418" s="32"/>
      <c r="I418" s="9" t="s">
        <v>328</v>
      </c>
      <c r="J418" s="10" t="s">
        <v>0</v>
      </c>
      <c r="K418" s="148">
        <f>K419</f>
        <v>8662852</v>
      </c>
      <c r="L418" s="153">
        <f>L419</f>
        <v>0</v>
      </c>
      <c r="M418" s="160">
        <f t="shared" si="22"/>
        <v>0</v>
      </c>
    </row>
    <row r="419" spans="7:13" ht="30.75">
      <c r="G419" s="23" t="s">
        <v>2</v>
      </c>
      <c r="H419" s="23"/>
      <c r="I419" s="9" t="s">
        <v>0</v>
      </c>
      <c r="J419" s="10">
        <v>200</v>
      </c>
      <c r="K419" s="148">
        <v>8662852</v>
      </c>
      <c r="L419" s="143">
        <v>0</v>
      </c>
      <c r="M419" s="160">
        <f t="shared" si="22"/>
        <v>0</v>
      </c>
    </row>
    <row r="420" spans="7:13" ht="15">
      <c r="G420" s="23" t="s">
        <v>93</v>
      </c>
      <c r="H420" s="23"/>
      <c r="I420" s="9" t="s">
        <v>329</v>
      </c>
      <c r="J420" s="10" t="s">
        <v>0</v>
      </c>
      <c r="K420" s="148">
        <f>K421</f>
        <v>5084597</v>
      </c>
      <c r="L420" s="153">
        <f>L421</f>
        <v>2166720</v>
      </c>
      <c r="M420" s="160">
        <f t="shared" si="22"/>
        <v>42.61340672623612</v>
      </c>
    </row>
    <row r="421" spans="7:13" ht="30" customHeight="1">
      <c r="G421" s="23" t="s">
        <v>2</v>
      </c>
      <c r="H421" s="23"/>
      <c r="I421" s="9"/>
      <c r="J421" s="10">
        <v>200</v>
      </c>
      <c r="K421" s="148">
        <v>5084597</v>
      </c>
      <c r="L421" s="153">
        <v>2166720</v>
      </c>
      <c r="M421" s="160">
        <f t="shared" si="22"/>
        <v>42.61340672623612</v>
      </c>
    </row>
    <row r="422" spans="7:13" ht="64.5" customHeight="1" hidden="1">
      <c r="G422" s="23" t="s">
        <v>395</v>
      </c>
      <c r="H422" s="23"/>
      <c r="I422" s="9" t="s">
        <v>394</v>
      </c>
      <c r="J422" s="10"/>
      <c r="K422" s="148">
        <f>K423</f>
        <v>0</v>
      </c>
      <c r="L422" s="153">
        <f>L423</f>
        <v>0</v>
      </c>
      <c r="M422" s="160" t="e">
        <f t="shared" si="22"/>
        <v>#DIV/0!</v>
      </c>
    </row>
    <row r="423" spans="7:13" ht="37.5" customHeight="1" hidden="1">
      <c r="G423" s="23" t="s">
        <v>2</v>
      </c>
      <c r="H423" s="23"/>
      <c r="I423" s="9"/>
      <c r="J423" s="10">
        <v>200</v>
      </c>
      <c r="K423" s="148">
        <v>0</v>
      </c>
      <c r="L423" s="153">
        <v>0</v>
      </c>
      <c r="M423" s="160" t="e">
        <f t="shared" si="22"/>
        <v>#DIV/0!</v>
      </c>
    </row>
    <row r="424" spans="7:13" ht="77.25">
      <c r="G424" s="60" t="s">
        <v>552</v>
      </c>
      <c r="H424" s="68"/>
      <c r="I424" s="9" t="s">
        <v>330</v>
      </c>
      <c r="J424" s="10"/>
      <c r="K424" s="148">
        <f>K425+K428</f>
        <v>7111233</v>
      </c>
      <c r="L424" s="153">
        <f>L425+L428</f>
        <v>1377039.72</v>
      </c>
      <c r="M424" s="160">
        <f t="shared" si="22"/>
        <v>19.364289146481347</v>
      </c>
    </row>
    <row r="425" spans="7:13" ht="46.5">
      <c r="G425" s="89" t="s">
        <v>332</v>
      </c>
      <c r="H425" s="89"/>
      <c r="I425" s="71" t="s">
        <v>331</v>
      </c>
      <c r="J425" s="10"/>
      <c r="K425" s="148">
        <f>K426</f>
        <v>7106733</v>
      </c>
      <c r="L425" s="153">
        <f>L426</f>
        <v>1375092.72</v>
      </c>
      <c r="M425" s="160">
        <f t="shared" si="22"/>
        <v>19.34915410498748</v>
      </c>
    </row>
    <row r="426" spans="7:13" ht="46.5">
      <c r="G426" s="32" t="s">
        <v>92</v>
      </c>
      <c r="H426" s="32"/>
      <c r="I426" s="9" t="s">
        <v>333</v>
      </c>
      <c r="J426" s="10"/>
      <c r="K426" s="148">
        <f>K427</f>
        <v>7106733</v>
      </c>
      <c r="L426" s="153">
        <f>L427</f>
        <v>1375092.72</v>
      </c>
      <c r="M426" s="160">
        <f t="shared" si="22"/>
        <v>19.34915410498748</v>
      </c>
    </row>
    <row r="427" spans="7:13" ht="15">
      <c r="G427" s="23" t="s">
        <v>1</v>
      </c>
      <c r="H427" s="23"/>
      <c r="I427" s="16"/>
      <c r="J427" s="10">
        <v>800</v>
      </c>
      <c r="K427" s="148">
        <v>7106733</v>
      </c>
      <c r="L427" s="143">
        <v>1375092.72</v>
      </c>
      <c r="M427" s="160">
        <f t="shared" si="22"/>
        <v>19.34915410498748</v>
      </c>
    </row>
    <row r="428" spans="7:13" ht="46.5">
      <c r="G428" s="7" t="s">
        <v>335</v>
      </c>
      <c r="H428" s="7"/>
      <c r="I428" s="71" t="s">
        <v>334</v>
      </c>
      <c r="J428" s="10"/>
      <c r="K428" s="148">
        <f>K429</f>
        <v>4500</v>
      </c>
      <c r="L428" s="153">
        <f>L429</f>
        <v>1947</v>
      </c>
      <c r="M428" s="160">
        <f t="shared" si="22"/>
        <v>43.266666666666666</v>
      </c>
    </row>
    <row r="429" spans="7:13" ht="61.5">
      <c r="G429" s="60" t="s">
        <v>110</v>
      </c>
      <c r="H429" s="60"/>
      <c r="I429" s="9" t="s">
        <v>336</v>
      </c>
      <c r="J429" s="10" t="s">
        <v>0</v>
      </c>
      <c r="K429" s="148">
        <f>K430</f>
        <v>4500</v>
      </c>
      <c r="L429" s="153">
        <f>L430</f>
        <v>1947</v>
      </c>
      <c r="M429" s="160">
        <f t="shared" si="22"/>
        <v>43.266666666666666</v>
      </c>
    </row>
    <row r="430" spans="7:13" ht="15">
      <c r="G430" s="23" t="s">
        <v>5</v>
      </c>
      <c r="H430" s="23"/>
      <c r="I430" s="9" t="s">
        <v>0</v>
      </c>
      <c r="J430" s="10">
        <v>300</v>
      </c>
      <c r="K430" s="148">
        <v>4500</v>
      </c>
      <c r="L430" s="153">
        <v>1947</v>
      </c>
      <c r="M430" s="160">
        <f t="shared" si="22"/>
        <v>43.266666666666666</v>
      </c>
    </row>
    <row r="431" spans="7:13" ht="0" customHeight="1" hidden="1">
      <c r="G431" s="23" t="s">
        <v>457</v>
      </c>
      <c r="H431" s="112"/>
      <c r="I431" s="9" t="s">
        <v>455</v>
      </c>
      <c r="J431" s="67"/>
      <c r="K431" s="198">
        <f aca="true" t="shared" si="24" ref="K431:L433">K432</f>
        <v>0</v>
      </c>
      <c r="L431" s="153">
        <f t="shared" si="24"/>
        <v>0</v>
      </c>
      <c r="M431" s="160" t="e">
        <f t="shared" si="22"/>
        <v>#DIV/0!</v>
      </c>
    </row>
    <row r="432" spans="7:13" ht="46.5" hidden="1">
      <c r="G432" s="7" t="s">
        <v>458</v>
      </c>
      <c r="H432" s="112"/>
      <c r="I432" s="71" t="s">
        <v>456</v>
      </c>
      <c r="J432" s="67"/>
      <c r="K432" s="198">
        <f t="shared" si="24"/>
        <v>0</v>
      </c>
      <c r="L432" s="153">
        <f t="shared" si="24"/>
        <v>0</v>
      </c>
      <c r="M432" s="160" t="e">
        <f t="shared" si="22"/>
        <v>#DIV/0!</v>
      </c>
    </row>
    <row r="433" spans="7:13" ht="61.5" hidden="1">
      <c r="G433" s="23" t="s">
        <v>460</v>
      </c>
      <c r="H433" s="112"/>
      <c r="I433" s="9" t="s">
        <v>459</v>
      </c>
      <c r="J433" s="67"/>
      <c r="K433" s="198">
        <f t="shared" si="24"/>
        <v>0</v>
      </c>
      <c r="L433" s="153">
        <f t="shared" si="24"/>
        <v>0</v>
      </c>
      <c r="M433" s="160" t="e">
        <f t="shared" si="22"/>
        <v>#DIV/0!</v>
      </c>
    </row>
    <row r="434" spans="7:13" ht="30.75" hidden="1">
      <c r="G434" s="23" t="s">
        <v>2</v>
      </c>
      <c r="H434" s="112"/>
      <c r="I434" s="53"/>
      <c r="J434" s="67">
        <v>200</v>
      </c>
      <c r="K434" s="198">
        <v>0</v>
      </c>
      <c r="L434" s="153">
        <v>0</v>
      </c>
      <c r="M434" s="160" t="e">
        <f t="shared" si="22"/>
        <v>#DIV/0!</v>
      </c>
    </row>
    <row r="435" spans="7:13" ht="45">
      <c r="G435" s="4" t="s">
        <v>589</v>
      </c>
      <c r="H435" s="58"/>
      <c r="I435" s="5" t="s">
        <v>338</v>
      </c>
      <c r="J435" s="6" t="s">
        <v>0</v>
      </c>
      <c r="K435" s="195">
        <f>K436</f>
        <v>69968</v>
      </c>
      <c r="L435" s="154">
        <f>L436</f>
        <v>0</v>
      </c>
      <c r="M435" s="159">
        <f t="shared" si="22"/>
        <v>0</v>
      </c>
    </row>
    <row r="436" spans="7:13" ht="56.25" customHeight="1">
      <c r="G436" s="23" t="s">
        <v>590</v>
      </c>
      <c r="H436" s="23"/>
      <c r="I436" s="9" t="s">
        <v>339</v>
      </c>
      <c r="J436" s="10" t="s">
        <v>0</v>
      </c>
      <c r="K436" s="148">
        <f>K437</f>
        <v>69968</v>
      </c>
      <c r="L436" s="153">
        <f>L437+L443</f>
        <v>0</v>
      </c>
      <c r="M436" s="160">
        <f t="shared" si="22"/>
        <v>0</v>
      </c>
    </row>
    <row r="437" spans="7:13" ht="64.5" customHeight="1">
      <c r="G437" s="7" t="s">
        <v>591</v>
      </c>
      <c r="H437" s="7"/>
      <c r="I437" s="71" t="s">
        <v>340</v>
      </c>
      <c r="J437" s="10"/>
      <c r="K437" s="148">
        <f>K438+K443+K446</f>
        <v>69968</v>
      </c>
      <c r="L437" s="153">
        <f>L438</f>
        <v>0</v>
      </c>
      <c r="M437" s="160">
        <f t="shared" si="22"/>
        <v>0</v>
      </c>
    </row>
    <row r="438" spans="7:13" ht="46.5" customHeight="1">
      <c r="G438" s="23" t="s">
        <v>592</v>
      </c>
      <c r="H438" s="23"/>
      <c r="I438" s="9" t="s">
        <v>593</v>
      </c>
      <c r="J438" s="10"/>
      <c r="K438" s="148">
        <f>K441+K442</f>
        <v>50000</v>
      </c>
      <c r="L438" s="153">
        <f>L441+L442</f>
        <v>0</v>
      </c>
      <c r="M438" s="160">
        <f t="shared" si="22"/>
        <v>0</v>
      </c>
    </row>
    <row r="439" spans="7:13" ht="30.75" hidden="1">
      <c r="G439" s="23" t="s">
        <v>2</v>
      </c>
      <c r="H439" s="23"/>
      <c r="I439" s="15"/>
      <c r="J439" s="10">
        <v>200</v>
      </c>
      <c r="K439" s="148">
        <v>0</v>
      </c>
      <c r="L439" s="153"/>
      <c r="M439" s="160" t="e">
        <f t="shared" si="22"/>
        <v>#DIV/0!</v>
      </c>
    </row>
    <row r="440" spans="7:13" ht="15" hidden="1">
      <c r="G440" s="23" t="s">
        <v>5</v>
      </c>
      <c r="H440" s="23"/>
      <c r="I440" s="15"/>
      <c r="J440" s="10">
        <v>300</v>
      </c>
      <c r="K440" s="148">
        <v>0</v>
      </c>
      <c r="L440" s="153"/>
      <c r="M440" s="160" t="e">
        <f t="shared" si="22"/>
        <v>#DIV/0!</v>
      </c>
    </row>
    <row r="441" spans="7:13" ht="14.25" customHeight="1">
      <c r="G441" s="23" t="s">
        <v>5</v>
      </c>
      <c r="H441" s="23"/>
      <c r="I441" s="15"/>
      <c r="J441" s="10">
        <v>300</v>
      </c>
      <c r="K441" s="148">
        <v>50000</v>
      </c>
      <c r="L441" s="153">
        <v>0</v>
      </c>
      <c r="M441" s="160">
        <f t="shared" si="22"/>
        <v>0</v>
      </c>
    </row>
    <row r="442" spans="7:13" ht="1.5" customHeight="1" hidden="1">
      <c r="G442" s="23" t="s">
        <v>1</v>
      </c>
      <c r="H442" s="23"/>
      <c r="I442" s="15"/>
      <c r="J442" s="10">
        <v>800</v>
      </c>
      <c r="K442" s="148">
        <v>0</v>
      </c>
      <c r="L442" s="153">
        <v>0</v>
      </c>
      <c r="M442" s="160" t="e">
        <f t="shared" si="22"/>
        <v>#DIV/0!</v>
      </c>
    </row>
    <row r="443" spans="7:13" ht="66" customHeight="1">
      <c r="G443" s="23" t="s">
        <v>379</v>
      </c>
      <c r="H443" s="7"/>
      <c r="I443" s="71" t="s">
        <v>594</v>
      </c>
      <c r="J443" s="10"/>
      <c r="K443" s="148">
        <f>K445</f>
        <v>6200</v>
      </c>
      <c r="L443" s="153">
        <f>L445</f>
        <v>0</v>
      </c>
      <c r="M443" s="160">
        <f t="shared" si="22"/>
        <v>0</v>
      </c>
    </row>
    <row r="444" spans="7:13" ht="30.75" hidden="1">
      <c r="G444" s="23" t="s">
        <v>368</v>
      </c>
      <c r="H444" s="23"/>
      <c r="I444" s="9" t="s">
        <v>367</v>
      </c>
      <c r="J444" s="10"/>
      <c r="K444" s="148">
        <v>0</v>
      </c>
      <c r="L444" s="153">
        <v>0</v>
      </c>
      <c r="M444" s="160" t="e">
        <f t="shared" si="22"/>
        <v>#DIV/0!</v>
      </c>
    </row>
    <row r="445" spans="7:13" ht="40.5" customHeight="1">
      <c r="G445" s="23" t="s">
        <v>2</v>
      </c>
      <c r="H445" s="23"/>
      <c r="I445" s="9"/>
      <c r="J445" s="10">
        <v>200</v>
      </c>
      <c r="K445" s="148">
        <v>6200</v>
      </c>
      <c r="L445" s="153">
        <v>0</v>
      </c>
      <c r="M445" s="160">
        <f t="shared" si="22"/>
        <v>0</v>
      </c>
    </row>
    <row r="446" spans="7:13" ht="27" customHeight="1">
      <c r="G446" s="23" t="s">
        <v>595</v>
      </c>
      <c r="H446" s="23"/>
      <c r="I446" s="9" t="s">
        <v>596</v>
      </c>
      <c r="J446" s="10"/>
      <c r="K446" s="148">
        <f>K447</f>
        <v>13768</v>
      </c>
      <c r="L446" s="153">
        <f>L447</f>
        <v>0</v>
      </c>
      <c r="M446" s="160">
        <f t="shared" si="22"/>
        <v>0</v>
      </c>
    </row>
    <row r="447" spans="7:13" ht="30.75">
      <c r="G447" s="23" t="s">
        <v>2</v>
      </c>
      <c r="H447" s="23"/>
      <c r="I447" s="9"/>
      <c r="J447" s="10">
        <v>200</v>
      </c>
      <c r="K447" s="148">
        <v>13768</v>
      </c>
      <c r="L447" s="153">
        <v>0</v>
      </c>
      <c r="M447" s="160">
        <f t="shared" si="22"/>
        <v>0</v>
      </c>
    </row>
    <row r="448" spans="7:13" ht="45.75" customHeight="1">
      <c r="G448" s="4" t="s">
        <v>597</v>
      </c>
      <c r="H448" s="4"/>
      <c r="I448" s="5" t="s">
        <v>598</v>
      </c>
      <c r="J448" s="6"/>
      <c r="K448" s="195">
        <f aca="true" t="shared" si="25" ref="K448:L451">K449</f>
        <v>747320</v>
      </c>
      <c r="L448" s="154">
        <f t="shared" si="25"/>
        <v>18900</v>
      </c>
      <c r="M448" s="159">
        <f t="shared" si="22"/>
        <v>2.529037092544024</v>
      </c>
    </row>
    <row r="449" spans="7:13" ht="50.25" customHeight="1">
      <c r="G449" s="23" t="s">
        <v>599</v>
      </c>
      <c r="H449" s="23"/>
      <c r="I449" s="9" t="s">
        <v>600</v>
      </c>
      <c r="J449" s="10"/>
      <c r="K449" s="148">
        <f t="shared" si="25"/>
        <v>747320</v>
      </c>
      <c r="L449" s="153">
        <f t="shared" si="25"/>
        <v>18900</v>
      </c>
      <c r="M449" s="160">
        <f t="shared" si="22"/>
        <v>2.529037092544024</v>
      </c>
    </row>
    <row r="450" spans="7:13" ht="64.5" customHeight="1">
      <c r="G450" s="7" t="s">
        <v>601</v>
      </c>
      <c r="H450" s="23"/>
      <c r="I450" s="9" t="s">
        <v>602</v>
      </c>
      <c r="J450" s="10"/>
      <c r="K450" s="148">
        <f t="shared" si="25"/>
        <v>747320</v>
      </c>
      <c r="L450" s="153">
        <f t="shared" si="25"/>
        <v>18900</v>
      </c>
      <c r="M450" s="160">
        <f t="shared" si="22"/>
        <v>2.529037092544024</v>
      </c>
    </row>
    <row r="451" spans="7:13" ht="34.5" customHeight="1">
      <c r="G451" s="23" t="s">
        <v>603</v>
      </c>
      <c r="H451" s="23"/>
      <c r="I451" s="9" t="s">
        <v>604</v>
      </c>
      <c r="J451" s="10"/>
      <c r="K451" s="148">
        <f t="shared" si="25"/>
        <v>747320</v>
      </c>
      <c r="L451" s="153">
        <f t="shared" si="25"/>
        <v>18900</v>
      </c>
      <c r="M451" s="160">
        <f t="shared" si="22"/>
        <v>2.529037092544024</v>
      </c>
    </row>
    <row r="452" spans="7:13" ht="30.75">
      <c r="G452" s="23" t="s">
        <v>2</v>
      </c>
      <c r="H452" s="23"/>
      <c r="I452" s="9"/>
      <c r="J452" s="10">
        <v>200</v>
      </c>
      <c r="K452" s="148">
        <v>747320</v>
      </c>
      <c r="L452" s="153">
        <v>18900</v>
      </c>
      <c r="M452" s="160">
        <f t="shared" si="22"/>
        <v>2.529037092544024</v>
      </c>
    </row>
    <row r="453" spans="7:13" ht="15">
      <c r="G453" s="4" t="s">
        <v>9</v>
      </c>
      <c r="H453" s="23"/>
      <c r="I453" s="5" t="s">
        <v>345</v>
      </c>
      <c r="J453" s="10"/>
      <c r="K453" s="195">
        <f>K454+K456+K459+K461+K465+K469+K472+K467</f>
        <v>18325262</v>
      </c>
      <c r="L453" s="154">
        <f>L454+L456+L459+L461+L465+L469+L472+L467</f>
        <v>3981067.3899999997</v>
      </c>
      <c r="M453" s="160">
        <f t="shared" si="22"/>
        <v>21.724477336258545</v>
      </c>
    </row>
    <row r="454" spans="7:13" ht="46.5" hidden="1">
      <c r="G454" s="23" t="s">
        <v>378</v>
      </c>
      <c r="H454" s="23"/>
      <c r="I454" s="9" t="s">
        <v>377</v>
      </c>
      <c r="J454" s="6"/>
      <c r="K454" s="148">
        <f>K455</f>
        <v>0</v>
      </c>
      <c r="L454" s="153">
        <f>L455</f>
        <v>0</v>
      </c>
      <c r="M454" s="160" t="e">
        <f t="shared" si="22"/>
        <v>#DIV/0!</v>
      </c>
    </row>
    <row r="455" spans="7:13" ht="37.5" customHeight="1" hidden="1">
      <c r="G455" s="23" t="s">
        <v>2</v>
      </c>
      <c r="H455" s="23"/>
      <c r="I455" s="5"/>
      <c r="J455" s="10">
        <v>200</v>
      </c>
      <c r="K455" s="148">
        <v>0</v>
      </c>
      <c r="L455" s="153">
        <v>0</v>
      </c>
      <c r="M455" s="160" t="e">
        <f t="shared" si="22"/>
        <v>#DIV/0!</v>
      </c>
    </row>
    <row r="456" spans="7:13" ht="61.5">
      <c r="G456" s="23" t="s">
        <v>80</v>
      </c>
      <c r="H456" s="23"/>
      <c r="I456" s="9" t="s">
        <v>346</v>
      </c>
      <c r="J456" s="10"/>
      <c r="K456" s="148">
        <f>K457+K458</f>
        <v>1472986</v>
      </c>
      <c r="L456" s="153">
        <f>L457+L458</f>
        <v>170067.95</v>
      </c>
      <c r="M456" s="160">
        <f t="shared" si="22"/>
        <v>11.545795411497464</v>
      </c>
    </row>
    <row r="457" spans="7:13" ht="77.25">
      <c r="G457" s="23" t="s">
        <v>3</v>
      </c>
      <c r="H457" s="23"/>
      <c r="I457" s="9" t="s">
        <v>0</v>
      </c>
      <c r="J457" s="10">
        <v>100</v>
      </c>
      <c r="K457" s="148">
        <v>563309</v>
      </c>
      <c r="L457" s="143">
        <v>122108.85</v>
      </c>
      <c r="M457" s="160">
        <f t="shared" si="22"/>
        <v>21.677063565467623</v>
      </c>
    </row>
    <row r="458" spans="7:13" ht="30.75">
      <c r="G458" s="23" t="s">
        <v>2</v>
      </c>
      <c r="H458" s="23"/>
      <c r="I458" s="9" t="s">
        <v>0</v>
      </c>
      <c r="J458" s="10">
        <v>200</v>
      </c>
      <c r="K458" s="148">
        <v>909677</v>
      </c>
      <c r="L458" s="143">
        <v>47959.1</v>
      </c>
      <c r="M458" s="160">
        <f t="shared" si="22"/>
        <v>5.272102075791737</v>
      </c>
    </row>
    <row r="459" spans="7:13" ht="15">
      <c r="G459" s="23" t="s">
        <v>76</v>
      </c>
      <c r="H459" s="23"/>
      <c r="I459" s="9" t="s">
        <v>347</v>
      </c>
      <c r="J459" s="10" t="s">
        <v>0</v>
      </c>
      <c r="K459" s="148">
        <f>K460</f>
        <v>1459900</v>
      </c>
      <c r="L459" s="153">
        <f>L460</f>
        <v>351138.58</v>
      </c>
      <c r="M459" s="160">
        <f t="shared" si="22"/>
        <v>24.052235084594837</v>
      </c>
    </row>
    <row r="460" spans="7:13" ht="77.25">
      <c r="G460" s="23" t="s">
        <v>3</v>
      </c>
      <c r="H460" s="23"/>
      <c r="I460" s="16"/>
      <c r="J460" s="10">
        <v>100</v>
      </c>
      <c r="K460" s="148">
        <v>1459900</v>
      </c>
      <c r="L460" s="143">
        <v>351138.58</v>
      </c>
      <c r="M460" s="160">
        <f t="shared" si="22"/>
        <v>24.052235084594837</v>
      </c>
    </row>
    <row r="461" spans="7:13" ht="46.5">
      <c r="G461" s="23" t="s">
        <v>87</v>
      </c>
      <c r="H461" s="23"/>
      <c r="I461" s="9" t="s">
        <v>350</v>
      </c>
      <c r="J461" s="10"/>
      <c r="K461" s="148">
        <f>K462+K463+K464</f>
        <v>14837400</v>
      </c>
      <c r="L461" s="153">
        <f>L462+L463+L464</f>
        <v>3309263.07</v>
      </c>
      <c r="M461" s="160">
        <f t="shared" si="22"/>
        <v>22.303524000161755</v>
      </c>
    </row>
    <row r="462" spans="7:13" ht="77.25">
      <c r="G462" s="23" t="s">
        <v>3</v>
      </c>
      <c r="H462" s="23"/>
      <c r="I462" s="9" t="s">
        <v>0</v>
      </c>
      <c r="J462" s="10">
        <v>100</v>
      </c>
      <c r="K462" s="148">
        <v>13742500</v>
      </c>
      <c r="L462" s="143">
        <v>3177536.86</v>
      </c>
      <c r="M462" s="160">
        <f t="shared" si="22"/>
        <v>23.121970965981443</v>
      </c>
    </row>
    <row r="463" spans="7:13" ht="30.75">
      <c r="G463" s="23" t="s">
        <v>2</v>
      </c>
      <c r="H463" s="23"/>
      <c r="I463" s="9" t="s">
        <v>0</v>
      </c>
      <c r="J463" s="10">
        <v>200</v>
      </c>
      <c r="K463" s="148">
        <v>932900</v>
      </c>
      <c r="L463" s="143">
        <v>81726.21</v>
      </c>
      <c r="M463" s="160">
        <f t="shared" si="22"/>
        <v>8.760446993246864</v>
      </c>
    </row>
    <row r="464" spans="7:13" ht="15">
      <c r="G464" s="23" t="s">
        <v>1</v>
      </c>
      <c r="H464" s="23"/>
      <c r="I464" s="9" t="s">
        <v>0</v>
      </c>
      <c r="J464" s="10">
        <v>800</v>
      </c>
      <c r="K464" s="148">
        <v>162000</v>
      </c>
      <c r="L464" s="143">
        <v>50000</v>
      </c>
      <c r="M464" s="160">
        <f t="shared" si="22"/>
        <v>30.864197530864196</v>
      </c>
    </row>
    <row r="465" spans="7:13" ht="15">
      <c r="G465" s="23" t="s">
        <v>112</v>
      </c>
      <c r="H465" s="23"/>
      <c r="I465" s="9" t="s">
        <v>356</v>
      </c>
      <c r="J465" s="10"/>
      <c r="K465" s="148">
        <f>K466</f>
        <v>200000</v>
      </c>
      <c r="L465" s="153">
        <f>L466</f>
        <v>45000</v>
      </c>
      <c r="M465" s="160">
        <f t="shared" si="22"/>
        <v>22.5</v>
      </c>
    </row>
    <row r="466" spans="7:13" ht="15">
      <c r="G466" s="23" t="s">
        <v>1</v>
      </c>
      <c r="H466" s="23"/>
      <c r="I466" s="9" t="s">
        <v>0</v>
      </c>
      <c r="J466" s="10">
        <v>800</v>
      </c>
      <c r="K466" s="148">
        <v>200000</v>
      </c>
      <c r="L466" s="153">
        <v>45000</v>
      </c>
      <c r="M466" s="160">
        <f t="shared" si="22"/>
        <v>22.5</v>
      </c>
    </row>
    <row r="467" spans="7:13" ht="34.5" customHeight="1" hidden="1">
      <c r="G467" s="23" t="s">
        <v>510</v>
      </c>
      <c r="H467" s="23"/>
      <c r="I467" s="9" t="s">
        <v>509</v>
      </c>
      <c r="J467" s="10"/>
      <c r="K467" s="148">
        <f>K468</f>
        <v>0</v>
      </c>
      <c r="L467" s="153">
        <f>L468</f>
        <v>0</v>
      </c>
      <c r="M467" s="160" t="e">
        <f aca="true" t="shared" si="26" ref="M467:M489">L467/K467*100</f>
        <v>#DIV/0!</v>
      </c>
    </row>
    <row r="468" spans="7:13" ht="30.75" hidden="1">
      <c r="G468" s="23" t="s">
        <v>2</v>
      </c>
      <c r="H468" s="23"/>
      <c r="I468" s="9"/>
      <c r="J468" s="10">
        <v>200</v>
      </c>
      <c r="K468" s="148">
        <v>0</v>
      </c>
      <c r="L468" s="153">
        <v>0</v>
      </c>
      <c r="M468" s="160" t="e">
        <f t="shared" si="26"/>
        <v>#DIV/0!</v>
      </c>
    </row>
    <row r="469" spans="7:13" ht="34.5" customHeight="1">
      <c r="G469" s="23" t="s">
        <v>82</v>
      </c>
      <c r="H469" s="23"/>
      <c r="I469" s="9" t="s">
        <v>358</v>
      </c>
      <c r="J469" s="10" t="s">
        <v>0</v>
      </c>
      <c r="K469" s="148">
        <f>K470+K471</f>
        <v>338052</v>
      </c>
      <c r="L469" s="153">
        <f>L470+L471</f>
        <v>101397.79000000001</v>
      </c>
      <c r="M469" s="160">
        <f t="shared" si="26"/>
        <v>29.994731579756962</v>
      </c>
    </row>
    <row r="470" spans="7:13" ht="77.25">
      <c r="G470" s="23" t="s">
        <v>3</v>
      </c>
      <c r="H470" s="23"/>
      <c r="I470" s="9"/>
      <c r="J470" s="10">
        <v>100</v>
      </c>
      <c r="K470" s="148">
        <v>328052</v>
      </c>
      <c r="L470" s="143">
        <v>100049.66</v>
      </c>
      <c r="M470" s="160">
        <f t="shared" si="26"/>
        <v>30.498110055722876</v>
      </c>
    </row>
    <row r="471" spans="7:13" ht="30.75">
      <c r="G471" s="23" t="s">
        <v>2</v>
      </c>
      <c r="H471" s="23"/>
      <c r="I471" s="9"/>
      <c r="J471" s="10">
        <v>200</v>
      </c>
      <c r="K471" s="148">
        <v>10000</v>
      </c>
      <c r="L471" s="143">
        <v>1348.13</v>
      </c>
      <c r="M471" s="160">
        <f t="shared" si="26"/>
        <v>13.481300000000001</v>
      </c>
    </row>
    <row r="472" spans="7:13" ht="30.75">
      <c r="G472" s="23" t="s">
        <v>83</v>
      </c>
      <c r="H472" s="23"/>
      <c r="I472" s="9" t="s">
        <v>359</v>
      </c>
      <c r="J472" s="10" t="s">
        <v>0</v>
      </c>
      <c r="K472" s="148">
        <f>K473</f>
        <v>16924</v>
      </c>
      <c r="L472" s="153">
        <f>L473</f>
        <v>4200</v>
      </c>
      <c r="M472" s="160">
        <f t="shared" si="26"/>
        <v>24.816828173008744</v>
      </c>
    </row>
    <row r="473" spans="7:13" ht="30.75">
      <c r="G473" s="23" t="s">
        <v>2</v>
      </c>
      <c r="H473" s="23"/>
      <c r="I473" s="9" t="s">
        <v>0</v>
      </c>
      <c r="J473" s="10">
        <v>200</v>
      </c>
      <c r="K473" s="148">
        <v>16924</v>
      </c>
      <c r="L473" s="153">
        <v>4200</v>
      </c>
      <c r="M473" s="160">
        <f t="shared" si="26"/>
        <v>24.816828173008744</v>
      </c>
    </row>
    <row r="474" spans="7:13" ht="30">
      <c r="G474" s="98" t="s">
        <v>411</v>
      </c>
      <c r="H474" s="121">
        <v>825</v>
      </c>
      <c r="I474" s="9"/>
      <c r="J474" s="10"/>
      <c r="K474" s="195">
        <f>K475</f>
        <v>25000</v>
      </c>
      <c r="L474" s="154">
        <f>L475</f>
        <v>0</v>
      </c>
      <c r="M474" s="159">
        <f t="shared" si="26"/>
        <v>0</v>
      </c>
    </row>
    <row r="475" spans="7:13" ht="15">
      <c r="G475" s="4" t="s">
        <v>9</v>
      </c>
      <c r="H475" s="4"/>
      <c r="I475" s="5" t="s">
        <v>345</v>
      </c>
      <c r="J475" s="6" t="s">
        <v>0</v>
      </c>
      <c r="K475" s="195">
        <f>K476+K478</f>
        <v>25000</v>
      </c>
      <c r="L475" s="154">
        <f>L476+L478</f>
        <v>0</v>
      </c>
      <c r="M475" s="160">
        <f t="shared" si="26"/>
        <v>0</v>
      </c>
    </row>
    <row r="476" spans="7:13" ht="34.5" customHeight="1">
      <c r="G476" s="23" t="s">
        <v>77</v>
      </c>
      <c r="H476" s="23"/>
      <c r="I476" s="80" t="s">
        <v>348</v>
      </c>
      <c r="J476" s="10" t="s">
        <v>0</v>
      </c>
      <c r="K476" s="148">
        <f>K477</f>
        <v>10000</v>
      </c>
      <c r="L476" s="153">
        <f>L477</f>
        <v>0</v>
      </c>
      <c r="M476" s="160">
        <f t="shared" si="26"/>
        <v>0</v>
      </c>
    </row>
    <row r="477" spans="7:13" ht="77.25">
      <c r="G477" s="23" t="s">
        <v>3</v>
      </c>
      <c r="H477" s="23"/>
      <c r="I477" s="16"/>
      <c r="J477" s="10">
        <v>100</v>
      </c>
      <c r="K477" s="148">
        <v>10000</v>
      </c>
      <c r="L477" s="143">
        <v>0</v>
      </c>
      <c r="M477" s="160">
        <f t="shared" si="26"/>
        <v>0</v>
      </c>
    </row>
    <row r="478" spans="7:13" ht="30.75">
      <c r="G478" s="23" t="s">
        <v>78</v>
      </c>
      <c r="H478" s="23"/>
      <c r="I478" s="9" t="s">
        <v>349</v>
      </c>
      <c r="J478" s="10"/>
      <c r="K478" s="143">
        <f>K479+K480</f>
        <v>15000</v>
      </c>
      <c r="L478" s="153">
        <f>L479+L480</f>
        <v>0</v>
      </c>
      <c r="M478" s="160">
        <f t="shared" si="26"/>
        <v>0</v>
      </c>
    </row>
    <row r="479" spans="7:13" ht="77.25">
      <c r="G479" s="23" t="s">
        <v>3</v>
      </c>
      <c r="H479" s="23"/>
      <c r="I479" s="16"/>
      <c r="J479" s="10">
        <v>100</v>
      </c>
      <c r="K479" s="143">
        <v>10000</v>
      </c>
      <c r="L479" s="153">
        <v>0</v>
      </c>
      <c r="M479" s="160">
        <f t="shared" si="26"/>
        <v>0</v>
      </c>
    </row>
    <row r="480" spans="7:13" ht="30.75">
      <c r="G480" s="23" t="s">
        <v>2</v>
      </c>
      <c r="H480" s="23"/>
      <c r="I480" s="16"/>
      <c r="J480" s="10">
        <v>200</v>
      </c>
      <c r="K480" s="143">
        <v>5000</v>
      </c>
      <c r="L480" s="153">
        <v>0</v>
      </c>
      <c r="M480" s="160">
        <f t="shared" si="26"/>
        <v>0</v>
      </c>
    </row>
    <row r="481" spans="7:13" ht="30">
      <c r="G481" s="98" t="s">
        <v>412</v>
      </c>
      <c r="H481" s="121">
        <v>826</v>
      </c>
      <c r="I481" s="16"/>
      <c r="J481" s="10"/>
      <c r="K481" s="145">
        <f>K482</f>
        <v>1035700</v>
      </c>
      <c r="L481" s="154">
        <f>L482</f>
        <v>243823.41999999998</v>
      </c>
      <c r="M481" s="159">
        <f t="shared" si="26"/>
        <v>23.541896302017957</v>
      </c>
    </row>
    <row r="482" spans="7:13" ht="15">
      <c r="G482" s="4" t="s">
        <v>9</v>
      </c>
      <c r="H482" s="23"/>
      <c r="I482" s="120" t="s">
        <v>345</v>
      </c>
      <c r="J482" s="10"/>
      <c r="K482" s="145">
        <f>K483+K485</f>
        <v>1035700</v>
      </c>
      <c r="L482" s="154">
        <f>L483+L485</f>
        <v>243823.41999999998</v>
      </c>
      <c r="M482" s="160">
        <f t="shared" si="26"/>
        <v>23.541896302017957</v>
      </c>
    </row>
    <row r="483" spans="7:13" ht="30.75">
      <c r="G483" s="23" t="s">
        <v>79</v>
      </c>
      <c r="H483" s="23"/>
      <c r="I483" s="9" t="s">
        <v>351</v>
      </c>
      <c r="J483" s="10"/>
      <c r="K483" s="143">
        <f>K484</f>
        <v>666900</v>
      </c>
      <c r="L483" s="153">
        <f>L484</f>
        <v>167611.97</v>
      </c>
      <c r="M483" s="160">
        <f t="shared" si="26"/>
        <v>25.13299895036737</v>
      </c>
    </row>
    <row r="484" spans="7:13" ht="77.25">
      <c r="G484" s="23" t="s">
        <v>3</v>
      </c>
      <c r="H484" s="23"/>
      <c r="I484" s="9" t="s">
        <v>0</v>
      </c>
      <c r="J484" s="10">
        <v>100</v>
      </c>
      <c r="K484" s="143">
        <v>666900</v>
      </c>
      <c r="L484" s="143">
        <v>167611.97</v>
      </c>
      <c r="M484" s="160">
        <f t="shared" si="26"/>
        <v>25.13299895036737</v>
      </c>
    </row>
    <row r="485" spans="7:13" ht="30.75">
      <c r="G485" s="23" t="s">
        <v>91</v>
      </c>
      <c r="H485" s="23"/>
      <c r="I485" s="9" t="s">
        <v>352</v>
      </c>
      <c r="J485" s="10"/>
      <c r="K485" s="143">
        <f>K486+K487+K488</f>
        <v>368800</v>
      </c>
      <c r="L485" s="153">
        <f>L486+L487</f>
        <v>76211.45</v>
      </c>
      <c r="M485" s="160">
        <f t="shared" si="26"/>
        <v>20.664709869848156</v>
      </c>
    </row>
    <row r="486" spans="7:13" ht="77.25">
      <c r="G486" s="23" t="s">
        <v>3</v>
      </c>
      <c r="H486" s="23"/>
      <c r="I486" s="9"/>
      <c r="J486" s="10">
        <v>100</v>
      </c>
      <c r="K486" s="143">
        <v>355800</v>
      </c>
      <c r="L486" s="143">
        <v>74911.45</v>
      </c>
      <c r="M486" s="160">
        <f t="shared" si="26"/>
        <v>21.05437043282743</v>
      </c>
    </row>
    <row r="487" spans="7:13" ht="30.75">
      <c r="G487" s="23" t="s">
        <v>2</v>
      </c>
      <c r="H487" s="23"/>
      <c r="I487" s="9"/>
      <c r="J487" s="10">
        <v>200</v>
      </c>
      <c r="K487" s="143">
        <v>13000</v>
      </c>
      <c r="L487" s="153">
        <v>1300</v>
      </c>
      <c r="M487" s="160">
        <f t="shared" si="26"/>
        <v>10</v>
      </c>
    </row>
    <row r="488" spans="7:13" ht="15" hidden="1">
      <c r="G488" s="23" t="s">
        <v>1</v>
      </c>
      <c r="H488" s="23"/>
      <c r="I488" s="9"/>
      <c r="J488" s="10">
        <v>800</v>
      </c>
      <c r="K488" s="143">
        <v>0</v>
      </c>
      <c r="L488" s="153">
        <v>0</v>
      </c>
      <c r="M488" s="160" t="e">
        <f t="shared" si="26"/>
        <v>#DIV/0!</v>
      </c>
    </row>
    <row r="489" spans="7:13" ht="15">
      <c r="G489" s="2" t="s">
        <v>63</v>
      </c>
      <c r="H489" s="2"/>
      <c r="I489" s="1"/>
      <c r="J489" s="1"/>
      <c r="K489" s="155">
        <f>K482+K475+K320+K238+K192+K90+K13</f>
        <v>484606854</v>
      </c>
      <c r="L489" s="154">
        <f>L482+L475+L320+L238+L192+L90+L13</f>
        <v>115583029.10000001</v>
      </c>
      <c r="M489" s="159">
        <f t="shared" si="26"/>
        <v>23.850886165964134</v>
      </c>
    </row>
    <row r="496" spans="10:11" ht="15">
      <c r="J496" s="40"/>
      <c r="K496" s="41"/>
    </row>
    <row r="497" spans="10:11" ht="15">
      <c r="J497" s="40"/>
      <c r="K497" s="41"/>
    </row>
    <row r="498" spans="10:11" ht="15">
      <c r="J498" s="40"/>
      <c r="K498" s="41"/>
    </row>
    <row r="499" spans="10:11" ht="15">
      <c r="J499" s="40"/>
      <c r="K499" s="41"/>
    </row>
    <row r="500" spans="10:11" ht="15">
      <c r="J500" s="40"/>
      <c r="K500" s="41"/>
    </row>
    <row r="501" spans="10:11" ht="15">
      <c r="J501" s="40"/>
      <c r="K501" s="41"/>
    </row>
    <row r="502" spans="10:11" ht="15">
      <c r="J502" s="40"/>
      <c r="K502" s="41"/>
    </row>
    <row r="503" spans="10:11" ht="15">
      <c r="J503" s="40"/>
      <c r="K503" s="41"/>
    </row>
    <row r="504" spans="10:11" ht="15">
      <c r="J504" s="40"/>
      <c r="K504" s="41"/>
    </row>
    <row r="505" spans="10:11" ht="15">
      <c r="J505" s="40"/>
      <c r="K505" s="41"/>
    </row>
    <row r="506" spans="10:11" ht="15">
      <c r="J506" s="40"/>
      <c r="K506" s="41"/>
    </row>
    <row r="507" spans="10:11" ht="15">
      <c r="J507" s="40"/>
      <c r="K507" s="41"/>
    </row>
    <row r="508" spans="10:11" ht="15">
      <c r="J508" s="42"/>
      <c r="K508" s="41"/>
    </row>
    <row r="509" spans="10:11" ht="15">
      <c r="J509" s="42"/>
      <c r="K509" s="41"/>
    </row>
    <row r="510" spans="10:11" ht="15">
      <c r="J510" s="42"/>
      <c r="K510" s="41"/>
    </row>
    <row r="511" spans="10:11" ht="15">
      <c r="J511" s="42"/>
      <c r="K511" s="41"/>
    </row>
    <row r="512" spans="10:11" ht="15">
      <c r="J512" s="42"/>
      <c r="K512" s="41"/>
    </row>
    <row r="513" spans="10:11" ht="15">
      <c r="J513" s="42"/>
      <c r="K513" s="41"/>
    </row>
    <row r="514" spans="10:11" ht="15">
      <c r="J514" s="42"/>
      <c r="K514" s="41"/>
    </row>
    <row r="515" spans="10:11" ht="15">
      <c r="J515" s="42"/>
      <c r="K515" s="41"/>
    </row>
    <row r="516" spans="10:11" ht="15">
      <c r="J516" s="42"/>
      <c r="K516" s="41"/>
    </row>
    <row r="517" spans="10:11" ht="15">
      <c r="J517" s="42"/>
      <c r="K517" s="41"/>
    </row>
    <row r="518" spans="10:11" ht="15">
      <c r="J518" s="42"/>
      <c r="K518" s="41"/>
    </row>
    <row r="519" spans="10:11" ht="15">
      <c r="J519" s="42"/>
      <c r="K519" s="41"/>
    </row>
    <row r="520" spans="10:11" ht="15">
      <c r="J520" s="42"/>
      <c r="K520" s="41"/>
    </row>
    <row r="521" spans="10:11" ht="15">
      <c r="J521" s="42"/>
      <c r="K521" s="41"/>
    </row>
    <row r="522" spans="10:11" ht="15">
      <c r="J522" s="42"/>
      <c r="K522" s="41"/>
    </row>
    <row r="523" spans="10:11" ht="15">
      <c r="J523" s="42"/>
      <c r="K523" s="41"/>
    </row>
    <row r="524" spans="10:11" ht="15">
      <c r="J524" s="42"/>
      <c r="K524" s="41"/>
    </row>
    <row r="525" ht="15">
      <c r="K525" s="41"/>
    </row>
    <row r="526" ht="15">
      <c r="K526" s="41"/>
    </row>
  </sheetData>
  <sheetProtection/>
  <mergeCells count="81">
    <mergeCell ref="K2:M2"/>
    <mergeCell ref="G7:M7"/>
    <mergeCell ref="I1:M1"/>
    <mergeCell ref="B270:F270"/>
    <mergeCell ref="B179:F179"/>
    <mergeCell ref="B80:F80"/>
    <mergeCell ref="B125:F125"/>
    <mergeCell ref="B99:F99"/>
    <mergeCell ref="B218:F218"/>
    <mergeCell ref="B206:F206"/>
    <mergeCell ref="B255:F255"/>
    <mergeCell ref="I3:K3"/>
    <mergeCell ref="B102:F102"/>
    <mergeCell ref="B47:F47"/>
    <mergeCell ref="B66:F66"/>
    <mergeCell ref="B123:F123"/>
    <mergeCell ref="B43:F43"/>
    <mergeCell ref="B44:F44"/>
    <mergeCell ref="B49:F49"/>
    <mergeCell ref="B52:F52"/>
    <mergeCell ref="B69:F69"/>
    <mergeCell ref="B48:F48"/>
    <mergeCell ref="B68:F68"/>
    <mergeCell ref="B59:F59"/>
    <mergeCell ref="B67:F67"/>
    <mergeCell ref="B72:F72"/>
    <mergeCell ref="B96:F96"/>
    <mergeCell ref="B95:F95"/>
    <mergeCell ref="B105:F105"/>
    <mergeCell ref="B134:F134"/>
    <mergeCell ref="B109:F109"/>
    <mergeCell ref="B122:F122"/>
    <mergeCell ref="B112:F112"/>
    <mergeCell ref="B126:F126"/>
    <mergeCell ref="B104:F104"/>
    <mergeCell ref="B266:F266"/>
    <mergeCell ref="B336:F336"/>
    <mergeCell ref="B324:F324"/>
    <mergeCell ref="B321:F321"/>
    <mergeCell ref="B323:F323"/>
    <mergeCell ref="B322:F322"/>
    <mergeCell ref="B247:F247"/>
    <mergeCell ref="B127:F127"/>
    <mergeCell ref="B174:F174"/>
    <mergeCell ref="B279:F279"/>
    <mergeCell ref="B273:F273"/>
    <mergeCell ref="B313:F313"/>
    <mergeCell ref="B259:F259"/>
    <mergeCell ref="B298:F298"/>
    <mergeCell ref="B277:F277"/>
    <mergeCell ref="B223:F223"/>
    <mergeCell ref="B373:F373"/>
    <mergeCell ref="B337:F337"/>
    <mergeCell ref="B372:F372"/>
    <mergeCell ref="B272:F272"/>
    <mergeCell ref="B280:F280"/>
    <mergeCell ref="B338:F338"/>
    <mergeCell ref="B318:F318"/>
    <mergeCell ref="B284:F284"/>
    <mergeCell ref="B312:F312"/>
    <mergeCell ref="B316:F316"/>
    <mergeCell ref="B184:F184"/>
    <mergeCell ref="B208:F208"/>
    <mergeCell ref="B185:F185"/>
    <mergeCell ref="B217:F217"/>
    <mergeCell ref="B219:F219"/>
    <mergeCell ref="B191:F191"/>
    <mergeCell ref="B192:F192"/>
    <mergeCell ref="B209:F209"/>
    <mergeCell ref="B216:F216"/>
    <mergeCell ref="B186:F186"/>
    <mergeCell ref="I5:K6"/>
    <mergeCell ref="B129:F129"/>
    <mergeCell ref="B128:F128"/>
    <mergeCell ref="B283:F283"/>
    <mergeCell ref="B222:F222"/>
    <mergeCell ref="B132:F132"/>
    <mergeCell ref="B171:F171"/>
    <mergeCell ref="B207:F207"/>
    <mergeCell ref="B246:F246"/>
    <mergeCell ref="B230:F230"/>
  </mergeCells>
  <printOptions horizontalCentered="1"/>
  <pageMargins left="0.5905511811023623" right="0.1968503937007874" top="0.7874015748031497" bottom="0.3937007874015748" header="0.5118110236220472" footer="0.5118110236220472"/>
  <pageSetup fitToHeight="35" fitToWidth="1" horizontalDpi="600" verticalDpi="600" orientation="portrait" paperSize="9" scale="67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2017-04-28T06:17:18Z</cp:lastPrinted>
  <dcterms:created xsi:type="dcterms:W3CDTF">2013-10-18T09:34:20Z</dcterms:created>
  <dcterms:modified xsi:type="dcterms:W3CDTF">2017-04-28T06:17:45Z</dcterms:modified>
  <cp:category/>
  <cp:version/>
  <cp:contentType/>
  <cp:contentStatus/>
</cp:coreProperties>
</file>