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110" windowWidth="11030" windowHeight="861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Табл.№1'!$8:$8</definedName>
    <definedName name="_xlnm.Print_Area" localSheetId="1">'Приложение №4 Табл.№1'!$G$1:$L$393</definedName>
  </definedNames>
  <calcPr fullCalcOnLoad="1"/>
</workbook>
</file>

<file path=xl/sharedStrings.xml><?xml version="1.0" encoding="utf-8"?>
<sst xmlns="http://schemas.openxmlformats.org/spreadsheetml/2006/main" count="848" uniqueCount="581">
  <si>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</si>
  <si>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</si>
  <si>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</si>
  <si>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</si>
  <si>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</si>
  <si>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</si>
  <si>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</si>
  <si>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</si>
  <si>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</si>
  <si>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</si>
  <si>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</si>
  <si>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</si>
  <si>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3610000</t>
  </si>
  <si>
    <t>3600000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</si>
  <si>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</si>
  <si>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</si>
  <si>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</si>
  <si>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</si>
  <si>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</si>
  <si>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</si>
  <si>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</si>
  <si>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</si>
  <si>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</si>
  <si>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</si>
  <si>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</si>
  <si>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</si>
  <si>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</si>
  <si>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</si>
  <si>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</si>
  <si>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</si>
  <si>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</si>
  <si>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</si>
  <si>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</si>
  <si>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</si>
  <si>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</si>
  <si>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</si>
  <si>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1310000</t>
  </si>
  <si>
    <t>1300000</t>
  </si>
  <si>
    <t>1117281</t>
  </si>
  <si>
    <t>1117172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</si>
  <si>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</si>
  <si>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</si>
  <si>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</si>
  <si>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</si>
  <si>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</si>
  <si>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</si>
  <si>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</si>
  <si>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</si>
  <si>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</si>
  <si>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</si>
  <si>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</si>
  <si>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</si>
  <si>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</si>
  <si>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</si>
  <si>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</si>
  <si>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</si>
  <si>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</si>
  <si>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</si>
  <si>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</si>
  <si>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</si>
  <si>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</si>
  <si>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</si>
  <si>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</si>
  <si>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</si>
  <si>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</si>
  <si>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0217053</t>
  </si>
  <si>
    <t>0217050</t>
  </si>
  <si>
    <t>0217049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</si>
  <si>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</si>
  <si>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</si>
  <si>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</si>
  <si>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</si>
  <si>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</si>
  <si>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</si>
  <si>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</si>
  <si>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</si>
  <si>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</si>
  <si>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</si>
  <si>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</si>
  <si>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</si>
  <si>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</si>
  <si>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</si>
  <si>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</si>
  <si>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</si>
  <si>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</si>
  <si>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</si>
  <si>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</si>
  <si>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</si>
  <si>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</si>
  <si>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</si>
  <si>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</si>
  <si>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</si>
  <si>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</si>
  <si>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</si>
  <si>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</si>
  <si>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</si>
  <si>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</si>
  <si>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</si>
  <si>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</si>
  <si>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</si>
  <si>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</si>
  <si>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</si>
  <si>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</si>
  <si>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</si>
  <si>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</si>
  <si>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</si>
  <si>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</si>
  <si>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</si>
  <si>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</si>
  <si>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</si>
  <si>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</si>
  <si>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</si>
  <si>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</si>
  <si>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</si>
  <si>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</si>
  <si>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</si>
  <si>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</si>
  <si>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</si>
  <si>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</si>
  <si>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</si>
  <si>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</si>
  <si>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</si>
  <si>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</si>
  <si>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</si>
  <si>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</si>
  <si>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</si>
  <si>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</si>
  <si>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</si>
  <si>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</si>
  <si>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</si>
  <si>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</si>
  <si>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</si>
  <si>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</si>
  <si>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</si>
  <si>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</si>
  <si>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</si>
  <si>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</si>
  <si>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</si>
  <si>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</si>
  <si>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</si>
  <si>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</si>
  <si>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</si>
  <si>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</si>
  <si>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</si>
  <si>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</si>
  <si>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</si>
  <si>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</si>
  <si>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</si>
  <si>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</si>
  <si>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</si>
  <si>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</si>
  <si>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</si>
  <si>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</si>
  <si>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</si>
  <si>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</si>
  <si>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</si>
  <si>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</si>
  <si>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</si>
  <si>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</si>
  <si>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</si>
  <si>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</si>
  <si>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</si>
  <si>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</si>
  <si>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</si>
  <si>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</si>
  <si>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</si>
  <si>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</si>
  <si>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</si>
  <si>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</si>
  <si>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</si>
  <si>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</si>
  <si>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</si>
  <si>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</si>
  <si>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</si>
  <si>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</si>
  <si>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</si>
  <si>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</si>
  <si>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</si>
  <si>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</si>
  <si>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</si>
  <si>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</si>
  <si>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</si>
  <si>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</si>
  <si>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</si>
  <si>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</si>
  <si>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</si>
  <si>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</si>
  <si>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</si>
  <si>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</si>
  <si>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</si>
  <si>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</si>
  <si>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</si>
  <si>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</si>
  <si>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</si>
  <si>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</si>
  <si>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</si>
  <si>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</si>
  <si>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</si>
  <si>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</si>
  <si>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</si>
  <si>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</si>
  <si>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</si>
  <si>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</si>
  <si>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</si>
  <si>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</si>
  <si>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</si>
  <si>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</si>
  <si>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Прочая 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</si>
  <si>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</si>
  <si>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</si>
  <si>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</si>
  <si>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</si>
  <si>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</si>
  <si>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</si>
  <si>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</si>
  <si>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 xml:space="preserve">  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</si>
  <si>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</si>
  <si>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Социальная поддержка граждан, подвергшихся воздействию радиации, за счет средств федерального бюджета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</si>
  <si>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</si>
  <si>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</si>
  <si>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</si>
  <si>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</si>
  <si>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</si>
  <si>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</si>
  <si>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</si>
  <si>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</si>
  <si>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</si>
  <si>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</si>
  <si>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</si>
  <si>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</si>
  <si>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</si>
  <si>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</si>
  <si>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</si>
  <si>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</si>
  <si>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</si>
  <si>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</si>
  <si>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</si>
  <si>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</si>
  <si>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</si>
  <si>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</si>
  <si>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</si>
  <si>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</si>
  <si>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</si>
  <si>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</si>
  <si>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</si>
  <si>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</si>
  <si>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</si>
  <si>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</si>
  <si>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</si>
  <si>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</si>
  <si>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</si>
  <si>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</si>
  <si>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</si>
  <si>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</si>
  <si>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</si>
  <si>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</si>
  <si>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</si>
  <si>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</si>
  <si>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</si>
  <si>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</si>
  <si>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</si>
  <si>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</si>
  <si>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</si>
  <si>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</si>
  <si>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</si>
  <si>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</si>
  <si>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</si>
  <si>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</si>
  <si>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</si>
  <si>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</si>
  <si>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</si>
  <si>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</si>
  <si>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</si>
  <si>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</si>
  <si>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</si>
  <si>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</si>
  <si>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</si>
  <si>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</si>
  <si>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</si>
  <si>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</si>
  <si>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</si>
  <si>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</si>
  <si>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</si>
  <si>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</si>
  <si>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</si>
  <si>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</si>
  <si>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</si>
  <si>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</si>
  <si>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</si>
  <si>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</si>
  <si>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</si>
  <si>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</si>
  <si>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</si>
  <si>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</si>
  <si>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</si>
  <si>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</si>
  <si>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</si>
  <si>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</si>
  <si>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</si>
  <si>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</si>
  <si>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</si>
  <si>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</si>
  <si>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</si>
  <si>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</si>
  <si>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</si>
  <si>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</si>
  <si>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</si>
  <si>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</si>
  <si>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</si>
  <si>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</si>
  <si>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</si>
  <si>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</si>
  <si>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</si>
  <si>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</si>
  <si>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</si>
  <si>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</si>
  <si>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</si>
  <si>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</si>
  <si>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</si>
  <si>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</si>
  <si>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</si>
  <si>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14.1.01.61500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</si>
  <si>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</si>
  <si>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</si>
  <si>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</si>
  <si>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</si>
  <si>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</si>
  <si>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</si>
  <si>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</si>
  <si>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</si>
  <si>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</si>
  <si>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</si>
  <si>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</si>
  <si>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</si>
  <si>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</si>
  <si>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</si>
  <si>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</si>
  <si>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</si>
  <si>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</si>
  <si>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</si>
  <si>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</si>
  <si>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</si>
  <si>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</si>
  <si>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</si>
  <si>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</si>
  <si>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</si>
  <si>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</si>
  <si>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</si>
  <si>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</si>
  <si>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</si>
  <si>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</si>
  <si>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</si>
  <si>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</si>
  <si>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</si>
  <si>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</si>
  <si>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</si>
  <si>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</si>
  <si>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</si>
  <si>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</si>
  <si>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</si>
  <si>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</si>
  <si>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</si>
  <si>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</si>
  <si>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</si>
  <si>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</si>
  <si>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</si>
  <si>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</si>
  <si>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</si>
  <si>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</si>
  <si>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</si>
  <si>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</si>
  <si>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</si>
  <si>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</si>
  <si>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</si>
  <si>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</si>
  <si>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</si>
  <si>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</si>
  <si>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</si>
  <si>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</si>
  <si>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</si>
  <si>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</si>
  <si>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99.0.00.51180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</si>
  <si>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</si>
  <si>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</si>
  <si>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</si>
  <si>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</si>
  <si>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</si>
  <si>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25.1.02.00000</t>
  </si>
  <si>
    <t>25.1.02.61960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</si>
  <si>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</si>
  <si>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</si>
  <si>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</si>
  <si>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</si>
  <si>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</si>
  <si>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</si>
  <si>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</si>
  <si>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</si>
  <si>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</si>
  <si>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</si>
  <si>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</si>
  <si>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</si>
  <si>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</si>
  <si>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</si>
  <si>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25.1.02.74450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</si>
  <si>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</si>
  <si>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Муниципальная программа "Развитие образования в Первомайском муниципальном районе на 2016-2018 годы"</t>
  </si>
  <si>
    <t>Общепрограммные расходы муниципальной программы "Развитие образования в Первомайском муниципальном районе на 2016-2018 годы"</t>
  </si>
  <si>
    <t>Муниципальная программа  "Социальная поддержка населения Первомайского муниципального района на 2016-2018 годы"</t>
  </si>
  <si>
    <t>Подпрограмма "ВЦП отдела труда и социальной поддержки населения администрации Первомайского муниципального района на 2016-2018 годы"</t>
  </si>
  <si>
    <t>Подпрограмма "Улучшение условий и охраны труда по Первомайскому муниципальному району на 2016-2018 годы"</t>
  </si>
  <si>
    <t>Мероприятия по реализации  подпрограммы "Улучшение условий и охраны труда по Первомайскому муниципальному району на 2016-2018 годы"</t>
  </si>
  <si>
    <t>Муниципальная  программа "Комплексные меры по организации отдыха, оздоровления и занятости детей Первомайского района на 2016-2018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</si>
  <si>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2016-2018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</si>
  <si>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2016-2018 годы"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</si>
  <si>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</si>
  <si>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</si>
  <si>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</si>
  <si>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 на 2016-2018 годы"</t>
  </si>
  <si>
    <t>Подпрограмма "Профилактика безнадзорности, правонарушений и защиты прав несовершеннолетних на 2016-2018 годы"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</si>
  <si>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2016-2018 годы"
</t>
  </si>
  <si>
    <t>Муниципальная программа "Развитие культуры и молодежной политики в Первомайском муниципальном районе на 2016-2018 годы"</t>
  </si>
  <si>
    <t>Муниципальная программа "Развитие физической культуры и спорта в Первомайском муниципальном районе на 2016-2018 годы"</t>
  </si>
  <si>
    <t>Подпрограмма "Развитие массового спорта и материально-технической базы в Первомайском муниципальном районе на 2016-2018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</si>
  <si>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2016-2018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</si>
  <si>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</si>
  <si>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</si>
  <si>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2016-2017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</si>
  <si>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2016-2017 годы"</t>
  </si>
  <si>
    <t>Муниципальная программа "Эффективная власть в Первомайском муниципальном районе на 2016-2018 годы"</t>
  </si>
  <si>
    <t xml:space="preserve"> Подпрограмма "Развитие муниципальной службы в Первомайском муниципальном районе на 2016-2018 годы"</t>
  </si>
  <si>
    <t>Реализация мероприятий Подпрограммы "Развитие муниципальной службы в Первомайском муниципальном районе на 2016-2018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</si>
  <si>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2016-2018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</si>
  <si>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2016-2018 годы</t>
  </si>
  <si>
    <t>Подпрограмма "Повышение эффективности использования муниципального имущества Первомайского муниципального района на 2016-2018 годы"</t>
  </si>
  <si>
    <t>Муниципальная программа  "Развитие дорожного хозяйства и транспорта в Первомайском муниципальном районе на 2016-2018 годы"</t>
  </si>
  <si>
    <t>Подпрограмма "Развитие сети автомобильных дорог общего пользования местного значения Первомайского муниципального района на 2016-2018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</si>
  <si>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2016-2018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</si>
  <si>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2016-2018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</si>
  <si>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2016-2018 годы"</t>
  </si>
  <si>
    <t>Повышение финансовых возможностей муниципальных образований Первомайского муниципального района на 2016 год и плановый период 2017-2018 года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</si>
  <si>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</si>
  <si>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</si>
  <si>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11.1.02.71690</t>
  </si>
  <si>
    <t>11.1.02.74720</t>
  </si>
  <si>
    <t>Укрепление материально-технической базы муниципальных учреждений культуры Первомайского района</t>
  </si>
  <si>
    <t>Расходы на проведение капитального ремонта муниципальных учреждений культуры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</si>
  <si>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</si>
  <si>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</si>
  <si>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</si>
  <si>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</si>
  <si>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02.1.01.70520</t>
  </si>
  <si>
    <t>02.1.01.73110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</si>
  <si>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</si>
  <si>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</si>
  <si>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</si>
  <si>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06.1.01.74390</t>
  </si>
  <si>
    <t>08.2.00.00000</t>
  </si>
  <si>
    <t>08.2.01.00000</t>
  </si>
  <si>
    <t>08.2.01.60720</t>
  </si>
  <si>
    <t>Подпрограмма "Профилактика правонарушений на территории Первомайского муниципального района на 2016-2018 годы"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</si>
  <si>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</si>
  <si>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</si>
  <si>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</si>
  <si>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</si>
  <si>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</si>
  <si>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</si>
  <si>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</si>
  <si>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</si>
  <si>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</si>
  <si>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</si>
  <si>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Обеспечение бесплатным питанием обучающихся муниципальных образовательных организаций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</si>
  <si>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</si>
  <si>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Компенсацию части расходов на приобретение путевки в организации отдыха детей и их оздоровления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</si>
  <si>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</si>
  <si>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2016-2017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</si>
  <si>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</si>
  <si>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</si>
  <si>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2016-2018 годы</t>
  </si>
  <si>
    <t>Подпрограмма "Молодежь" на 2016-2018 годы</t>
  </si>
  <si>
    <t>Реализация мероприятий Подпрограммы "Молодежь" на 2016-2018 годы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</si>
  <si>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</si>
  <si>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</si>
  <si>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</si>
  <si>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</si>
  <si>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</si>
  <si>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</si>
  <si>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</si>
  <si>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</si>
  <si>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</si>
  <si>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</si>
  <si>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Муниципальная программа "Развитие сельского хозяйства в Первомайском муниципальном районе в 2016-2018 годах"</t>
  </si>
  <si>
    <t>Общепрограммные расходы муниципальной программы "Развитие сельского хозяйства в Первомайском муниципальном районе в 2016-2018 годах"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</si>
  <si>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</t>
  </si>
  <si>
    <t>Повышение эффективности управления муниципальными финансами Первомайского муниципального района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</si>
  <si>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2016-2018 годы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</si>
  <si>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</si>
  <si>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</si>
  <si>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14.1.01.61520</t>
  </si>
  <si>
    <t>03.1.03.00000</t>
  </si>
  <si>
    <t>03.1.03.70850</t>
  </si>
  <si>
    <t>Подпрограмма "Поддержка социально ориентированных некоммерческих организаций Первомайского муниципального района на 2016-2018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</si>
  <si>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2016-2018 годы"</t>
  </si>
  <si>
    <t>Поддержка социально ориентированных некоммерческих организаций</t>
  </si>
  <si>
    <t>Подпрограмма "ВЦП по развитию культуры Первомайского муниципального района Ярославской области на 2016-2018 годы"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</si>
  <si>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</si>
  <si>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Оказание социальной помощи отдельным категориям граждан</t>
  </si>
  <si>
    <t>03.1.01.50840</t>
  </si>
  <si>
    <t>24.3.00.00000</t>
  </si>
  <si>
    <t>24.3.02.00000</t>
  </si>
  <si>
    <t>24.3.02.61910</t>
  </si>
  <si>
    <t>Подпрограмма "Повышение безопасности дорожного движения на территории Первомайского муниципального района на 2016-2018 годы"</t>
  </si>
  <si>
    <t>Повышение безопасности перевозки пассажиров (в том числе детей) по внутримуниципальным маршрутам Первомайского МР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</si>
  <si>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2016-2018 годы"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</si>
  <si>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</si>
  <si>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</si>
  <si>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</si>
  <si>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</si>
  <si>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Реализация мероприятий муниципальной программы  "Обеспечение качественными коммунальными услугами населения Первомайского муниципального района на 2016-2017 годы" в части увеличения уставного капитала АО "Первомайское коммунальное хозяйство" с целью реконструкции очистных сооружений канализации ст. Скалино</t>
  </si>
  <si>
    <t>Повышение качества водоснабжения, водоотведения и очистки сточных вод</t>
  </si>
  <si>
    <t>99.0.00.R0200</t>
  </si>
  <si>
    <t>99.0.00.74770</t>
  </si>
  <si>
    <t>02.1.01.73260</t>
  </si>
  <si>
    <t>Субсидия на благоустройство населенных пунктов Ярославской области</t>
  </si>
  <si>
    <t>Субсидия на государственную поддержку молодых семей Ярославской области в приобретении (строительстве) жилья за счет средств областного бюджета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</si>
  <si>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</si>
  <si>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99.0.00.71210</t>
  </si>
  <si>
    <t>99.0.00.71230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</si>
  <si>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</si>
  <si>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</si>
  <si>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11.1.02.61060</t>
  </si>
  <si>
    <t>Расходы на укрепление материально-технической базы культурно-досуговых и образовательных учреждений</t>
  </si>
  <si>
    <t>11.1.02.61070</t>
  </si>
  <si>
    <t>асходы на проведение капитального ремонта муниципальных учреждений культуры в рамках софинасирования субсидии из областного бюджета</t>
  </si>
  <si>
    <t>11.1.02.61080</t>
  </si>
  <si>
    <t>Расходы на оснащение оборудованием муниципальных учреждений культуры в рамках софинасирования субсидии из областного бюджета</t>
  </si>
  <si>
    <t>Субсидия на государственную поддержку материально-технической базы образовательных организаций</t>
  </si>
  <si>
    <t>02.1.01.70470</t>
  </si>
  <si>
    <t>99.0.00.50200</t>
  </si>
  <si>
    <t>04.0.00.00000</t>
  </si>
  <si>
    <t>04.1.00.00000</t>
  </si>
  <si>
    <t>04.1.01.00000</t>
  </si>
  <si>
    <t>04.1.01.60660</t>
  </si>
  <si>
    <t>06.1.01.54570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</si>
  <si>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</si>
  <si>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Повышение уровня доступности приоритетных работ и услуг в приоритетных сферах жизнедеятельности инвалидов и других маломобильных групп населения в Первомайском муниципальном районе</t>
  </si>
  <si>
    <t>Мероприятия по реализации муниципальной программы "Доступная среда в Первомайском муниципальном районе" на 2016 год</t>
  </si>
  <si>
    <t>Общепрограммные расходы муниципальной программы "Доступная среда в Первомайском муниципальном районе" на 2016 год</t>
  </si>
  <si>
    <t>Муниципальная программа "Доступная среда в Первомайском муниципальном районе" на  2016 год</t>
  </si>
  <si>
    <t>17.1.01.72880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</si>
  <si>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</si>
  <si>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21.4.00.00000</t>
  </si>
  <si>
    <t>Решение вопросов местного значения с участием депутатов Ярославской областной Думы</t>
  </si>
  <si>
    <t>21.4.01.00000</t>
  </si>
  <si>
    <t>Решение вопросов при содействии депутатов Ярославской областной Думы</t>
  </si>
  <si>
    <t>Мероприятия по решению вопросов местного значения при содействии депутатов Ярославской областной Думы</t>
  </si>
  <si>
    <t>21.4.01.74430</t>
  </si>
  <si>
    <t>11.1.01.51440</t>
  </si>
  <si>
    <t>11.1.01.74510</t>
  </si>
  <si>
    <t>Мероприятия по комплектованию книжных фондов библиотек за счет средств областного бюджета</t>
  </si>
  <si>
    <t>Мероприятия по комплектованию книжных фондов библиотек за счет средств федерального бюджета</t>
  </si>
  <si>
    <t>11.1.01.51460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</si>
  <si>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</si>
  <si>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14.1.01.75200</t>
  </si>
  <si>
    <t>Выполнение мероприятий по обеспечению бесперебойного предоставления коммунальных услуг потребителям за счет областного бюджета</t>
  </si>
  <si>
    <t>04.1.01.R02700</t>
  </si>
  <si>
    <t>Мероприятия по оборудованию социально значимых объектов в целях обеспечения доступности для инвалидов за счет средств областного бюджета</t>
  </si>
  <si>
    <t>03.2.01.73140</t>
  </si>
  <si>
    <t>Предоставление субсидий социально ориентированным некоммерческим организациям на конкурсной основе</t>
  </si>
  <si>
    <t>26.0.00.00000</t>
  </si>
  <si>
    <t>26.1.00.00000</t>
  </si>
  <si>
    <t>26.1.01.00000</t>
  </si>
  <si>
    <t>26.1.01.74420</t>
  </si>
  <si>
    <t>Расходы на отлов безнадзорных животных</t>
  </si>
  <si>
    <t>Отлов безнадзорных животных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</si>
  <si>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2016 г."</t>
  </si>
  <si>
    <t>Муниципальная программа "Отлов и содержание безнадзорных животных на территории Первомайского муниципального района на 2016 г."</t>
  </si>
  <si>
    <t>Утверждено на 2016 год                    (руб.)</t>
  </si>
  <si>
    <t>% исполнения</t>
  </si>
  <si>
    <t>Исполнение расходов  бюджета Первомайского муниципального района                                                                                          по целевым статьям (муниципальным  программам и непрограммным                                                                                            направлениям деятельности) и группам видов расходов классификации расходов                                                                                       бюджетов Российской Федерации за 9 месяцев 2016 года</t>
  </si>
  <si>
    <t xml:space="preserve">"Приложение № 2                                                  к постановлению Администрации Первомайского муниципального района                                              от 28.10.2016 года № 556 </t>
  </si>
  <si>
    <t>Исполнено за 9 месяцев 2016 года (руб.)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</si>
</sst>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2" fillId="35" borderId="0" xfId="53" applyFont="1" applyFill="1">
      <alignment/>
      <protection/>
    </xf>
    <xf numFmtId="0" fontId="12" fillId="32" borderId="10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7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Alignment="1" applyProtection="1">
      <alignment wrapText="1"/>
      <protection hidden="1"/>
    </xf>
    <xf numFmtId="164" fontId="3" fillId="0" borderId="14" xfId="53" applyNumberFormat="1" applyFont="1" applyFill="1" applyBorder="1" applyAlignment="1" applyProtection="1">
      <alignment horizontal="center" vertical="top"/>
      <protection hidden="1"/>
    </xf>
    <xf numFmtId="164" fontId="5" fillId="0" borderId="14" xfId="53" applyNumberFormat="1" applyFont="1" applyFill="1" applyBorder="1" applyAlignment="1" applyProtection="1">
      <alignment horizontal="center" vertical="top"/>
      <protection hidden="1"/>
    </xf>
    <xf numFmtId="164" fontId="4" fillId="0" borderId="14" xfId="53" applyNumberFormat="1" applyFont="1" applyFill="1" applyBorder="1" applyAlignment="1" applyProtection="1">
      <alignment horizontal="center" vertical="top"/>
      <protection hidden="1"/>
    </xf>
    <xf numFmtId="164" fontId="4" fillId="34" borderId="14" xfId="53" applyNumberFormat="1" applyFont="1" applyFill="1" applyBorder="1" applyAlignment="1" applyProtection="1">
      <alignment horizontal="center" vertical="top"/>
      <protection hidden="1"/>
    </xf>
    <xf numFmtId="164" fontId="4" fillId="0" borderId="13" xfId="53" applyNumberFormat="1" applyFont="1" applyFill="1" applyBorder="1" applyAlignment="1" applyProtection="1">
      <alignment horizontal="center" vertical="top"/>
      <protection hidden="1"/>
    </xf>
    <xf numFmtId="0" fontId="11" fillId="32" borderId="14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164" fontId="3" fillId="0" borderId="19" xfId="53" applyNumberFormat="1" applyFont="1" applyFill="1" applyBorder="1" applyAlignment="1" applyProtection="1">
      <alignment horizontal="center" vertical="top"/>
      <protection hidden="1"/>
    </xf>
    <xf numFmtId="0" fontId="11" fillId="34" borderId="14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164" fontId="3" fillId="34" borderId="19" xfId="53" applyNumberFormat="1" applyFont="1" applyFill="1" applyBorder="1" applyAlignment="1" applyProtection="1">
      <alignment horizontal="center" vertical="top"/>
      <protection hidden="1"/>
    </xf>
    <xf numFmtId="164" fontId="4" fillId="0" borderId="16" xfId="53" applyNumberFormat="1" applyFont="1" applyFill="1" applyBorder="1" applyAlignment="1" applyProtection="1">
      <alignment horizontal="center" vertical="top"/>
      <protection hidden="1"/>
    </xf>
    <xf numFmtId="164" fontId="4" fillId="0" borderId="19" xfId="53" applyNumberFormat="1" applyFont="1" applyFill="1" applyBorder="1" applyAlignment="1" applyProtection="1">
      <alignment horizontal="center" vertical="top"/>
      <protection hidden="1"/>
    </xf>
    <xf numFmtId="0" fontId="4" fillId="0" borderId="14" xfId="53" applyFont="1" applyFill="1" applyBorder="1" applyAlignment="1" applyProtection="1">
      <alignment/>
      <protection hidden="1"/>
    </xf>
    <xf numFmtId="49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7" fillId="0" borderId="17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horizontal="center" vertical="top" wrapText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11" fillId="32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" fontId="11" fillId="34" borderId="10" xfId="0" applyNumberFormat="1" applyFont="1" applyFill="1" applyBorder="1" applyAlignment="1">
      <alignment horizontal="right" vertical="top" wrapText="1"/>
    </xf>
    <xf numFmtId="4" fontId="7" fillId="34" borderId="10" xfId="0" applyNumberFormat="1" applyFont="1" applyFill="1" applyBorder="1" applyAlignment="1">
      <alignment horizontal="right" vertical="top" wrapText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173" fontId="3" fillId="0" borderId="17" xfId="53" applyNumberFormat="1" applyFont="1" applyFill="1" applyBorder="1" applyAlignment="1" applyProtection="1">
      <alignment horizontal="right" vertical="top"/>
      <protection hidden="1"/>
    </xf>
    <xf numFmtId="173" fontId="3" fillId="0" borderId="10" xfId="53" applyNumberFormat="1" applyFont="1" applyFill="1" applyBorder="1" applyAlignment="1" applyProtection="1">
      <alignment horizontal="right" vertical="top"/>
      <protection hidden="1"/>
    </xf>
    <xf numFmtId="173" fontId="4" fillId="0" borderId="10" xfId="53" applyNumberFormat="1" applyFont="1" applyFill="1" applyBorder="1" applyAlignment="1" applyProtection="1">
      <alignment horizontal="right" vertical="top"/>
      <protection hidden="1"/>
    </xf>
    <xf numFmtId="173" fontId="4" fillId="34" borderId="10" xfId="53" applyNumberFormat="1" applyFont="1" applyFill="1" applyBorder="1" applyAlignment="1" applyProtection="1">
      <alignment horizontal="right" vertical="top"/>
      <protection hidden="1"/>
    </xf>
    <xf numFmtId="173" fontId="11" fillId="32" borderId="10" xfId="0" applyNumberFormat="1" applyFont="1" applyFill="1" applyBorder="1" applyAlignment="1">
      <alignment horizontal="right" vertical="top" wrapText="1"/>
    </xf>
    <xf numFmtId="173" fontId="7" fillId="32" borderId="10" xfId="0" applyNumberFormat="1" applyFont="1" applyFill="1" applyBorder="1" applyAlignment="1">
      <alignment horizontal="right" vertical="top" wrapText="1"/>
    </xf>
    <xf numFmtId="173" fontId="11" fillId="34" borderId="10" xfId="0" applyNumberFormat="1" applyFont="1" applyFill="1" applyBorder="1" applyAlignment="1">
      <alignment horizontal="right" vertical="top" wrapText="1"/>
    </xf>
    <xf numFmtId="173" fontId="7" fillId="34" borderId="10" xfId="0" applyNumberFormat="1" applyFont="1" applyFill="1" applyBorder="1" applyAlignment="1">
      <alignment horizontal="right" vertical="top" wrapText="1"/>
    </xf>
    <xf numFmtId="173" fontId="3" fillId="34" borderId="10" xfId="53" applyNumberFormat="1" applyFont="1" applyFill="1" applyBorder="1" applyAlignment="1" applyProtection="1">
      <alignment horizontal="right" vertical="top"/>
      <protection hidden="1"/>
    </xf>
    <xf numFmtId="173" fontId="3" fillId="0" borderId="10" xfId="53" applyNumberFormat="1" applyFont="1" applyFill="1" applyBorder="1" applyAlignment="1" applyProtection="1">
      <alignment/>
      <protection hidden="1"/>
    </xf>
    <xf numFmtId="4" fontId="13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3" customWidth="1"/>
    <col min="2" max="2" width="0" style="43" hidden="1" customWidth="1"/>
    <col min="3" max="3" width="8.8515625" style="43" customWidth="1"/>
    <col min="4" max="4" width="60.140625" style="43" customWidth="1"/>
    <col min="5" max="5" width="17.7109375" style="43" customWidth="1"/>
    <col min="6" max="6" width="0.13671875" style="43" hidden="1" customWidth="1"/>
    <col min="7" max="16384" width="9.140625" style="43" customWidth="1"/>
  </cols>
  <sheetData>
    <row r="1" spans="1:6" ht="15" customHeight="1">
      <c r="A1" s="41"/>
      <c r="B1" s="41"/>
      <c r="C1" s="41"/>
      <c r="D1" s="149" t="s">
        <v>128</v>
      </c>
      <c r="E1" s="149"/>
      <c r="F1" s="42" t="s">
        <v>129</v>
      </c>
    </row>
    <row r="2" spans="1:6" ht="15" customHeight="1">
      <c r="A2" s="41"/>
      <c r="B2" s="41"/>
      <c r="C2" s="41"/>
      <c r="D2" s="149" t="s">
        <v>130</v>
      </c>
      <c r="E2" s="149"/>
      <c r="F2" s="42"/>
    </row>
    <row r="3" spans="1:6" ht="15" customHeight="1">
      <c r="A3" s="41"/>
      <c r="B3" s="41"/>
      <c r="C3" s="41"/>
      <c r="D3" s="147" t="s">
        <v>131</v>
      </c>
      <c r="E3" s="147"/>
      <c r="F3" s="42"/>
    </row>
    <row r="4" spans="1:6" ht="15" customHeight="1">
      <c r="A4" s="41"/>
      <c r="B4" s="41"/>
      <c r="C4" s="41"/>
      <c r="D4" s="147" t="s">
        <v>132</v>
      </c>
      <c r="E4" s="147"/>
      <c r="F4" s="42"/>
    </row>
    <row r="5" spans="1:6" ht="15" customHeight="1">
      <c r="A5" s="41"/>
      <c r="B5" s="41"/>
      <c r="C5" s="41"/>
      <c r="D5" s="147" t="s">
        <v>133</v>
      </c>
      <c r="E5" s="147"/>
      <c r="F5" s="42"/>
    </row>
    <row r="6" spans="1:6" ht="15" customHeight="1">
      <c r="A6" s="41"/>
      <c r="B6" s="41"/>
      <c r="C6" s="41"/>
      <c r="D6" s="44"/>
      <c r="E6" s="44"/>
      <c r="F6" s="42"/>
    </row>
    <row r="7" spans="1:6" ht="60" customHeight="1">
      <c r="A7" s="41"/>
      <c r="B7" s="41"/>
      <c r="C7" s="148" t="s">
        <v>134</v>
      </c>
      <c r="D7" s="148"/>
      <c r="E7" s="148"/>
      <c r="F7" s="42"/>
    </row>
    <row r="8" spans="1:6" ht="14.25" customHeight="1">
      <c r="A8" s="42"/>
      <c r="B8" s="42"/>
      <c r="C8" s="42"/>
      <c r="D8" s="42"/>
      <c r="E8" s="42"/>
      <c r="F8" s="42"/>
    </row>
    <row r="9" spans="1:6" ht="30.75" customHeight="1">
      <c r="A9" s="41"/>
      <c r="B9" s="45"/>
      <c r="C9" s="3" t="s">
        <v>135</v>
      </c>
      <c r="D9" s="3" t="s">
        <v>74</v>
      </c>
      <c r="E9" s="3" t="s">
        <v>75</v>
      </c>
      <c r="F9" s="42"/>
    </row>
    <row r="10" spans="1:6" ht="15">
      <c r="A10" s="46"/>
      <c r="B10" s="150">
        <v>100</v>
      </c>
      <c r="C10" s="150"/>
      <c r="D10" s="4" t="s">
        <v>136</v>
      </c>
      <c r="E10" s="47" t="e">
        <f>SUM(E11:E18)</f>
        <v>#REF!</v>
      </c>
      <c r="F10" s="48"/>
    </row>
    <row r="11" spans="1:6" ht="30.75">
      <c r="A11" s="46"/>
      <c r="B11" s="34">
        <v>100</v>
      </c>
      <c r="C11" s="34">
        <v>102</v>
      </c>
      <c r="D11" s="22" t="s">
        <v>137</v>
      </c>
      <c r="E11" s="35">
        <f>'Приложение №4 Табл.№1'!L334</f>
        <v>78.8641411682893</v>
      </c>
      <c r="F11" s="48"/>
    </row>
    <row r="12" spans="1:6" ht="46.5">
      <c r="A12" s="46"/>
      <c r="B12" s="34">
        <v>100</v>
      </c>
      <c r="C12" s="34">
        <v>103</v>
      </c>
      <c r="D12" s="22" t="s">
        <v>138</v>
      </c>
      <c r="E12" s="35">
        <f>'Приложение №4 Табл.№1'!L336+'Приложение №4 Табл.№1'!L338</f>
        <v>18.82524</v>
      </c>
      <c r="F12" s="48"/>
    </row>
    <row r="13" spans="1:6" ht="51.75" customHeight="1">
      <c r="A13" s="46"/>
      <c r="B13" s="34">
        <v>100</v>
      </c>
      <c r="C13" s="34">
        <v>104</v>
      </c>
      <c r="D13" s="22" t="s">
        <v>139</v>
      </c>
      <c r="E13" s="35">
        <f>'Приложение №4 Табл.№1'!L341+'Приложение №4 Табл.№1'!L367</f>
        <v>149.78065229821942</v>
      </c>
      <c r="F13" s="48"/>
    </row>
    <row r="14" spans="1:6" ht="14.25" customHeight="1" hidden="1">
      <c r="A14" s="46"/>
      <c r="B14" s="34">
        <v>100</v>
      </c>
      <c r="C14" s="34">
        <v>105</v>
      </c>
      <c r="D14" s="22" t="s">
        <v>140</v>
      </c>
      <c r="E14" s="35"/>
      <c r="F14" s="48"/>
    </row>
    <row r="15" spans="1:6" ht="46.5">
      <c r="A15" s="46"/>
      <c r="B15" s="34">
        <v>100</v>
      </c>
      <c r="C15" s="34">
        <v>106</v>
      </c>
      <c r="D15" s="22" t="s">
        <v>141</v>
      </c>
      <c r="E15" s="35">
        <f>'Приложение №4 Табл.№1'!L345+'Приложение №4 Табл.№1'!L347+'Приложение №4 Табл.№1'!L350</f>
        <v>213.42833446218623</v>
      </c>
      <c r="F15" s="48"/>
    </row>
    <row r="16" spans="1:6" ht="15" hidden="1">
      <c r="A16" s="46"/>
      <c r="B16" s="34">
        <v>100</v>
      </c>
      <c r="C16" s="34">
        <v>107</v>
      </c>
      <c r="D16" s="22" t="s">
        <v>142</v>
      </c>
      <c r="E16" s="35"/>
      <c r="F16" s="48"/>
    </row>
    <row r="17" spans="1:6" ht="15">
      <c r="A17" s="46"/>
      <c r="B17" s="34">
        <v>100</v>
      </c>
      <c r="C17" s="34">
        <v>111</v>
      </c>
      <c r="D17" s="22" t="s">
        <v>143</v>
      </c>
      <c r="E17" s="35">
        <f>'Приложение №4 Табл.№1'!L362</f>
        <v>55.00000000000001</v>
      </c>
      <c r="F17" s="48"/>
    </row>
    <row r="18" spans="1:6" ht="15">
      <c r="A18" s="46"/>
      <c r="B18" s="34">
        <v>100</v>
      </c>
      <c r="C18" s="34">
        <v>113</v>
      </c>
      <c r="D18" s="22" t="s">
        <v>144</v>
      </c>
      <c r="E18" s="35" t="e">
        <f>'Приложение №4 Табл.№1'!L251+'Приложение №4 Табл.№1'!L255+'Приложение №4 Табл.№1'!L261+'Приложение №4 Табл.№1'!L370+'Приложение №4 Табл.№1'!#REF!</f>
        <v>#REF!</v>
      </c>
      <c r="F18" s="48"/>
    </row>
    <row r="19" spans="1:6" ht="15">
      <c r="A19" s="46"/>
      <c r="B19" s="150">
        <v>200</v>
      </c>
      <c r="C19" s="150"/>
      <c r="D19" s="4" t="s">
        <v>145</v>
      </c>
      <c r="E19" s="47">
        <f>SUM(E20:E21)</f>
        <v>100</v>
      </c>
      <c r="F19" s="48"/>
    </row>
    <row r="20" spans="1:6" ht="15">
      <c r="A20" s="46"/>
      <c r="B20" s="34">
        <v>200</v>
      </c>
      <c r="C20" s="34">
        <v>203</v>
      </c>
      <c r="D20" s="22" t="s">
        <v>146</v>
      </c>
      <c r="E20" s="35">
        <f>'Приложение №4 Табл.№1'!L377</f>
        <v>100</v>
      </c>
      <c r="F20" s="48"/>
    </row>
    <row r="21" spans="1:6" ht="15" hidden="1">
      <c r="A21" s="46"/>
      <c r="B21" s="34">
        <v>200</v>
      </c>
      <c r="C21" s="34">
        <v>204</v>
      </c>
      <c r="D21" s="22" t="s">
        <v>147</v>
      </c>
      <c r="E21" s="35"/>
      <c r="F21" s="48"/>
    </row>
    <row r="22" spans="1:6" ht="30">
      <c r="A22" s="46"/>
      <c r="B22" s="150">
        <v>300</v>
      </c>
      <c r="C22" s="150"/>
      <c r="D22" s="4" t="s">
        <v>148</v>
      </c>
      <c r="E22" s="47" t="e">
        <f>SUM(E23:E26)</f>
        <v>#REF!</v>
      </c>
      <c r="F22" s="48"/>
    </row>
    <row r="23" spans="1:6" ht="15">
      <c r="A23" s="46"/>
      <c r="B23" s="34">
        <v>300</v>
      </c>
      <c r="C23" s="34">
        <v>304</v>
      </c>
      <c r="D23" s="22" t="s">
        <v>149</v>
      </c>
      <c r="E23" s="35">
        <f>'Приложение №4 Табл.№1'!L331</f>
        <v>56.3875167321078</v>
      </c>
      <c r="F23" s="48"/>
    </row>
    <row r="24" spans="1:6" ht="35.25" customHeight="1">
      <c r="A24" s="46"/>
      <c r="B24" s="34">
        <v>300</v>
      </c>
      <c r="C24" s="34">
        <v>309</v>
      </c>
      <c r="D24" s="22" t="s">
        <v>150</v>
      </c>
      <c r="E24" s="35" t="e">
        <f>'Приложение №4 Табл.№1'!L160+'Приложение №4 Табл.№1'!#REF!</f>
        <v>#REF!</v>
      </c>
      <c r="F24" s="48"/>
    </row>
    <row r="25" spans="1:6" ht="15" hidden="1">
      <c r="A25" s="46"/>
      <c r="B25" s="34">
        <v>300</v>
      </c>
      <c r="C25" s="34">
        <v>310</v>
      </c>
      <c r="D25" s="22" t="s">
        <v>151</v>
      </c>
      <c r="E25" s="35"/>
      <c r="F25" s="48"/>
    </row>
    <row r="26" spans="1:6" ht="30.75" hidden="1">
      <c r="A26" s="46"/>
      <c r="B26" s="34">
        <v>300</v>
      </c>
      <c r="C26" s="34">
        <v>314</v>
      </c>
      <c r="D26" s="22" t="s">
        <v>152</v>
      </c>
      <c r="E26" s="35"/>
      <c r="F26" s="48"/>
    </row>
    <row r="27" spans="1:6" ht="15">
      <c r="A27" s="46"/>
      <c r="B27" s="150">
        <v>400</v>
      </c>
      <c r="C27" s="150"/>
      <c r="D27" s="4" t="s">
        <v>153</v>
      </c>
      <c r="E27" s="47" t="e">
        <f>SUM(E28:E37)</f>
        <v>#REF!</v>
      </c>
      <c r="F27" s="48"/>
    </row>
    <row r="28" spans="1:6" ht="15" hidden="1">
      <c r="A28" s="46"/>
      <c r="B28" s="34">
        <v>400</v>
      </c>
      <c r="C28" s="34">
        <v>401</v>
      </c>
      <c r="D28" s="22" t="s">
        <v>154</v>
      </c>
      <c r="E28" s="35"/>
      <c r="F28" s="48"/>
    </row>
    <row r="29" spans="1:6" ht="15" hidden="1">
      <c r="A29" s="46"/>
      <c r="B29" s="34">
        <v>400</v>
      </c>
      <c r="C29" s="34">
        <v>402</v>
      </c>
      <c r="D29" s="22" t="s">
        <v>155</v>
      </c>
      <c r="E29" s="35"/>
      <c r="F29" s="48"/>
    </row>
    <row r="30" spans="1:6" ht="15" hidden="1">
      <c r="A30" s="46"/>
      <c r="B30" s="34">
        <v>400</v>
      </c>
      <c r="C30" s="34">
        <v>404</v>
      </c>
      <c r="D30" s="22" t="s">
        <v>156</v>
      </c>
      <c r="E30" s="35"/>
      <c r="F30" s="48"/>
    </row>
    <row r="31" spans="1:6" ht="15">
      <c r="A31" s="46"/>
      <c r="B31" s="34">
        <v>400</v>
      </c>
      <c r="C31" s="34">
        <v>405</v>
      </c>
      <c r="D31" s="22" t="s">
        <v>157</v>
      </c>
      <c r="E31" s="35">
        <f>'Приложение №4 Табл.№1'!L303</f>
        <v>85.89791477462886</v>
      </c>
      <c r="F31" s="48"/>
    </row>
    <row r="32" spans="1:6" ht="15" hidden="1">
      <c r="A32" s="46"/>
      <c r="B32" s="34">
        <v>400</v>
      </c>
      <c r="C32" s="34">
        <v>406</v>
      </c>
      <c r="D32" s="22" t="s">
        <v>158</v>
      </c>
      <c r="E32" s="35"/>
      <c r="F32" s="48"/>
    </row>
    <row r="33" spans="1:6" ht="15" hidden="1">
      <c r="A33" s="46"/>
      <c r="B33" s="34">
        <v>400</v>
      </c>
      <c r="C33" s="34">
        <v>407</v>
      </c>
      <c r="D33" s="22" t="s">
        <v>159</v>
      </c>
      <c r="E33" s="35"/>
      <c r="F33" s="48"/>
    </row>
    <row r="34" spans="1:6" ht="15">
      <c r="A34" s="46"/>
      <c r="B34" s="34">
        <v>400</v>
      </c>
      <c r="C34" s="34">
        <v>408</v>
      </c>
      <c r="D34" s="22" t="s">
        <v>160</v>
      </c>
      <c r="E34" s="35">
        <f>'Приложение №4 Табл.№1'!L292</f>
        <v>63.32298419773096</v>
      </c>
      <c r="F34" s="48"/>
    </row>
    <row r="35" spans="1:6" ht="15">
      <c r="A35" s="46"/>
      <c r="B35" s="34">
        <v>400</v>
      </c>
      <c r="C35" s="34">
        <v>409</v>
      </c>
      <c r="D35" s="22" t="s">
        <v>161</v>
      </c>
      <c r="E35" s="35">
        <f>'Приложение №4 Табл.№1'!L278</f>
        <v>42.01878754940066</v>
      </c>
      <c r="F35" s="48"/>
    </row>
    <row r="36" spans="1:6" ht="15" hidden="1">
      <c r="A36" s="46"/>
      <c r="B36" s="34">
        <v>400</v>
      </c>
      <c r="C36" s="34">
        <v>410</v>
      </c>
      <c r="D36" s="22" t="s">
        <v>162</v>
      </c>
      <c r="E36" s="35"/>
      <c r="F36" s="48"/>
    </row>
    <row r="37" spans="1:6" ht="15">
      <c r="A37" s="46"/>
      <c r="B37" s="34">
        <v>400</v>
      </c>
      <c r="C37" s="34">
        <v>412</v>
      </c>
      <c r="D37" s="22" t="s">
        <v>163</v>
      </c>
      <c r="E37" s="35" t="e">
        <f>'Приложение №4 Табл.№1'!#REF!+'Приложение №4 Табл.№1'!#REF!+'Приложение №4 Табл.№1'!L235+'Приложение №4 Табл.№1'!L243</f>
        <v>#REF!</v>
      </c>
      <c r="F37" s="48"/>
    </row>
    <row r="38" spans="1:6" ht="15">
      <c r="A38" s="46"/>
      <c r="B38" s="150">
        <v>500</v>
      </c>
      <c r="C38" s="150"/>
      <c r="D38" s="4" t="s">
        <v>164</v>
      </c>
      <c r="E38" s="47" t="e">
        <f>SUM(E39:E41)</f>
        <v>#REF!</v>
      </c>
      <c r="F38" s="48"/>
    </row>
    <row r="39" spans="1:6" ht="15" hidden="1">
      <c r="A39" s="46"/>
      <c r="B39" s="34">
        <v>500</v>
      </c>
      <c r="C39" s="34">
        <v>501</v>
      </c>
      <c r="D39" s="22" t="s">
        <v>165</v>
      </c>
      <c r="E39" s="35"/>
      <c r="F39" s="48"/>
    </row>
    <row r="40" spans="1:6" ht="15">
      <c r="A40" s="46"/>
      <c r="B40" s="34">
        <v>500</v>
      </c>
      <c r="C40" s="34">
        <v>502</v>
      </c>
      <c r="D40" s="22" t="s">
        <v>166</v>
      </c>
      <c r="E40" s="35" t="e">
        <f>'Приложение №4 Табл.№1'!L226+'Приложение №4 Табл.№1'!#REF!+'Приложение №4 Табл.№1'!#REF!+'Приложение №4 Табл.№1'!#REF!</f>
        <v>#REF!</v>
      </c>
      <c r="F40" s="48"/>
    </row>
    <row r="41" spans="1:6" ht="30.75" hidden="1">
      <c r="A41" s="46"/>
      <c r="B41" s="34">
        <v>500</v>
      </c>
      <c r="C41" s="34">
        <v>505</v>
      </c>
      <c r="D41" s="22" t="s">
        <v>167</v>
      </c>
      <c r="E41" s="35"/>
      <c r="F41" s="48"/>
    </row>
    <row r="42" spans="1:6" ht="15" hidden="1">
      <c r="A42" s="46"/>
      <c r="B42" s="150">
        <v>600</v>
      </c>
      <c r="C42" s="150"/>
      <c r="D42" s="4" t="s">
        <v>168</v>
      </c>
      <c r="E42" s="47"/>
      <c r="F42" s="48"/>
    </row>
    <row r="43" spans="1:6" ht="30.75" hidden="1">
      <c r="A43" s="46"/>
      <c r="B43" s="34">
        <v>600</v>
      </c>
      <c r="C43" s="34">
        <v>603</v>
      </c>
      <c r="D43" s="22" t="s">
        <v>169</v>
      </c>
      <c r="E43" s="35"/>
      <c r="F43" s="48"/>
    </row>
    <row r="44" spans="1:6" ht="15" hidden="1">
      <c r="A44" s="46"/>
      <c r="B44" s="34">
        <v>600</v>
      </c>
      <c r="C44" s="34">
        <v>605</v>
      </c>
      <c r="D44" s="22" t="s">
        <v>170</v>
      </c>
      <c r="E44" s="35"/>
      <c r="F44" s="48"/>
    </row>
    <row r="45" spans="1:6" ht="15">
      <c r="A45" s="46"/>
      <c r="B45" s="150">
        <v>700</v>
      </c>
      <c r="C45" s="150"/>
      <c r="D45" s="4" t="s">
        <v>171</v>
      </c>
      <c r="E45" s="47" t="e">
        <f>SUM(E46:E51)</f>
        <v>#REF!</v>
      </c>
      <c r="F45" s="48"/>
    </row>
    <row r="46" spans="1:6" ht="15">
      <c r="A46" s="46"/>
      <c r="B46" s="34">
        <v>700</v>
      </c>
      <c r="C46" s="34">
        <v>701</v>
      </c>
      <c r="D46" s="22" t="s">
        <v>172</v>
      </c>
      <c r="E46" s="35" t="e">
        <f>'Приложение №4 Табл.№1'!L12+'Приложение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46" s="48"/>
    </row>
    <row r="47" spans="1:6" ht="15">
      <c r="A47" s="46"/>
      <c r="B47" s="34">
        <v>700</v>
      </c>
      <c r="C47" s="34">
        <v>702</v>
      </c>
      <c r="D47" s="22" t="s">
        <v>173</v>
      </c>
      <c r="E47" s="35" t="e">
        <f>'Приложение №4 Табл.№1'!L15+'Приложение №4 Табл.№1'!L18+'Приложение №4 Табл.№1'!#REF!+'Приложение №4 Табл.№1'!#REF!+'Приложение №4 Табл.№1'!#REF!+'Приложение №4 Табл.№1'!#REF!+'Приложение №4 Табл.№1'!L44+'Приложение №4 Табл.№1'!#REF!+'Приложение №4 Табл.№1'!#REF!+'Приложение №4 Табл.№1'!L48+'Приложение №4 Табл.№1'!L171</f>
        <v>#REF!</v>
      </c>
      <c r="F47" s="48"/>
    </row>
    <row r="48" spans="1:6" ht="15" hidden="1">
      <c r="A48" s="46"/>
      <c r="B48" s="34">
        <v>700</v>
      </c>
      <c r="C48" s="34">
        <v>704</v>
      </c>
      <c r="D48" s="22" t="s">
        <v>174</v>
      </c>
      <c r="E48" s="35"/>
      <c r="F48" s="48"/>
    </row>
    <row r="49" spans="1:6" ht="30.75" hidden="1">
      <c r="A49" s="46"/>
      <c r="B49" s="34">
        <v>700</v>
      </c>
      <c r="C49" s="34">
        <v>705</v>
      </c>
      <c r="D49" s="22" t="s">
        <v>175</v>
      </c>
      <c r="E49" s="35"/>
      <c r="F49" s="48"/>
    </row>
    <row r="50" spans="1:6" ht="15">
      <c r="A50" s="46"/>
      <c r="B50" s="34">
        <v>700</v>
      </c>
      <c r="C50" s="34">
        <v>707</v>
      </c>
      <c r="D50" s="22" t="s">
        <v>176</v>
      </c>
      <c r="E50" s="35" t="e">
        <f>'Приложение №4 Табл.№1'!#REF!+'Приложение №4 Табл.№1'!#REF!+'Приложение №4 Табл.№1'!#REF!+'Приложение №4 Табл.№1'!#REF!+'Приложение №4 Табл.№1'!L173+'Приложение №4 Табл.№1'!L185+'Приложение №4 Табл.№1'!L202+'Приложение №4 Табл.№1'!L205+'Приложение №4 Табл.№1'!L209+'Приложение №4 Табл.№1'!#REF!</f>
        <v>#REF!</v>
      </c>
      <c r="F50" s="48"/>
    </row>
    <row r="51" spans="1:6" ht="15">
      <c r="A51" s="46"/>
      <c r="B51" s="34">
        <v>700</v>
      </c>
      <c r="C51" s="34">
        <v>709</v>
      </c>
      <c r="D51" s="22" t="s">
        <v>177</v>
      </c>
      <c r="E51" s="35">
        <f>'Приложение №4 Табл.№1'!L20+'Приложение №4 Табл.№1'!L157+'Приложение №4 Табл.№1'!L354+'Приложение №4 Табл.№1'!L364</f>
        <v>256.372368950788</v>
      </c>
      <c r="F51" s="48"/>
    </row>
    <row r="52" spans="1:6" ht="15">
      <c r="A52" s="46"/>
      <c r="B52" s="150">
        <v>800</v>
      </c>
      <c r="C52" s="150"/>
      <c r="D52" s="4" t="s">
        <v>178</v>
      </c>
      <c r="E52" s="47" t="e">
        <f>SUM(E53:E54)</f>
        <v>#REF!</v>
      </c>
      <c r="F52" s="48"/>
    </row>
    <row r="53" spans="1:6" ht="15">
      <c r="A53" s="46"/>
      <c r="B53" s="34">
        <v>800</v>
      </c>
      <c r="C53" s="34">
        <v>801</v>
      </c>
      <c r="D53" s="22" t="s">
        <v>179</v>
      </c>
      <c r="E53" s="35" t="e">
        <f>'Приложение №4 Табл.№1'!#REF!+'Приложение №4 Табл.№1'!#REF!+'Приложение №4 Табл.№1'!#REF!+'Приложение №4 Табл.№1'!#REF!+'Приложение №4 Табл.№1'!L175+'Приложение №4 Табл.№1'!L177+'Приложение №4 Табл.№1'!L179+'Приложение №4 Табл.№1'!#REF!+'Приложение №4 Табл.№1'!#REF!</f>
        <v>#REF!</v>
      </c>
      <c r="F53" s="48"/>
    </row>
    <row r="54" spans="1:6" ht="15">
      <c r="A54" s="46"/>
      <c r="B54" s="34">
        <v>800</v>
      </c>
      <c r="C54" s="34">
        <v>804</v>
      </c>
      <c r="D54" s="22" t="s">
        <v>180</v>
      </c>
      <c r="E54" s="35">
        <f>'Приложение №4 Табл.№1'!L181+'Приложение №4 Табл.№1'!L358</f>
        <v>139.06989270994308</v>
      </c>
      <c r="F54" s="48"/>
    </row>
    <row r="55" spans="1:6" ht="15" hidden="1">
      <c r="A55" s="46"/>
      <c r="B55" s="150">
        <v>900</v>
      </c>
      <c r="C55" s="150"/>
      <c r="D55" s="4" t="s">
        <v>181</v>
      </c>
      <c r="E55" s="47"/>
      <c r="F55" s="48"/>
    </row>
    <row r="56" spans="1:6" ht="15" hidden="1">
      <c r="A56" s="46"/>
      <c r="B56" s="34">
        <v>900</v>
      </c>
      <c r="C56" s="34">
        <v>901</v>
      </c>
      <c r="D56" s="22" t="s">
        <v>182</v>
      </c>
      <c r="E56" s="35"/>
      <c r="F56" s="48"/>
    </row>
    <row r="57" spans="1:6" ht="15" hidden="1">
      <c r="A57" s="46"/>
      <c r="B57" s="34">
        <v>900</v>
      </c>
      <c r="C57" s="34">
        <v>902</v>
      </c>
      <c r="D57" s="22" t="s">
        <v>183</v>
      </c>
      <c r="E57" s="35"/>
      <c r="F57" s="48"/>
    </row>
    <row r="58" spans="1:6" ht="15" hidden="1">
      <c r="A58" s="46"/>
      <c r="B58" s="34">
        <v>900</v>
      </c>
      <c r="C58" s="34">
        <v>903</v>
      </c>
      <c r="D58" s="22" t="s">
        <v>184</v>
      </c>
      <c r="E58" s="35"/>
      <c r="F58" s="48"/>
    </row>
    <row r="59" spans="1:6" ht="15" hidden="1">
      <c r="A59" s="46"/>
      <c r="B59" s="34">
        <v>900</v>
      </c>
      <c r="C59" s="34">
        <v>904</v>
      </c>
      <c r="D59" s="22" t="s">
        <v>185</v>
      </c>
      <c r="E59" s="35"/>
      <c r="F59" s="48"/>
    </row>
    <row r="60" spans="1:6" ht="15" hidden="1">
      <c r="A60" s="46"/>
      <c r="B60" s="34">
        <v>900</v>
      </c>
      <c r="C60" s="34">
        <v>905</v>
      </c>
      <c r="D60" s="22" t="s">
        <v>186</v>
      </c>
      <c r="E60" s="35"/>
      <c r="F60" s="48"/>
    </row>
    <row r="61" spans="1:6" ht="30.75" hidden="1">
      <c r="A61" s="46"/>
      <c r="B61" s="34">
        <v>900</v>
      </c>
      <c r="C61" s="34">
        <v>906</v>
      </c>
      <c r="D61" s="22" t="s">
        <v>187</v>
      </c>
      <c r="E61" s="35"/>
      <c r="F61" s="48"/>
    </row>
    <row r="62" spans="1:6" ht="15" hidden="1">
      <c r="A62" s="46"/>
      <c r="B62" s="34">
        <v>900</v>
      </c>
      <c r="C62" s="34">
        <v>909</v>
      </c>
      <c r="D62" s="22" t="s">
        <v>188</v>
      </c>
      <c r="E62" s="35"/>
      <c r="F62" s="48"/>
    </row>
    <row r="63" spans="1:6" ht="15">
      <c r="A63" s="46"/>
      <c r="B63" s="150">
        <v>1000</v>
      </c>
      <c r="C63" s="150"/>
      <c r="D63" s="4" t="s">
        <v>189</v>
      </c>
      <c r="E63" s="47" t="e">
        <f>SUM(E64:E68)</f>
        <v>#REF!</v>
      </c>
      <c r="F63" s="48"/>
    </row>
    <row r="64" spans="1:6" ht="15">
      <c r="A64" s="46"/>
      <c r="B64" s="34">
        <v>1000</v>
      </c>
      <c r="C64" s="34">
        <v>1001</v>
      </c>
      <c r="D64" s="22" t="s">
        <v>190</v>
      </c>
      <c r="E64" s="35">
        <f>'Приложение №4 Табл.№1'!L72</f>
        <v>74.36891297071129</v>
      </c>
      <c r="F64" s="48"/>
    </row>
    <row r="65" spans="1:6" ht="15">
      <c r="A65" s="46"/>
      <c r="B65" s="34">
        <v>1000</v>
      </c>
      <c r="C65" s="34">
        <v>1002</v>
      </c>
      <c r="D65" s="22" t="s">
        <v>191</v>
      </c>
      <c r="E65" s="35" t="e">
        <f>'Приложение №4 Табл.№1'!#REF!</f>
        <v>#REF!</v>
      </c>
      <c r="F65" s="48"/>
    </row>
    <row r="66" spans="1:6" ht="15">
      <c r="A66" s="46"/>
      <c r="B66" s="34">
        <v>1000</v>
      </c>
      <c r="C66" s="34">
        <v>1003</v>
      </c>
      <c r="D66" s="22" t="s">
        <v>192</v>
      </c>
      <c r="E66" s="35" t="e">
        <f>'Приложение №4 Табл.№1'!L58+'Приложение №4 Табл.№1'!L61+'Приложение №4 Табл.№1'!L74+'Приложение №4 Табл.№1'!L77+'Приложение №4 Табл.№1'!L80+'Приложение №4 Табл.№1'!L86+'Приложение №4 Табл.№1'!L89+'Приложение №4 Табл.№1'!#REF!+'Приложение №4 Табл.№1'!#REF!+'Приложение №4 Табл.№1'!L92+'Приложение №4 Табл.№1'!#REF!+'Приложение №4 Табл.№1'!#REF!+'Приложение №4 Табл.№1'!#REF!+'Приложение №4 Табл.№1'!L295</f>
        <v>#REF!</v>
      </c>
      <c r="F66" s="48"/>
    </row>
    <row r="67" spans="1:6" ht="15">
      <c r="A67" s="46"/>
      <c r="B67" s="34">
        <v>1000</v>
      </c>
      <c r="C67" s="34">
        <v>1004</v>
      </c>
      <c r="D67" s="22" t="s">
        <v>193</v>
      </c>
      <c r="E67" s="35" t="e">
        <f>'Приложение №4 Табл.№1'!#REF!+'Приложение №4 Табл.№1'!L39+'Приложение №4 Табл.№1'!L41+'Приложение №4 Табл.№1'!L46+'Приложение №4 Табл.№1'!L64+'Приложение №4 Табл.№1'!L66+'Приложение №4 Табл.№1'!L69+'Приложение №4 Табл.№1'!L83+'Приложение №4 Табл.№1'!#REF!+'Приложение №4 Табл.№1'!#REF!+'Приложение №4 Табл.№1'!L144+'Приложение №4 Табл.№1'!L297</f>
        <v>#REF!</v>
      </c>
      <c r="F67" s="48"/>
    </row>
    <row r="68" spans="1:6" ht="15">
      <c r="A68" s="46"/>
      <c r="B68" s="34">
        <v>1000</v>
      </c>
      <c r="C68" s="34">
        <v>1006</v>
      </c>
      <c r="D68" s="22" t="s">
        <v>194</v>
      </c>
      <c r="E68" s="35">
        <f>'Приложение №4 Табл.№1'!L103+'Приложение №4 Табл.№1'!L109+'Приложение №4 Табл.№1'!L372</f>
        <v>125.49723596585378</v>
      </c>
      <c r="F68" s="48"/>
    </row>
    <row r="69" spans="1:6" ht="15">
      <c r="A69" s="46"/>
      <c r="B69" s="150">
        <v>1100</v>
      </c>
      <c r="C69" s="150"/>
      <c r="D69" s="4" t="s">
        <v>195</v>
      </c>
      <c r="E69" s="47">
        <f>SUM(E70:E72)</f>
        <v>22.588166340632142</v>
      </c>
      <c r="F69" s="48"/>
    </row>
    <row r="70" spans="1:6" ht="15">
      <c r="A70" s="46"/>
      <c r="B70" s="34">
        <v>1100</v>
      </c>
      <c r="C70" s="34">
        <v>1102</v>
      </c>
      <c r="D70" s="22" t="s">
        <v>196</v>
      </c>
      <c r="E70" s="35">
        <f>'Приложение №4 Табл.№1'!L214</f>
        <v>22.588166340632142</v>
      </c>
      <c r="F70" s="48"/>
    </row>
    <row r="71" spans="1:6" ht="15" hidden="1">
      <c r="A71" s="46"/>
      <c r="B71" s="34">
        <v>1100</v>
      </c>
      <c r="C71" s="34">
        <v>1103</v>
      </c>
      <c r="D71" s="22" t="s">
        <v>197</v>
      </c>
      <c r="E71" s="35"/>
      <c r="F71" s="48"/>
    </row>
    <row r="72" spans="1:6" ht="15" hidden="1">
      <c r="A72" s="46"/>
      <c r="B72" s="34">
        <v>1100</v>
      </c>
      <c r="C72" s="34">
        <v>1105</v>
      </c>
      <c r="D72" s="22" t="s">
        <v>198</v>
      </c>
      <c r="E72" s="35"/>
      <c r="F72" s="48"/>
    </row>
    <row r="73" spans="1:6" ht="15">
      <c r="A73" s="46"/>
      <c r="B73" s="150">
        <v>1200</v>
      </c>
      <c r="C73" s="150"/>
      <c r="D73" s="4" t="s">
        <v>199</v>
      </c>
      <c r="E73" s="47" t="e">
        <f>SUM(E74)</f>
        <v>#REF!</v>
      </c>
      <c r="F73" s="48"/>
    </row>
    <row r="74" spans="1:6" ht="15">
      <c r="A74" s="46"/>
      <c r="B74" s="34">
        <v>1200</v>
      </c>
      <c r="C74" s="34">
        <v>1202</v>
      </c>
      <c r="D74" s="22" t="s">
        <v>200</v>
      </c>
      <c r="E74" s="35" t="e">
        <f>'Приложение №4 Табл.№1'!L273+'Приложение №4 Табл.№1'!#REF!</f>
        <v>#REF!</v>
      </c>
      <c r="F74" s="48"/>
    </row>
    <row r="75" spans="1:6" ht="15">
      <c r="A75" s="46"/>
      <c r="B75" s="150">
        <v>1300</v>
      </c>
      <c r="C75" s="150"/>
      <c r="D75" s="4" t="s">
        <v>201</v>
      </c>
      <c r="E75" s="47" t="e">
        <f>E76</f>
        <v>#REF!</v>
      </c>
      <c r="F75" s="48"/>
    </row>
    <row r="76" spans="1:6" ht="30.75">
      <c r="A76" s="46"/>
      <c r="B76" s="34">
        <v>1300</v>
      </c>
      <c r="C76" s="34">
        <v>1301</v>
      </c>
      <c r="D76" s="22" t="s">
        <v>202</v>
      </c>
      <c r="E76" s="35" t="e">
        <f>'Приложение №4 Табл.№1'!#REF!</f>
        <v>#REF!</v>
      </c>
      <c r="F76" s="48"/>
    </row>
    <row r="77" spans="1:6" ht="45">
      <c r="A77" s="46"/>
      <c r="B77" s="150">
        <v>1400</v>
      </c>
      <c r="C77" s="150"/>
      <c r="D77" s="4" t="s">
        <v>203</v>
      </c>
      <c r="E77" s="47">
        <f>SUM(E78:E80)</f>
        <v>150</v>
      </c>
      <c r="F77" s="48"/>
    </row>
    <row r="78" spans="1:6" ht="46.5">
      <c r="A78" s="46"/>
      <c r="B78" s="34">
        <v>1400</v>
      </c>
      <c r="C78" s="34">
        <v>1401</v>
      </c>
      <c r="D78" s="22" t="s">
        <v>204</v>
      </c>
      <c r="E78" s="35">
        <f>'Приложение №4 Табл.№1'!L323+'Приложение №4 Табл.№1'!L387</f>
        <v>150</v>
      </c>
      <c r="F78" s="48"/>
    </row>
    <row r="79" spans="1:6" ht="15" hidden="1">
      <c r="A79" s="46"/>
      <c r="B79" s="34">
        <v>1400</v>
      </c>
      <c r="C79" s="34">
        <v>1402</v>
      </c>
      <c r="D79" s="22" t="s">
        <v>205</v>
      </c>
      <c r="E79" s="35"/>
      <c r="F79" s="48"/>
    </row>
    <row r="80" spans="1:6" ht="15" hidden="1">
      <c r="A80" s="46"/>
      <c r="B80" s="34">
        <v>1400</v>
      </c>
      <c r="C80" s="34">
        <v>1403</v>
      </c>
      <c r="D80" s="22" t="s">
        <v>206</v>
      </c>
      <c r="E80" s="35"/>
      <c r="F80" s="48"/>
    </row>
    <row r="81" spans="1:6" ht="409.5" customHeight="1" hidden="1">
      <c r="A81" s="41"/>
      <c r="B81" s="7"/>
      <c r="C81" s="7"/>
      <c r="D81" s="22" t="s">
        <v>208</v>
      </c>
      <c r="E81" s="36"/>
      <c r="F81" s="42"/>
    </row>
    <row r="82" spans="1:6" ht="15" customHeight="1">
      <c r="A82" s="41"/>
      <c r="B82" s="45"/>
      <c r="C82" s="151" t="s">
        <v>76</v>
      </c>
      <c r="D82" s="151"/>
      <c r="E82" s="47" t="e">
        <f>E10+E19+E22+E27+E38+E45+E52+E63+E69+E73+E75+E77</f>
        <v>#REF!</v>
      </c>
      <c r="F82" s="42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0"/>
  <sheetViews>
    <sheetView showGridLines="0" tabSelected="1" view="pageBreakPreview" zoomScaleSheetLayoutView="100" workbookViewId="0" topLeftCell="A1">
      <selection activeCell="K10" sqref="K10"/>
    </sheetView>
  </sheetViews>
  <sheetFormatPr defaultColWidth="8.8515625" defaultRowHeight="15"/>
  <cols>
    <col min="1" max="1" width="0.2890625" style="14" customWidth="1"/>
    <col min="2" max="6" width="0" style="14" hidden="1" customWidth="1"/>
    <col min="7" max="7" width="42.140625" style="14" customWidth="1"/>
    <col min="8" max="8" width="15.7109375" style="14" customWidth="1"/>
    <col min="9" max="9" width="10.57421875" style="14" customWidth="1"/>
    <col min="10" max="10" width="15.57421875" style="14" customWidth="1"/>
    <col min="11" max="11" width="15.57421875" style="40" customWidth="1"/>
    <col min="12" max="12" width="8.7109375" style="14" customWidth="1"/>
    <col min="13" max="238" width="9.140625" style="14" customWidth="1"/>
    <col min="239" max="16384" width="8.8515625" style="14" customWidth="1"/>
  </cols>
  <sheetData>
    <row r="1" spans="1:12" ht="29.25" customHeight="1">
      <c r="A1" s="9"/>
      <c r="B1" s="9"/>
      <c r="C1" s="9"/>
      <c r="D1" s="9"/>
      <c r="E1" s="9"/>
      <c r="F1" s="9"/>
      <c r="G1" s="9"/>
      <c r="I1" s="102"/>
      <c r="J1" s="170" t="s">
        <v>579</v>
      </c>
      <c r="K1" s="170"/>
      <c r="L1" s="170"/>
    </row>
    <row r="2" spans="1:12" ht="37.5" customHeight="1">
      <c r="A2" s="15"/>
      <c r="B2" s="15"/>
      <c r="C2" s="15"/>
      <c r="D2" s="15"/>
      <c r="E2" s="15"/>
      <c r="F2" s="15"/>
      <c r="G2" s="15"/>
      <c r="H2" s="102"/>
      <c r="I2" s="102"/>
      <c r="J2" s="170"/>
      <c r="K2" s="170"/>
      <c r="L2" s="170"/>
    </row>
    <row r="3" spans="1:16" ht="98.25" customHeight="1">
      <c r="A3" s="15"/>
      <c r="B3" s="15"/>
      <c r="C3" s="15"/>
      <c r="D3" s="15"/>
      <c r="E3" s="15"/>
      <c r="F3" s="15"/>
      <c r="G3" s="148" t="s">
        <v>578</v>
      </c>
      <c r="H3" s="148"/>
      <c r="I3" s="148"/>
      <c r="J3" s="148"/>
      <c r="K3" s="148"/>
      <c r="L3" s="148"/>
      <c r="M3" s="30"/>
      <c r="N3" s="30"/>
      <c r="O3" s="30"/>
      <c r="P3" s="30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9"/>
      <c r="K4" s="118"/>
      <c r="L4" s="119"/>
    </row>
    <row r="5" spans="1:12" ht="6.75" customHeight="1">
      <c r="A5" s="15"/>
      <c r="B5" s="15"/>
      <c r="C5" s="15"/>
      <c r="D5" s="15"/>
      <c r="E5" s="15"/>
      <c r="F5" s="15"/>
      <c r="G5" s="15"/>
      <c r="H5" s="15"/>
      <c r="I5" s="15"/>
      <c r="J5" s="9"/>
      <c r="K5" s="118"/>
      <c r="L5" s="120"/>
    </row>
    <row r="6" spans="1:12" ht="15" hidden="1">
      <c r="A6" s="15"/>
      <c r="B6" s="15"/>
      <c r="C6" s="15"/>
      <c r="D6" s="15"/>
      <c r="E6" s="15"/>
      <c r="F6" s="15"/>
      <c r="G6" s="15"/>
      <c r="H6" s="15"/>
      <c r="I6" s="15"/>
      <c r="J6" s="9"/>
      <c r="K6" s="118"/>
      <c r="L6" s="120"/>
    </row>
    <row r="7" spans="1:12" ht="15" hidden="1">
      <c r="A7" s="15"/>
      <c r="B7" s="15"/>
      <c r="C7" s="15"/>
      <c r="D7" s="15"/>
      <c r="E7" s="15"/>
      <c r="F7" s="15"/>
      <c r="G7" s="15"/>
      <c r="H7" s="15"/>
      <c r="I7" s="15"/>
      <c r="J7" s="9"/>
      <c r="K7" s="118"/>
      <c r="L7" s="120"/>
    </row>
    <row r="8" spans="1:12" ht="46.5">
      <c r="A8" s="9"/>
      <c r="B8" s="10"/>
      <c r="C8" s="10"/>
      <c r="D8" s="10"/>
      <c r="E8" s="11"/>
      <c r="F8" s="11"/>
      <c r="G8" s="3" t="s">
        <v>74</v>
      </c>
      <c r="H8" s="3" t="s">
        <v>73</v>
      </c>
      <c r="I8" s="3" t="s">
        <v>72</v>
      </c>
      <c r="J8" s="123" t="s">
        <v>576</v>
      </c>
      <c r="K8" s="3" t="s">
        <v>580</v>
      </c>
      <c r="L8" s="124" t="s">
        <v>577</v>
      </c>
    </row>
    <row r="9" spans="1:12" ht="60">
      <c r="A9" s="8"/>
      <c r="B9" s="160" t="s">
        <v>71</v>
      </c>
      <c r="C9" s="160"/>
      <c r="D9" s="160"/>
      <c r="E9" s="160"/>
      <c r="F9" s="161"/>
      <c r="G9" s="4" t="s">
        <v>405</v>
      </c>
      <c r="H9" s="5" t="s">
        <v>219</v>
      </c>
      <c r="I9" s="111" t="s">
        <v>0</v>
      </c>
      <c r="J9" s="125">
        <f>J10</f>
        <v>202521935</v>
      </c>
      <c r="K9" s="125">
        <f>K10</f>
        <v>164444811.89</v>
      </c>
      <c r="L9" s="136">
        <f>K9/J9*100</f>
        <v>81.19851900980503</v>
      </c>
    </row>
    <row r="10" spans="1:12" ht="75">
      <c r="A10" s="8"/>
      <c r="B10" s="158" t="s">
        <v>70</v>
      </c>
      <c r="C10" s="158"/>
      <c r="D10" s="158"/>
      <c r="E10" s="158"/>
      <c r="F10" s="159"/>
      <c r="G10" s="99" t="s">
        <v>406</v>
      </c>
      <c r="H10" s="5" t="s">
        <v>220</v>
      </c>
      <c r="I10" s="104" t="s">
        <v>0</v>
      </c>
      <c r="J10" s="126">
        <f>J11+J36</f>
        <v>202521935</v>
      </c>
      <c r="K10" s="126">
        <f>K11+K36</f>
        <v>164444811.89</v>
      </c>
      <c r="L10" s="137">
        <f aca="true" t="shared" si="0" ref="L10:L73">K10/J10*100</f>
        <v>81.19851900980503</v>
      </c>
    </row>
    <row r="11" spans="1:12" ht="30.75">
      <c r="A11" s="8"/>
      <c r="B11" s="20"/>
      <c r="C11" s="20"/>
      <c r="D11" s="20"/>
      <c r="E11" s="20"/>
      <c r="F11" s="21"/>
      <c r="G11" s="6" t="s">
        <v>297</v>
      </c>
      <c r="H11" s="61" t="s">
        <v>221</v>
      </c>
      <c r="I11" s="104"/>
      <c r="J11" s="127">
        <f>J12+J15+J18+J20+J24+J26+J28+J30+J32+J34</f>
        <v>170773583</v>
      </c>
      <c r="K11" s="127">
        <f>K12+K15+K18+K20+K24+K26+K28+K30+K32+K34</f>
        <v>139626721.01</v>
      </c>
      <c r="L11" s="138">
        <f t="shared" si="0"/>
        <v>81.76131141430697</v>
      </c>
    </row>
    <row r="12" spans="1:12" ht="46.5">
      <c r="A12" s="8"/>
      <c r="B12" s="20"/>
      <c r="C12" s="20"/>
      <c r="D12" s="20"/>
      <c r="E12" s="20"/>
      <c r="F12" s="21"/>
      <c r="G12" s="31" t="s">
        <v>77</v>
      </c>
      <c r="H12" s="7" t="s">
        <v>222</v>
      </c>
      <c r="I12" s="105"/>
      <c r="J12" s="127">
        <f>J13+J14</f>
        <v>20297775</v>
      </c>
      <c r="K12" s="127">
        <f>K13+K14</f>
        <v>16074413.26</v>
      </c>
      <c r="L12" s="138">
        <f t="shared" si="0"/>
        <v>79.19298179233931</v>
      </c>
    </row>
    <row r="13" spans="1:12" ht="46.5">
      <c r="A13" s="8"/>
      <c r="B13" s="20"/>
      <c r="C13" s="20"/>
      <c r="D13" s="20"/>
      <c r="E13" s="20"/>
      <c r="F13" s="21"/>
      <c r="G13" s="22" t="s">
        <v>4</v>
      </c>
      <c r="H13" s="32"/>
      <c r="I13" s="105">
        <v>600</v>
      </c>
      <c r="J13" s="127">
        <v>20172972</v>
      </c>
      <c r="K13" s="127">
        <v>16074413.26</v>
      </c>
      <c r="L13" s="138">
        <f t="shared" si="0"/>
        <v>79.68292059295973</v>
      </c>
    </row>
    <row r="14" spans="1:12" ht="15">
      <c r="A14" s="8"/>
      <c r="B14" s="20"/>
      <c r="C14" s="20"/>
      <c r="D14" s="20"/>
      <c r="E14" s="20"/>
      <c r="F14" s="21"/>
      <c r="G14" s="22" t="s">
        <v>1</v>
      </c>
      <c r="H14" s="32"/>
      <c r="I14" s="105">
        <v>800</v>
      </c>
      <c r="J14" s="127">
        <f>532933-408130</f>
        <v>124803</v>
      </c>
      <c r="K14" s="127">
        <v>0</v>
      </c>
      <c r="L14" s="138">
        <f t="shared" si="0"/>
        <v>0</v>
      </c>
    </row>
    <row r="15" spans="1:12" ht="46.5">
      <c r="A15" s="8"/>
      <c r="B15" s="20"/>
      <c r="C15" s="20"/>
      <c r="D15" s="20"/>
      <c r="E15" s="20"/>
      <c r="F15" s="21"/>
      <c r="G15" s="31" t="s">
        <v>78</v>
      </c>
      <c r="H15" s="7" t="s">
        <v>223</v>
      </c>
      <c r="I15" s="105"/>
      <c r="J15" s="127">
        <f>J16+J17</f>
        <v>43124569</v>
      </c>
      <c r="K15" s="127">
        <f>K16+K17</f>
        <v>28918156</v>
      </c>
      <c r="L15" s="138">
        <f t="shared" si="0"/>
        <v>67.05726380708872</v>
      </c>
    </row>
    <row r="16" spans="1:12" ht="46.5">
      <c r="A16" s="8"/>
      <c r="B16" s="20"/>
      <c r="C16" s="20"/>
      <c r="D16" s="20"/>
      <c r="E16" s="20"/>
      <c r="F16" s="21"/>
      <c r="G16" s="22" t="s">
        <v>4</v>
      </c>
      <c r="H16" s="32"/>
      <c r="I16" s="105">
        <v>600</v>
      </c>
      <c r="J16" s="127">
        <v>40049766</v>
      </c>
      <c r="K16" s="127">
        <v>28918156</v>
      </c>
      <c r="L16" s="138">
        <f t="shared" si="0"/>
        <v>72.2055554581767</v>
      </c>
    </row>
    <row r="17" spans="1:12" ht="15">
      <c r="A17" s="8"/>
      <c r="B17" s="20"/>
      <c r="C17" s="20"/>
      <c r="D17" s="20"/>
      <c r="E17" s="20"/>
      <c r="F17" s="21"/>
      <c r="G17" s="22" t="s">
        <v>1</v>
      </c>
      <c r="H17" s="32"/>
      <c r="I17" s="105">
        <v>800</v>
      </c>
      <c r="J17" s="127">
        <v>3074803</v>
      </c>
      <c r="K17" s="127">
        <v>0</v>
      </c>
      <c r="L17" s="138">
        <f t="shared" si="0"/>
        <v>0</v>
      </c>
    </row>
    <row r="18" spans="1:12" ht="61.5">
      <c r="A18" s="8"/>
      <c r="B18" s="20"/>
      <c r="C18" s="20"/>
      <c r="D18" s="20"/>
      <c r="E18" s="20"/>
      <c r="F18" s="21"/>
      <c r="G18" s="31" t="s">
        <v>79</v>
      </c>
      <c r="H18" s="7" t="s">
        <v>224</v>
      </c>
      <c r="I18" s="105"/>
      <c r="J18" s="127">
        <f>J19</f>
        <v>5205000</v>
      </c>
      <c r="K18" s="127">
        <f>K19</f>
        <v>3955800</v>
      </c>
      <c r="L18" s="138">
        <f t="shared" si="0"/>
        <v>76</v>
      </c>
    </row>
    <row r="19" spans="1:12" ht="46.5">
      <c r="A19" s="8"/>
      <c r="B19" s="20"/>
      <c r="C19" s="20"/>
      <c r="D19" s="20"/>
      <c r="E19" s="20"/>
      <c r="F19" s="21"/>
      <c r="G19" s="22" t="s">
        <v>4</v>
      </c>
      <c r="H19" s="32"/>
      <c r="I19" s="105">
        <v>600</v>
      </c>
      <c r="J19" s="127">
        <v>5205000</v>
      </c>
      <c r="K19" s="127">
        <v>3955800</v>
      </c>
      <c r="L19" s="138">
        <f t="shared" si="0"/>
        <v>76</v>
      </c>
    </row>
    <row r="20" spans="1:12" ht="30.75">
      <c r="A20" s="8"/>
      <c r="B20" s="20"/>
      <c r="C20" s="20"/>
      <c r="D20" s="20"/>
      <c r="E20" s="20"/>
      <c r="F20" s="21"/>
      <c r="G20" s="31" t="s">
        <v>80</v>
      </c>
      <c r="H20" s="7" t="s">
        <v>225</v>
      </c>
      <c r="I20" s="105"/>
      <c r="J20" s="127">
        <f>J21+J22+J23</f>
        <v>6201022</v>
      </c>
      <c r="K20" s="127">
        <f>K21+K22+K23</f>
        <v>4125839.7399999998</v>
      </c>
      <c r="L20" s="138">
        <f t="shared" si="0"/>
        <v>66.53483474175708</v>
      </c>
    </row>
    <row r="21" spans="1:12" ht="93">
      <c r="A21" s="8"/>
      <c r="B21" s="20"/>
      <c r="C21" s="20"/>
      <c r="D21" s="20"/>
      <c r="E21" s="20"/>
      <c r="F21" s="21"/>
      <c r="G21" s="22" t="s">
        <v>3</v>
      </c>
      <c r="H21" s="32"/>
      <c r="I21" s="105">
        <v>100</v>
      </c>
      <c r="J21" s="127">
        <v>4901200</v>
      </c>
      <c r="K21" s="127">
        <v>3590458.59</v>
      </c>
      <c r="L21" s="138">
        <f t="shared" si="0"/>
        <v>73.25672467967028</v>
      </c>
    </row>
    <row r="22" spans="1:12" ht="30.75">
      <c r="A22" s="8"/>
      <c r="B22" s="20"/>
      <c r="C22" s="20"/>
      <c r="D22" s="20"/>
      <c r="E22" s="20"/>
      <c r="F22" s="21"/>
      <c r="G22" s="22" t="s">
        <v>2</v>
      </c>
      <c r="H22" s="32"/>
      <c r="I22" s="105">
        <v>200</v>
      </c>
      <c r="J22" s="127">
        <v>1274122</v>
      </c>
      <c r="K22" s="127">
        <v>522174.15</v>
      </c>
      <c r="L22" s="138">
        <f t="shared" si="0"/>
        <v>40.983057352435644</v>
      </c>
    </row>
    <row r="23" spans="1:12" ht="15">
      <c r="A23" s="8"/>
      <c r="B23" s="20"/>
      <c r="C23" s="20"/>
      <c r="D23" s="20"/>
      <c r="E23" s="20"/>
      <c r="F23" s="21"/>
      <c r="G23" s="22" t="s">
        <v>1</v>
      </c>
      <c r="H23" s="32"/>
      <c r="I23" s="105">
        <v>800</v>
      </c>
      <c r="J23" s="127">
        <v>25700</v>
      </c>
      <c r="K23" s="127">
        <v>13207</v>
      </c>
      <c r="L23" s="138">
        <f t="shared" si="0"/>
        <v>51.38910505836576</v>
      </c>
    </row>
    <row r="24" spans="1:12" ht="46.5">
      <c r="A24" s="8"/>
      <c r="B24" s="18"/>
      <c r="C24" s="18"/>
      <c r="D24" s="18"/>
      <c r="E24" s="18"/>
      <c r="F24" s="19"/>
      <c r="G24" s="22" t="s">
        <v>299</v>
      </c>
      <c r="H24" s="7" t="s">
        <v>298</v>
      </c>
      <c r="I24" s="105"/>
      <c r="J24" s="127">
        <f>J25</f>
        <v>90319</v>
      </c>
      <c r="K24" s="127">
        <f>K25</f>
        <v>53275.5</v>
      </c>
      <c r="L24" s="138">
        <f t="shared" si="0"/>
        <v>58.9859276564178</v>
      </c>
    </row>
    <row r="25" spans="1:12" ht="46.5">
      <c r="A25" s="8"/>
      <c r="B25" s="18"/>
      <c r="C25" s="18"/>
      <c r="D25" s="18"/>
      <c r="E25" s="18"/>
      <c r="F25" s="19"/>
      <c r="G25" s="22" t="s">
        <v>4</v>
      </c>
      <c r="H25" s="32"/>
      <c r="I25" s="105">
        <v>600</v>
      </c>
      <c r="J25" s="127">
        <v>90319</v>
      </c>
      <c r="K25" s="127">
        <v>53275.5</v>
      </c>
      <c r="L25" s="138">
        <f t="shared" si="0"/>
        <v>58.9859276564178</v>
      </c>
    </row>
    <row r="26" spans="1:12" ht="77.25">
      <c r="A26" s="8"/>
      <c r="B26" s="18"/>
      <c r="C26" s="18"/>
      <c r="D26" s="18"/>
      <c r="E26" s="18"/>
      <c r="F26" s="19"/>
      <c r="G26" s="22" t="s">
        <v>210</v>
      </c>
      <c r="H26" s="7" t="s">
        <v>449</v>
      </c>
      <c r="I26" s="105"/>
      <c r="J26" s="127">
        <f>J27</f>
        <v>368400</v>
      </c>
      <c r="K26" s="127">
        <f>K27</f>
        <v>259238.7</v>
      </c>
      <c r="L26" s="138">
        <f t="shared" si="0"/>
        <v>70.36881107491857</v>
      </c>
    </row>
    <row r="27" spans="1:12" ht="46.5">
      <c r="A27" s="8"/>
      <c r="B27" s="18"/>
      <c r="C27" s="18"/>
      <c r="D27" s="18"/>
      <c r="E27" s="18"/>
      <c r="F27" s="19"/>
      <c r="G27" s="22" t="s">
        <v>4</v>
      </c>
      <c r="H27" s="32"/>
      <c r="I27" s="105">
        <v>600</v>
      </c>
      <c r="J27" s="127">
        <v>368400</v>
      </c>
      <c r="K27" s="127">
        <v>259238.7</v>
      </c>
      <c r="L27" s="138">
        <f t="shared" si="0"/>
        <v>70.36881107491857</v>
      </c>
    </row>
    <row r="28" spans="1:12" ht="30.75">
      <c r="A28" s="8"/>
      <c r="B28" s="18"/>
      <c r="C28" s="18"/>
      <c r="D28" s="18"/>
      <c r="E28" s="18"/>
      <c r="F28" s="19"/>
      <c r="G28" s="22" t="s">
        <v>211</v>
      </c>
      <c r="H28" s="7" t="s">
        <v>450</v>
      </c>
      <c r="I28" s="105"/>
      <c r="J28" s="127">
        <f>J29</f>
        <v>73906300</v>
      </c>
      <c r="K28" s="127">
        <f>K29</f>
        <v>66818000</v>
      </c>
      <c r="L28" s="138">
        <f t="shared" si="0"/>
        <v>90.40907202768912</v>
      </c>
    </row>
    <row r="29" spans="1:12" ht="46.5">
      <c r="A29" s="8"/>
      <c r="B29" s="18"/>
      <c r="C29" s="18"/>
      <c r="D29" s="18"/>
      <c r="E29" s="18"/>
      <c r="F29" s="19"/>
      <c r="G29" s="22" t="s">
        <v>4</v>
      </c>
      <c r="H29" s="32"/>
      <c r="I29" s="105">
        <v>600</v>
      </c>
      <c r="J29" s="127">
        <v>73906300</v>
      </c>
      <c r="K29" s="127">
        <v>66818000</v>
      </c>
      <c r="L29" s="138">
        <f t="shared" si="0"/>
        <v>90.40907202768912</v>
      </c>
    </row>
    <row r="30" spans="1:12" ht="46.5">
      <c r="A30" s="8"/>
      <c r="B30" s="18"/>
      <c r="C30" s="18"/>
      <c r="D30" s="18"/>
      <c r="E30" s="18"/>
      <c r="F30" s="19"/>
      <c r="G30" s="22" t="s">
        <v>127</v>
      </c>
      <c r="H30" s="7" t="s">
        <v>451</v>
      </c>
      <c r="I30" s="105"/>
      <c r="J30" s="127">
        <f>J31</f>
        <v>20245200</v>
      </c>
      <c r="K30" s="127">
        <f>K31</f>
        <v>18087000</v>
      </c>
      <c r="L30" s="138">
        <f t="shared" si="0"/>
        <v>89.33969533519056</v>
      </c>
    </row>
    <row r="31" spans="1:12" ht="46.5">
      <c r="A31" s="8"/>
      <c r="B31" s="18"/>
      <c r="C31" s="18"/>
      <c r="D31" s="18"/>
      <c r="E31" s="18"/>
      <c r="F31" s="19"/>
      <c r="G31" s="22" t="s">
        <v>4</v>
      </c>
      <c r="H31" s="32"/>
      <c r="I31" s="105">
        <v>600</v>
      </c>
      <c r="J31" s="127">
        <v>20245200</v>
      </c>
      <c r="K31" s="127">
        <v>18087000</v>
      </c>
      <c r="L31" s="138">
        <f t="shared" si="0"/>
        <v>89.33969533519056</v>
      </c>
    </row>
    <row r="32" spans="1:12" ht="61.5">
      <c r="A32" s="8"/>
      <c r="B32" s="18"/>
      <c r="C32" s="18"/>
      <c r="D32" s="18"/>
      <c r="E32" s="18"/>
      <c r="F32" s="19"/>
      <c r="G32" s="22" t="s">
        <v>524</v>
      </c>
      <c r="H32" s="7" t="s">
        <v>521</v>
      </c>
      <c r="I32" s="105"/>
      <c r="J32" s="127">
        <f>J33</f>
        <v>300000</v>
      </c>
      <c r="K32" s="127">
        <f>K33</f>
        <v>300000</v>
      </c>
      <c r="L32" s="138">
        <f t="shared" si="0"/>
        <v>100</v>
      </c>
    </row>
    <row r="33" spans="1:12" ht="46.5">
      <c r="A33" s="8"/>
      <c r="B33" s="18"/>
      <c r="C33" s="18"/>
      <c r="D33" s="18"/>
      <c r="E33" s="18"/>
      <c r="F33" s="19"/>
      <c r="G33" s="22" t="s">
        <v>4</v>
      </c>
      <c r="H33" s="32"/>
      <c r="I33" s="105">
        <v>600</v>
      </c>
      <c r="J33" s="127">
        <v>300000</v>
      </c>
      <c r="K33" s="127">
        <v>300000</v>
      </c>
      <c r="L33" s="138">
        <f t="shared" si="0"/>
        <v>100</v>
      </c>
    </row>
    <row r="34" spans="1:12" ht="46.5">
      <c r="A34" s="8"/>
      <c r="B34" s="18"/>
      <c r="C34" s="18"/>
      <c r="D34" s="18"/>
      <c r="E34" s="18"/>
      <c r="F34" s="19"/>
      <c r="G34" s="22" t="s">
        <v>535</v>
      </c>
      <c r="H34" s="100" t="s">
        <v>536</v>
      </c>
      <c r="I34" s="105"/>
      <c r="J34" s="127">
        <f>J35</f>
        <v>1034998</v>
      </c>
      <c r="K34" s="127">
        <f>K35</f>
        <v>1034997.81</v>
      </c>
      <c r="L34" s="138">
        <f t="shared" si="0"/>
        <v>99.99998164247661</v>
      </c>
    </row>
    <row r="35" spans="1:12" ht="46.5">
      <c r="A35" s="8"/>
      <c r="B35" s="18"/>
      <c r="C35" s="18"/>
      <c r="D35" s="18"/>
      <c r="E35" s="18"/>
      <c r="F35" s="19"/>
      <c r="G35" s="22" t="s">
        <v>4</v>
      </c>
      <c r="H35" s="32"/>
      <c r="I35" s="105">
        <v>600</v>
      </c>
      <c r="J35" s="127">
        <v>1034998</v>
      </c>
      <c r="K35" s="127">
        <v>1034997.81</v>
      </c>
      <c r="L35" s="138">
        <f t="shared" si="0"/>
        <v>99.99998164247661</v>
      </c>
    </row>
    <row r="36" spans="1:12" ht="61.5">
      <c r="A36" s="8"/>
      <c r="B36" s="18"/>
      <c r="C36" s="18"/>
      <c r="D36" s="18"/>
      <c r="E36" s="18"/>
      <c r="F36" s="19"/>
      <c r="G36" s="6" t="s">
        <v>227</v>
      </c>
      <c r="H36" s="61" t="s">
        <v>226</v>
      </c>
      <c r="I36" s="105"/>
      <c r="J36" s="127">
        <f>J37+J39+J41+J44+J46+J48</f>
        <v>31748352</v>
      </c>
      <c r="K36" s="127">
        <f>K37+K39+K41+K44+K46+K48</f>
        <v>24818090.880000003</v>
      </c>
      <c r="L36" s="138">
        <f t="shared" si="0"/>
        <v>78.17127289000703</v>
      </c>
    </row>
    <row r="37" spans="1:12" ht="61.5">
      <c r="A37" s="8"/>
      <c r="B37" s="18"/>
      <c r="C37" s="18"/>
      <c r="D37" s="18"/>
      <c r="E37" s="18"/>
      <c r="F37" s="19"/>
      <c r="G37" s="22" t="s">
        <v>473</v>
      </c>
      <c r="H37" s="7" t="s">
        <v>228</v>
      </c>
      <c r="I37" s="105"/>
      <c r="J37" s="127">
        <f>J38</f>
        <v>106559</v>
      </c>
      <c r="K37" s="127">
        <f>K38</f>
        <v>75533.55</v>
      </c>
      <c r="L37" s="138">
        <f t="shared" si="0"/>
        <v>70.8842519167785</v>
      </c>
    </row>
    <row r="38" spans="1:12" ht="30.75">
      <c r="A38" s="8"/>
      <c r="B38" s="18"/>
      <c r="C38" s="18"/>
      <c r="D38" s="18"/>
      <c r="E38" s="18"/>
      <c r="F38" s="19"/>
      <c r="G38" s="22" t="s">
        <v>5</v>
      </c>
      <c r="H38" s="61"/>
      <c r="I38" s="105">
        <v>300</v>
      </c>
      <c r="J38" s="127">
        <v>106559</v>
      </c>
      <c r="K38" s="127">
        <v>75533.55</v>
      </c>
      <c r="L38" s="138">
        <f t="shared" si="0"/>
        <v>70.8842519167785</v>
      </c>
    </row>
    <row r="39" spans="1:12" ht="46.5">
      <c r="A39" s="8"/>
      <c r="B39" s="156" t="s">
        <v>69</v>
      </c>
      <c r="C39" s="156"/>
      <c r="D39" s="156"/>
      <c r="E39" s="156"/>
      <c r="F39" s="157"/>
      <c r="G39" s="22" t="s">
        <v>124</v>
      </c>
      <c r="H39" s="7" t="s">
        <v>229</v>
      </c>
      <c r="I39" s="105" t="s">
        <v>0</v>
      </c>
      <c r="J39" s="127">
        <f>J40</f>
        <v>1401238</v>
      </c>
      <c r="K39" s="127">
        <f>K40</f>
        <v>1337956.86</v>
      </c>
      <c r="L39" s="138">
        <f t="shared" si="0"/>
        <v>95.48391208345764</v>
      </c>
    </row>
    <row r="40" spans="1:12" ht="46.5">
      <c r="A40" s="8"/>
      <c r="B40" s="154">
        <v>500</v>
      </c>
      <c r="C40" s="154"/>
      <c r="D40" s="154"/>
      <c r="E40" s="154"/>
      <c r="F40" s="155"/>
      <c r="G40" s="22" t="s">
        <v>4</v>
      </c>
      <c r="H40" s="7" t="s">
        <v>0</v>
      </c>
      <c r="I40" s="105">
        <v>600</v>
      </c>
      <c r="J40" s="127">
        <v>1401238</v>
      </c>
      <c r="K40" s="127">
        <v>1337956.86</v>
      </c>
      <c r="L40" s="138">
        <f t="shared" si="0"/>
        <v>95.48391208345764</v>
      </c>
    </row>
    <row r="41" spans="1:12" ht="46.5">
      <c r="A41" s="8"/>
      <c r="B41" s="156" t="s">
        <v>68</v>
      </c>
      <c r="C41" s="156"/>
      <c r="D41" s="156"/>
      <c r="E41" s="156"/>
      <c r="F41" s="157"/>
      <c r="G41" s="22" t="s">
        <v>108</v>
      </c>
      <c r="H41" s="7" t="s">
        <v>230</v>
      </c>
      <c r="I41" s="105" t="s">
        <v>0</v>
      </c>
      <c r="J41" s="127">
        <f>J43+J42</f>
        <v>9424259</v>
      </c>
      <c r="K41" s="127">
        <f>K43+K42</f>
        <v>7487629.45</v>
      </c>
      <c r="L41" s="138">
        <f t="shared" si="0"/>
        <v>79.45059075732108</v>
      </c>
    </row>
    <row r="42" spans="1:12" ht="30.75">
      <c r="A42" s="8"/>
      <c r="B42" s="25"/>
      <c r="C42" s="25"/>
      <c r="D42" s="25"/>
      <c r="E42" s="25"/>
      <c r="F42" s="26"/>
      <c r="G42" s="22" t="s">
        <v>2</v>
      </c>
      <c r="H42" s="7"/>
      <c r="I42" s="105">
        <v>200</v>
      </c>
      <c r="J42" s="127">
        <v>48805</v>
      </c>
      <c r="K42" s="127">
        <v>39427.34</v>
      </c>
      <c r="L42" s="138">
        <f t="shared" si="0"/>
        <v>80.78545231021411</v>
      </c>
    </row>
    <row r="43" spans="1:12" ht="30.75">
      <c r="A43" s="8"/>
      <c r="B43" s="154">
        <v>500</v>
      </c>
      <c r="C43" s="154"/>
      <c r="D43" s="154"/>
      <c r="E43" s="154"/>
      <c r="F43" s="155"/>
      <c r="G43" s="22" t="s">
        <v>5</v>
      </c>
      <c r="H43" s="7" t="s">
        <v>0</v>
      </c>
      <c r="I43" s="105">
        <v>300</v>
      </c>
      <c r="J43" s="127">
        <v>9375454</v>
      </c>
      <c r="K43" s="127">
        <v>7448202.11</v>
      </c>
      <c r="L43" s="138">
        <f t="shared" si="0"/>
        <v>79.44364198256426</v>
      </c>
    </row>
    <row r="44" spans="1:12" ht="61.5">
      <c r="A44" s="8"/>
      <c r="B44" s="156" t="s">
        <v>67</v>
      </c>
      <c r="C44" s="156"/>
      <c r="D44" s="156"/>
      <c r="E44" s="156"/>
      <c r="F44" s="157"/>
      <c r="G44" s="22" t="s">
        <v>471</v>
      </c>
      <c r="H44" s="7" t="s">
        <v>231</v>
      </c>
      <c r="I44" s="105" t="s">
        <v>0</v>
      </c>
      <c r="J44" s="127">
        <f>J45</f>
        <v>16277300</v>
      </c>
      <c r="K44" s="127">
        <f>K45</f>
        <v>12679978</v>
      </c>
      <c r="L44" s="138">
        <f t="shared" si="0"/>
        <v>77.89976224558127</v>
      </c>
    </row>
    <row r="45" spans="1:12" ht="46.5">
      <c r="A45" s="8"/>
      <c r="B45" s="154">
        <v>500</v>
      </c>
      <c r="C45" s="154"/>
      <c r="D45" s="154"/>
      <c r="E45" s="154"/>
      <c r="F45" s="155"/>
      <c r="G45" s="22" t="s">
        <v>4</v>
      </c>
      <c r="H45" s="7" t="s">
        <v>0</v>
      </c>
      <c r="I45" s="105">
        <v>600</v>
      </c>
      <c r="J45" s="127">
        <v>16277300</v>
      </c>
      <c r="K45" s="127">
        <v>12679978</v>
      </c>
      <c r="L45" s="138">
        <f t="shared" si="0"/>
        <v>77.89976224558127</v>
      </c>
    </row>
    <row r="46" spans="1:12" ht="30.75">
      <c r="A46" s="8"/>
      <c r="B46" s="156" t="s">
        <v>66</v>
      </c>
      <c r="C46" s="156"/>
      <c r="D46" s="156"/>
      <c r="E46" s="156"/>
      <c r="F46" s="157"/>
      <c r="G46" s="22" t="s">
        <v>469</v>
      </c>
      <c r="H46" s="7" t="s">
        <v>232</v>
      </c>
      <c r="I46" s="105" t="s">
        <v>0</v>
      </c>
      <c r="J46" s="127">
        <f>J47</f>
        <v>325696</v>
      </c>
      <c r="K46" s="127">
        <f>K47</f>
        <v>265936.6</v>
      </c>
      <c r="L46" s="138">
        <f t="shared" si="0"/>
        <v>81.65178571428571</v>
      </c>
    </row>
    <row r="47" spans="1:12" ht="30.75">
      <c r="A47" s="8"/>
      <c r="B47" s="154">
        <v>500</v>
      </c>
      <c r="C47" s="154"/>
      <c r="D47" s="154"/>
      <c r="E47" s="154"/>
      <c r="F47" s="155"/>
      <c r="G47" s="22" t="s">
        <v>5</v>
      </c>
      <c r="H47" s="7" t="s">
        <v>0</v>
      </c>
      <c r="I47" s="105">
        <v>300</v>
      </c>
      <c r="J47" s="127">
        <v>325696</v>
      </c>
      <c r="K47" s="127">
        <v>265936.6</v>
      </c>
      <c r="L47" s="138">
        <f t="shared" si="0"/>
        <v>81.65178571428571</v>
      </c>
    </row>
    <row r="48" spans="1:12" ht="46.5">
      <c r="A48" s="8"/>
      <c r="B48" s="156" t="s">
        <v>65</v>
      </c>
      <c r="C48" s="156"/>
      <c r="D48" s="156"/>
      <c r="E48" s="156"/>
      <c r="F48" s="157"/>
      <c r="G48" s="22" t="s">
        <v>470</v>
      </c>
      <c r="H48" s="7" t="s">
        <v>233</v>
      </c>
      <c r="I48" s="105" t="s">
        <v>0</v>
      </c>
      <c r="J48" s="127">
        <f>J49</f>
        <v>4213300</v>
      </c>
      <c r="K48" s="127">
        <f>K49</f>
        <v>2971056.42</v>
      </c>
      <c r="L48" s="138">
        <f t="shared" si="0"/>
        <v>70.51613746944201</v>
      </c>
    </row>
    <row r="49" spans="1:12" ht="46.5">
      <c r="A49" s="8"/>
      <c r="B49" s="154">
        <v>500</v>
      </c>
      <c r="C49" s="154"/>
      <c r="D49" s="154"/>
      <c r="E49" s="154"/>
      <c r="F49" s="155"/>
      <c r="G49" s="22" t="s">
        <v>4</v>
      </c>
      <c r="H49" s="7" t="s">
        <v>0</v>
      </c>
      <c r="I49" s="105">
        <v>600</v>
      </c>
      <c r="J49" s="127">
        <v>4213300</v>
      </c>
      <c r="K49" s="127">
        <v>2971056.42</v>
      </c>
      <c r="L49" s="138">
        <f t="shared" si="0"/>
        <v>70.51613746944201</v>
      </c>
    </row>
    <row r="50" spans="1:12" ht="60">
      <c r="A50" s="8"/>
      <c r="B50" s="25"/>
      <c r="C50" s="25"/>
      <c r="D50" s="25"/>
      <c r="E50" s="25"/>
      <c r="F50" s="26"/>
      <c r="G50" s="4" t="s">
        <v>407</v>
      </c>
      <c r="H50" s="5" t="s">
        <v>234</v>
      </c>
      <c r="I50" s="105" t="s">
        <v>0</v>
      </c>
      <c r="J50" s="126">
        <f>J51+J101+J107</f>
        <v>95489270</v>
      </c>
      <c r="K50" s="126">
        <f>K51+K101+K107</f>
        <v>76106417.6</v>
      </c>
      <c r="L50" s="137">
        <f t="shared" si="0"/>
        <v>79.70153882211058</v>
      </c>
    </row>
    <row r="51" spans="1:12" ht="75">
      <c r="A51" s="8"/>
      <c r="B51" s="25"/>
      <c r="C51" s="25"/>
      <c r="D51" s="25"/>
      <c r="E51" s="25"/>
      <c r="F51" s="26"/>
      <c r="G51" s="4" t="s">
        <v>408</v>
      </c>
      <c r="H51" s="5" t="s">
        <v>235</v>
      </c>
      <c r="I51" s="105"/>
      <c r="J51" s="127">
        <f>J52+J95+J98</f>
        <v>95019920</v>
      </c>
      <c r="K51" s="127">
        <f>K52+K95+K98</f>
        <v>76020808.6</v>
      </c>
      <c r="L51" s="138">
        <f t="shared" si="0"/>
        <v>80.0051279773757</v>
      </c>
    </row>
    <row r="52" spans="1:12" ht="77.25">
      <c r="A52" s="8"/>
      <c r="B52" s="25"/>
      <c r="C52" s="25"/>
      <c r="D52" s="25"/>
      <c r="E52" s="25"/>
      <c r="F52" s="26"/>
      <c r="G52" s="6" t="s">
        <v>300</v>
      </c>
      <c r="H52" s="61" t="s">
        <v>236</v>
      </c>
      <c r="I52" s="105"/>
      <c r="J52" s="127">
        <f>J55+J58+J61+J64+J66+J69+J72+J74+J77+J80+J83+J86+J89+J92+J53</f>
        <v>57725256</v>
      </c>
      <c r="K52" s="127">
        <f>K55+K58+K61+K64+K66+K69+K72+K74+K77+K80+K83+K86+K89+K92+K53</f>
        <v>47573238.120000005</v>
      </c>
      <c r="L52" s="138">
        <f t="shared" si="0"/>
        <v>82.41321289246427</v>
      </c>
    </row>
    <row r="53" spans="1:12" ht="77.25">
      <c r="A53" s="8"/>
      <c r="B53" s="18"/>
      <c r="C53" s="18"/>
      <c r="D53" s="18"/>
      <c r="E53" s="18"/>
      <c r="F53" s="19"/>
      <c r="G53" s="60" t="s">
        <v>209</v>
      </c>
      <c r="H53" s="70" t="s">
        <v>506</v>
      </c>
      <c r="I53" s="105"/>
      <c r="J53" s="127">
        <f>J54</f>
        <v>2100000</v>
      </c>
      <c r="K53" s="127">
        <f>K54</f>
        <v>2098950</v>
      </c>
      <c r="L53" s="138">
        <f t="shared" si="0"/>
        <v>99.95</v>
      </c>
    </row>
    <row r="54" spans="1:12" ht="30.75">
      <c r="A54" s="8"/>
      <c r="B54" s="18"/>
      <c r="C54" s="18"/>
      <c r="D54" s="18"/>
      <c r="E54" s="18"/>
      <c r="F54" s="19"/>
      <c r="G54" s="60" t="s">
        <v>5</v>
      </c>
      <c r="H54" s="7"/>
      <c r="I54" s="105">
        <v>300</v>
      </c>
      <c r="J54" s="127">
        <v>2100000</v>
      </c>
      <c r="K54" s="127">
        <v>2098950</v>
      </c>
      <c r="L54" s="138">
        <f t="shared" si="0"/>
        <v>99.95</v>
      </c>
    </row>
    <row r="55" spans="1:12" s="71" customFormat="1" ht="46.5">
      <c r="A55" s="66"/>
      <c r="B55" s="67"/>
      <c r="C55" s="67"/>
      <c r="D55" s="67"/>
      <c r="E55" s="67"/>
      <c r="F55" s="68"/>
      <c r="G55" s="69" t="s">
        <v>217</v>
      </c>
      <c r="H55" s="70" t="s">
        <v>237</v>
      </c>
      <c r="I55" s="106"/>
      <c r="J55" s="128">
        <f>J56+J57</f>
        <v>49327</v>
      </c>
      <c r="K55" s="128">
        <f>K56+K57</f>
        <v>27389.13</v>
      </c>
      <c r="L55" s="139">
        <f t="shared" si="0"/>
        <v>55.52563504774262</v>
      </c>
    </row>
    <row r="56" spans="1:12" ht="30.75" hidden="1">
      <c r="A56" s="8"/>
      <c r="B56" s="18"/>
      <c r="C56" s="18"/>
      <c r="D56" s="18"/>
      <c r="E56" s="18"/>
      <c r="F56" s="19"/>
      <c r="G56" s="60" t="s">
        <v>207</v>
      </c>
      <c r="H56" s="50"/>
      <c r="I56" s="105">
        <v>200</v>
      </c>
      <c r="J56" s="127">
        <v>0</v>
      </c>
      <c r="K56" s="127"/>
      <c r="L56" s="138" t="e">
        <f t="shared" si="0"/>
        <v>#DIV/0!</v>
      </c>
    </row>
    <row r="57" spans="1:12" ht="30.75">
      <c r="A57" s="8"/>
      <c r="B57" s="18"/>
      <c r="C57" s="18"/>
      <c r="D57" s="18"/>
      <c r="E57" s="18"/>
      <c r="F57" s="19"/>
      <c r="G57" s="60" t="s">
        <v>5</v>
      </c>
      <c r="H57" s="50"/>
      <c r="I57" s="105">
        <v>300</v>
      </c>
      <c r="J57" s="127">
        <v>49327</v>
      </c>
      <c r="K57" s="127">
        <v>27389.13</v>
      </c>
      <c r="L57" s="138">
        <f t="shared" si="0"/>
        <v>55.52563504774262</v>
      </c>
    </row>
    <row r="58" spans="1:12" ht="93">
      <c r="A58" s="8"/>
      <c r="B58" s="18"/>
      <c r="C58" s="18"/>
      <c r="D58" s="18"/>
      <c r="E58" s="18"/>
      <c r="F58" s="19"/>
      <c r="G58" s="33" t="s">
        <v>212</v>
      </c>
      <c r="H58" s="7" t="s">
        <v>238</v>
      </c>
      <c r="I58" s="105" t="s">
        <v>0</v>
      </c>
      <c r="J58" s="127">
        <f>J60+J59</f>
        <v>1087893</v>
      </c>
      <c r="K58" s="127">
        <f>K60+K59</f>
        <v>1087890.9000000001</v>
      </c>
      <c r="L58" s="138">
        <f t="shared" si="0"/>
        <v>99.99980696631012</v>
      </c>
    </row>
    <row r="59" spans="1:12" ht="30.75">
      <c r="A59" s="8"/>
      <c r="B59" s="18"/>
      <c r="C59" s="18"/>
      <c r="D59" s="18"/>
      <c r="E59" s="18"/>
      <c r="F59" s="19"/>
      <c r="G59" s="31" t="s">
        <v>2</v>
      </c>
      <c r="H59" s="7"/>
      <c r="I59" s="105">
        <v>200</v>
      </c>
      <c r="J59" s="127">
        <v>15895.16</v>
      </c>
      <c r="K59" s="127">
        <v>15894.36</v>
      </c>
      <c r="L59" s="138">
        <f t="shared" si="0"/>
        <v>99.99496702140777</v>
      </c>
    </row>
    <row r="60" spans="1:12" ht="30.75">
      <c r="A60" s="8"/>
      <c r="B60" s="152" t="s">
        <v>64</v>
      </c>
      <c r="C60" s="152"/>
      <c r="D60" s="152"/>
      <c r="E60" s="152"/>
      <c r="F60" s="153"/>
      <c r="G60" s="22" t="s">
        <v>5</v>
      </c>
      <c r="H60" s="7" t="s">
        <v>0</v>
      </c>
      <c r="I60" s="105">
        <v>300</v>
      </c>
      <c r="J60" s="127">
        <v>1071997.84</v>
      </c>
      <c r="K60" s="127">
        <v>1071996.54</v>
      </c>
      <c r="L60" s="138">
        <f t="shared" si="0"/>
        <v>99.99987873109893</v>
      </c>
    </row>
    <row r="61" spans="1:12" ht="46.5">
      <c r="A61" s="8"/>
      <c r="B61" s="23"/>
      <c r="C61" s="23"/>
      <c r="D61" s="23"/>
      <c r="E61" s="23"/>
      <c r="F61" s="24"/>
      <c r="G61" s="22" t="s">
        <v>109</v>
      </c>
      <c r="H61" s="7" t="s">
        <v>239</v>
      </c>
      <c r="I61" s="105" t="s">
        <v>0</v>
      </c>
      <c r="J61" s="127">
        <f>J63+J62</f>
        <v>7505000</v>
      </c>
      <c r="K61" s="127">
        <f>K63+K62</f>
        <v>4764087</v>
      </c>
      <c r="L61" s="138">
        <f t="shared" si="0"/>
        <v>63.478840772818124</v>
      </c>
    </row>
    <row r="62" spans="1:12" ht="30.75">
      <c r="A62" s="8"/>
      <c r="B62" s="154">
        <v>500</v>
      </c>
      <c r="C62" s="154"/>
      <c r="D62" s="154"/>
      <c r="E62" s="154"/>
      <c r="F62" s="155"/>
      <c r="G62" s="22" t="s">
        <v>207</v>
      </c>
      <c r="H62" s="7"/>
      <c r="I62" s="105">
        <v>200</v>
      </c>
      <c r="J62" s="127">
        <v>130500</v>
      </c>
      <c r="K62" s="127">
        <v>70319.97</v>
      </c>
      <c r="L62" s="138">
        <f t="shared" si="0"/>
        <v>53.88503448275862</v>
      </c>
    </row>
    <row r="63" spans="1:12" ht="30.75">
      <c r="A63" s="8"/>
      <c r="B63" s="156" t="s">
        <v>63</v>
      </c>
      <c r="C63" s="156"/>
      <c r="D63" s="156"/>
      <c r="E63" s="156"/>
      <c r="F63" s="157"/>
      <c r="G63" s="22" t="s">
        <v>5</v>
      </c>
      <c r="H63" s="7" t="s">
        <v>0</v>
      </c>
      <c r="I63" s="105">
        <v>300</v>
      </c>
      <c r="J63" s="127">
        <v>7374500</v>
      </c>
      <c r="K63" s="127">
        <v>4693767.03</v>
      </c>
      <c r="L63" s="138">
        <f t="shared" si="0"/>
        <v>63.64861387212692</v>
      </c>
    </row>
    <row r="64" spans="1:12" ht="108">
      <c r="A64" s="8"/>
      <c r="B64" s="25"/>
      <c r="C64" s="25"/>
      <c r="D64" s="25"/>
      <c r="E64" s="25"/>
      <c r="F64" s="26"/>
      <c r="G64" s="22" t="s">
        <v>110</v>
      </c>
      <c r="H64" s="7" t="s">
        <v>240</v>
      </c>
      <c r="I64" s="105" t="s">
        <v>0</v>
      </c>
      <c r="J64" s="127">
        <f>J65</f>
        <v>242000</v>
      </c>
      <c r="K64" s="127">
        <f>K65</f>
        <v>174523.33</v>
      </c>
      <c r="L64" s="138">
        <f t="shared" si="0"/>
        <v>72.11707851239669</v>
      </c>
    </row>
    <row r="65" spans="1:12" ht="30.75">
      <c r="A65" s="8"/>
      <c r="B65" s="154">
        <v>500</v>
      </c>
      <c r="C65" s="154"/>
      <c r="D65" s="154"/>
      <c r="E65" s="154"/>
      <c r="F65" s="155"/>
      <c r="G65" s="22" t="s">
        <v>5</v>
      </c>
      <c r="H65" s="7" t="s">
        <v>0</v>
      </c>
      <c r="I65" s="105">
        <v>300</v>
      </c>
      <c r="J65" s="127">
        <v>242000</v>
      </c>
      <c r="K65" s="127">
        <v>174523.33</v>
      </c>
      <c r="L65" s="138">
        <f t="shared" si="0"/>
        <v>72.11707851239669</v>
      </c>
    </row>
    <row r="66" spans="1:12" ht="93">
      <c r="A66" s="8"/>
      <c r="B66" s="156" t="s">
        <v>62</v>
      </c>
      <c r="C66" s="156"/>
      <c r="D66" s="156"/>
      <c r="E66" s="156"/>
      <c r="F66" s="157"/>
      <c r="G66" s="22" t="s">
        <v>111</v>
      </c>
      <c r="H66" s="7" t="s">
        <v>241</v>
      </c>
      <c r="I66" s="105" t="s">
        <v>0</v>
      </c>
      <c r="J66" s="127">
        <f>J68+J67</f>
        <v>3619000</v>
      </c>
      <c r="K66" s="127">
        <f>K68+K67</f>
        <v>3368554.57</v>
      </c>
      <c r="L66" s="138">
        <f t="shared" si="0"/>
        <v>93.07970627245095</v>
      </c>
    </row>
    <row r="67" spans="1:12" ht="30.75">
      <c r="A67" s="8"/>
      <c r="B67" s="154">
        <v>500</v>
      </c>
      <c r="C67" s="154"/>
      <c r="D67" s="154"/>
      <c r="E67" s="154"/>
      <c r="F67" s="155"/>
      <c r="G67" s="22" t="s">
        <v>2</v>
      </c>
      <c r="H67" s="7"/>
      <c r="I67" s="105">
        <v>200</v>
      </c>
      <c r="J67" s="127">
        <v>17000</v>
      </c>
      <c r="K67" s="127">
        <v>11292.54</v>
      </c>
      <c r="L67" s="138">
        <f t="shared" si="0"/>
        <v>66.42670588235295</v>
      </c>
    </row>
    <row r="68" spans="1:12" ht="30.75">
      <c r="A68" s="8"/>
      <c r="B68" s="156" t="s">
        <v>61</v>
      </c>
      <c r="C68" s="156"/>
      <c r="D68" s="156"/>
      <c r="E68" s="156"/>
      <c r="F68" s="157"/>
      <c r="G68" s="22" t="s">
        <v>5</v>
      </c>
      <c r="H68" s="7" t="s">
        <v>0</v>
      </c>
      <c r="I68" s="105">
        <v>300</v>
      </c>
      <c r="J68" s="127">
        <v>3602000</v>
      </c>
      <c r="K68" s="127">
        <v>3357262.03</v>
      </c>
      <c r="L68" s="138">
        <f t="shared" si="0"/>
        <v>93.20549777901167</v>
      </c>
    </row>
    <row r="69" spans="1:12" ht="77.25">
      <c r="A69" s="8"/>
      <c r="B69" s="25"/>
      <c r="C69" s="25"/>
      <c r="D69" s="25"/>
      <c r="E69" s="25"/>
      <c r="F69" s="26"/>
      <c r="G69" s="22" t="s">
        <v>112</v>
      </c>
      <c r="H69" s="7" t="s">
        <v>242</v>
      </c>
      <c r="I69" s="105" t="s">
        <v>0</v>
      </c>
      <c r="J69" s="127">
        <f>J71+J70</f>
        <v>572636</v>
      </c>
      <c r="K69" s="127">
        <f>K71+K70</f>
        <v>414293.46</v>
      </c>
      <c r="L69" s="138">
        <f t="shared" si="0"/>
        <v>72.34848315509329</v>
      </c>
    </row>
    <row r="70" spans="1:12" ht="30.75">
      <c r="A70" s="8"/>
      <c r="B70" s="154">
        <v>500</v>
      </c>
      <c r="C70" s="154"/>
      <c r="D70" s="154"/>
      <c r="E70" s="154"/>
      <c r="F70" s="155"/>
      <c r="G70" s="22" t="s">
        <v>2</v>
      </c>
      <c r="H70" s="7"/>
      <c r="I70" s="105">
        <v>200</v>
      </c>
      <c r="J70" s="127">
        <v>7155.6</v>
      </c>
      <c r="K70" s="127">
        <v>4585.56</v>
      </c>
      <c r="L70" s="138">
        <f t="shared" si="0"/>
        <v>64.08351500922355</v>
      </c>
    </row>
    <row r="71" spans="1:12" ht="30.75">
      <c r="A71" s="8"/>
      <c r="B71" s="156" t="s">
        <v>60</v>
      </c>
      <c r="C71" s="156"/>
      <c r="D71" s="156"/>
      <c r="E71" s="156"/>
      <c r="F71" s="157"/>
      <c r="G71" s="22" t="s">
        <v>5</v>
      </c>
      <c r="H71" s="7" t="s">
        <v>0</v>
      </c>
      <c r="I71" s="105">
        <v>300</v>
      </c>
      <c r="J71" s="127">
        <v>565480.4</v>
      </c>
      <c r="K71" s="127">
        <v>409707.9</v>
      </c>
      <c r="L71" s="138">
        <f t="shared" si="0"/>
        <v>72.45306822305425</v>
      </c>
    </row>
    <row r="72" spans="1:12" ht="30.75">
      <c r="A72" s="8"/>
      <c r="B72" s="25"/>
      <c r="C72" s="25"/>
      <c r="D72" s="25"/>
      <c r="E72" s="25"/>
      <c r="F72" s="26"/>
      <c r="G72" s="22" t="s">
        <v>81</v>
      </c>
      <c r="H72" s="7" t="s">
        <v>243</v>
      </c>
      <c r="I72" s="105"/>
      <c r="J72" s="127">
        <f>J73</f>
        <v>1195000</v>
      </c>
      <c r="K72" s="127">
        <f>K73</f>
        <v>888708.51</v>
      </c>
      <c r="L72" s="138">
        <f t="shared" si="0"/>
        <v>74.36891297071129</v>
      </c>
    </row>
    <row r="73" spans="1:12" ht="30.75">
      <c r="A73" s="8"/>
      <c r="B73" s="154">
        <v>500</v>
      </c>
      <c r="C73" s="154"/>
      <c r="D73" s="154"/>
      <c r="E73" s="154"/>
      <c r="F73" s="155"/>
      <c r="G73" s="22" t="s">
        <v>5</v>
      </c>
      <c r="H73" s="13"/>
      <c r="I73" s="105">
        <v>300</v>
      </c>
      <c r="J73" s="127">
        <v>1195000</v>
      </c>
      <c r="K73" s="127">
        <v>888708.51</v>
      </c>
      <c r="L73" s="138">
        <f t="shared" si="0"/>
        <v>74.36891297071129</v>
      </c>
    </row>
    <row r="74" spans="1:12" ht="46.5">
      <c r="A74" s="8"/>
      <c r="B74" s="25"/>
      <c r="C74" s="25"/>
      <c r="D74" s="25"/>
      <c r="E74" s="25"/>
      <c r="F74" s="26"/>
      <c r="G74" s="22" t="s">
        <v>82</v>
      </c>
      <c r="H74" s="7" t="s">
        <v>244</v>
      </c>
      <c r="I74" s="105"/>
      <c r="J74" s="127">
        <f>J75+J76</f>
        <v>69000</v>
      </c>
      <c r="K74" s="127">
        <f>K75+K76</f>
        <v>69000</v>
      </c>
      <c r="L74" s="138">
        <f aca="true" t="shared" si="1" ref="L74:L137">K74/J74*100</f>
        <v>100</v>
      </c>
    </row>
    <row r="75" spans="1:12" ht="30.75">
      <c r="A75" s="8"/>
      <c r="B75" s="25"/>
      <c r="C75" s="25"/>
      <c r="D75" s="25"/>
      <c r="E75" s="25"/>
      <c r="F75" s="26"/>
      <c r="G75" s="22" t="s">
        <v>5</v>
      </c>
      <c r="H75" s="27"/>
      <c r="I75" s="105">
        <v>300</v>
      </c>
      <c r="J75" s="127">
        <v>65000</v>
      </c>
      <c r="K75" s="127">
        <v>65000</v>
      </c>
      <c r="L75" s="138">
        <f t="shared" si="1"/>
        <v>100</v>
      </c>
    </row>
    <row r="76" spans="1:12" ht="30.75">
      <c r="A76" s="8"/>
      <c r="B76" s="25"/>
      <c r="C76" s="25"/>
      <c r="D76" s="25"/>
      <c r="E76" s="25"/>
      <c r="F76" s="26"/>
      <c r="G76" s="22" t="s">
        <v>2</v>
      </c>
      <c r="H76" s="27"/>
      <c r="I76" s="105">
        <v>200</v>
      </c>
      <c r="J76" s="127">
        <v>4000</v>
      </c>
      <c r="K76" s="127">
        <v>4000</v>
      </c>
      <c r="L76" s="138">
        <f t="shared" si="1"/>
        <v>100</v>
      </c>
    </row>
    <row r="77" spans="1:12" ht="46.5">
      <c r="A77" s="8"/>
      <c r="B77" s="25"/>
      <c r="C77" s="25"/>
      <c r="D77" s="25"/>
      <c r="E77" s="25"/>
      <c r="F77" s="26"/>
      <c r="G77" s="22" t="s">
        <v>107</v>
      </c>
      <c r="H77" s="7" t="s">
        <v>245</v>
      </c>
      <c r="I77" s="105" t="s">
        <v>0</v>
      </c>
      <c r="J77" s="127">
        <f>J79+J78</f>
        <v>5544400</v>
      </c>
      <c r="K77" s="127">
        <f>K79+K78</f>
        <v>4119962.23</v>
      </c>
      <c r="L77" s="138">
        <f t="shared" si="1"/>
        <v>74.30853167159657</v>
      </c>
    </row>
    <row r="78" spans="1:12" ht="30.75">
      <c r="A78" s="8"/>
      <c r="B78" s="25"/>
      <c r="C78" s="25"/>
      <c r="D78" s="25"/>
      <c r="E78" s="25"/>
      <c r="F78" s="26"/>
      <c r="G78" s="22" t="s">
        <v>207</v>
      </c>
      <c r="H78" s="7"/>
      <c r="I78" s="105">
        <v>200</v>
      </c>
      <c r="J78" s="127">
        <v>92080</v>
      </c>
      <c r="K78" s="127">
        <v>67448.4</v>
      </c>
      <c r="L78" s="138">
        <f t="shared" si="1"/>
        <v>73.24978279756733</v>
      </c>
    </row>
    <row r="79" spans="1:12" ht="30.75">
      <c r="A79" s="8"/>
      <c r="B79" s="156" t="s">
        <v>59</v>
      </c>
      <c r="C79" s="156"/>
      <c r="D79" s="156"/>
      <c r="E79" s="156"/>
      <c r="F79" s="157"/>
      <c r="G79" s="22" t="s">
        <v>5</v>
      </c>
      <c r="H79" s="7" t="s">
        <v>0</v>
      </c>
      <c r="I79" s="105">
        <v>300</v>
      </c>
      <c r="J79" s="127">
        <v>5452320</v>
      </c>
      <c r="K79" s="127">
        <v>4052513.83</v>
      </c>
      <c r="L79" s="138">
        <f t="shared" si="1"/>
        <v>74.32641205945359</v>
      </c>
    </row>
    <row r="80" spans="1:12" ht="77.25">
      <c r="A80" s="8"/>
      <c r="B80" s="25"/>
      <c r="C80" s="25"/>
      <c r="D80" s="25"/>
      <c r="E80" s="25"/>
      <c r="F80" s="26"/>
      <c r="G80" s="22" t="s">
        <v>113</v>
      </c>
      <c r="H80" s="7" t="s">
        <v>246</v>
      </c>
      <c r="I80" s="105" t="s">
        <v>0</v>
      </c>
      <c r="J80" s="127">
        <f>J82+J81</f>
        <v>7220000</v>
      </c>
      <c r="K80" s="127">
        <f>K82+K81</f>
        <v>5964007.31</v>
      </c>
      <c r="L80" s="138">
        <f t="shared" si="1"/>
        <v>82.60397936288089</v>
      </c>
    </row>
    <row r="81" spans="1:12" ht="30.75">
      <c r="A81" s="8"/>
      <c r="B81" s="154">
        <v>500</v>
      </c>
      <c r="C81" s="154"/>
      <c r="D81" s="154"/>
      <c r="E81" s="154"/>
      <c r="F81" s="155"/>
      <c r="G81" s="22" t="s">
        <v>2</v>
      </c>
      <c r="H81" s="7"/>
      <c r="I81" s="105">
        <v>200</v>
      </c>
      <c r="J81" s="127">
        <v>134300</v>
      </c>
      <c r="K81" s="127">
        <v>99996.93</v>
      </c>
      <c r="L81" s="138">
        <f t="shared" si="1"/>
        <v>74.45787788533134</v>
      </c>
    </row>
    <row r="82" spans="1:12" ht="30.75">
      <c r="A82" s="8"/>
      <c r="B82" s="156" t="s">
        <v>58</v>
      </c>
      <c r="C82" s="156"/>
      <c r="D82" s="156"/>
      <c r="E82" s="156"/>
      <c r="F82" s="157"/>
      <c r="G82" s="22" t="s">
        <v>5</v>
      </c>
      <c r="H82" s="7" t="s">
        <v>0</v>
      </c>
      <c r="I82" s="105">
        <v>300</v>
      </c>
      <c r="J82" s="127">
        <v>7085700</v>
      </c>
      <c r="K82" s="127">
        <v>5864010.38</v>
      </c>
      <c r="L82" s="138">
        <f t="shared" si="1"/>
        <v>82.75837785963279</v>
      </c>
    </row>
    <row r="83" spans="1:12" s="65" customFormat="1" ht="77.25">
      <c r="A83" s="62"/>
      <c r="B83" s="63"/>
      <c r="C83" s="63"/>
      <c r="D83" s="63"/>
      <c r="E83" s="63"/>
      <c r="F83" s="64"/>
      <c r="G83" s="72" t="s">
        <v>114</v>
      </c>
      <c r="H83" s="7" t="s">
        <v>250</v>
      </c>
      <c r="I83" s="106" t="s">
        <v>0</v>
      </c>
      <c r="J83" s="128">
        <f>J85+J84</f>
        <v>4709000</v>
      </c>
      <c r="K83" s="127">
        <f>K85+K84</f>
        <v>4007379.23</v>
      </c>
      <c r="L83" s="139">
        <f t="shared" si="1"/>
        <v>85.10042960288808</v>
      </c>
    </row>
    <row r="84" spans="1:12" ht="30.75">
      <c r="A84" s="8"/>
      <c r="B84" s="154">
        <v>500</v>
      </c>
      <c r="C84" s="154"/>
      <c r="D84" s="154"/>
      <c r="E84" s="154"/>
      <c r="F84" s="155"/>
      <c r="G84" s="22" t="s">
        <v>2</v>
      </c>
      <c r="H84" s="7"/>
      <c r="I84" s="105">
        <v>200</v>
      </c>
      <c r="J84" s="127">
        <v>124000</v>
      </c>
      <c r="K84" s="127">
        <v>93001.23</v>
      </c>
      <c r="L84" s="138">
        <f t="shared" si="1"/>
        <v>75.00099193548387</v>
      </c>
    </row>
    <row r="85" spans="1:12" ht="30.75">
      <c r="A85" s="8"/>
      <c r="B85" s="156" t="s">
        <v>57</v>
      </c>
      <c r="C85" s="156"/>
      <c r="D85" s="156"/>
      <c r="E85" s="156"/>
      <c r="F85" s="157"/>
      <c r="G85" s="22" t="s">
        <v>5</v>
      </c>
      <c r="H85" s="7" t="s">
        <v>0</v>
      </c>
      <c r="I85" s="105">
        <v>300</v>
      </c>
      <c r="J85" s="127">
        <v>4585000</v>
      </c>
      <c r="K85" s="127">
        <v>3914378</v>
      </c>
      <c r="L85" s="138">
        <f t="shared" si="1"/>
        <v>85.37356597600872</v>
      </c>
    </row>
    <row r="86" spans="1:12" ht="77.25">
      <c r="A86" s="8"/>
      <c r="B86" s="25"/>
      <c r="C86" s="25"/>
      <c r="D86" s="25"/>
      <c r="E86" s="25"/>
      <c r="F86" s="26"/>
      <c r="G86" s="22" t="s">
        <v>115</v>
      </c>
      <c r="H86" s="7" t="s">
        <v>247</v>
      </c>
      <c r="I86" s="105" t="s">
        <v>0</v>
      </c>
      <c r="J86" s="127">
        <f>J88+J87</f>
        <v>12912000</v>
      </c>
      <c r="K86" s="127">
        <f>K88+K87</f>
        <v>12653629.209999999</v>
      </c>
      <c r="L86" s="138">
        <f t="shared" si="1"/>
        <v>97.9989870662949</v>
      </c>
    </row>
    <row r="87" spans="1:12" ht="30.75">
      <c r="A87" s="8"/>
      <c r="B87" s="154">
        <v>500</v>
      </c>
      <c r="C87" s="154"/>
      <c r="D87" s="154"/>
      <c r="E87" s="154"/>
      <c r="F87" s="155"/>
      <c r="G87" s="22" t="s">
        <v>2</v>
      </c>
      <c r="H87" s="7"/>
      <c r="I87" s="105">
        <v>200</v>
      </c>
      <c r="J87" s="127">
        <v>336000</v>
      </c>
      <c r="K87" s="127">
        <v>203830.6</v>
      </c>
      <c r="L87" s="138">
        <f t="shared" si="1"/>
        <v>60.663869047619045</v>
      </c>
    </row>
    <row r="88" spans="1:12" ht="30.75">
      <c r="A88" s="8"/>
      <c r="B88" s="156" t="s">
        <v>56</v>
      </c>
      <c r="C88" s="156"/>
      <c r="D88" s="156"/>
      <c r="E88" s="156"/>
      <c r="F88" s="157"/>
      <c r="G88" s="22" t="s">
        <v>5</v>
      </c>
      <c r="H88" s="7" t="s">
        <v>0</v>
      </c>
      <c r="I88" s="105">
        <v>300</v>
      </c>
      <c r="J88" s="127">
        <v>12576000</v>
      </c>
      <c r="K88" s="127">
        <v>12449798.61</v>
      </c>
      <c r="L88" s="138">
        <f t="shared" si="1"/>
        <v>98.99649021946566</v>
      </c>
    </row>
    <row r="89" spans="1:12" ht="15">
      <c r="A89" s="8"/>
      <c r="B89" s="156" t="s">
        <v>55</v>
      </c>
      <c r="C89" s="156"/>
      <c r="D89" s="156"/>
      <c r="E89" s="156"/>
      <c r="F89" s="157"/>
      <c r="G89" s="22" t="s">
        <v>117</v>
      </c>
      <c r="H89" s="7" t="s">
        <v>248</v>
      </c>
      <c r="I89" s="105" t="s">
        <v>0</v>
      </c>
      <c r="J89" s="127">
        <f>J91+J90</f>
        <v>3500000</v>
      </c>
      <c r="K89" s="127">
        <f>K91+K90</f>
        <v>2690485.24</v>
      </c>
      <c r="L89" s="138">
        <f t="shared" si="1"/>
        <v>76.87100685714286</v>
      </c>
    </row>
    <row r="90" spans="1:12" ht="30.75">
      <c r="A90" s="8"/>
      <c r="B90" s="154">
        <v>500</v>
      </c>
      <c r="C90" s="154"/>
      <c r="D90" s="154"/>
      <c r="E90" s="154"/>
      <c r="F90" s="155"/>
      <c r="G90" s="22" t="s">
        <v>2</v>
      </c>
      <c r="H90" s="7"/>
      <c r="I90" s="105">
        <v>200</v>
      </c>
      <c r="J90" s="127">
        <v>55000</v>
      </c>
      <c r="K90" s="127">
        <v>25850.39</v>
      </c>
      <c r="L90" s="138">
        <f t="shared" si="1"/>
        <v>47.00070909090909</v>
      </c>
    </row>
    <row r="91" spans="1:12" ht="30.75">
      <c r="A91" s="8"/>
      <c r="B91" s="156" t="s">
        <v>54</v>
      </c>
      <c r="C91" s="156"/>
      <c r="D91" s="156"/>
      <c r="E91" s="156"/>
      <c r="F91" s="157"/>
      <c r="G91" s="22" t="s">
        <v>5</v>
      </c>
      <c r="H91" s="7" t="s">
        <v>0</v>
      </c>
      <c r="I91" s="105">
        <v>300</v>
      </c>
      <c r="J91" s="127">
        <v>3445000</v>
      </c>
      <c r="K91" s="127">
        <v>2664634.85</v>
      </c>
      <c r="L91" s="138">
        <f t="shared" si="1"/>
        <v>77.34789114658926</v>
      </c>
    </row>
    <row r="92" spans="1:12" ht="46.5">
      <c r="A92" s="8"/>
      <c r="B92" s="25"/>
      <c r="C92" s="25"/>
      <c r="D92" s="25"/>
      <c r="E92" s="25"/>
      <c r="F92" s="26"/>
      <c r="G92" s="22" t="s">
        <v>118</v>
      </c>
      <c r="H92" s="7" t="s">
        <v>249</v>
      </c>
      <c r="I92" s="105" t="s">
        <v>0</v>
      </c>
      <c r="J92" s="127">
        <f>J94+J93</f>
        <v>7400000</v>
      </c>
      <c r="K92" s="127">
        <f>K94+K93</f>
        <v>5244378</v>
      </c>
      <c r="L92" s="138">
        <f t="shared" si="1"/>
        <v>70.86997297297297</v>
      </c>
    </row>
    <row r="93" spans="1:12" ht="30.75">
      <c r="A93" s="8"/>
      <c r="B93" s="25"/>
      <c r="C93" s="25"/>
      <c r="D93" s="25"/>
      <c r="E93" s="25"/>
      <c r="F93" s="26"/>
      <c r="G93" s="22" t="s">
        <v>207</v>
      </c>
      <c r="H93" s="7"/>
      <c r="I93" s="105">
        <v>200</v>
      </c>
      <c r="J93" s="127">
        <v>30000</v>
      </c>
      <c r="K93" s="127">
        <v>19945.21</v>
      </c>
      <c r="L93" s="138">
        <f t="shared" si="1"/>
        <v>66.48403333333333</v>
      </c>
    </row>
    <row r="94" spans="1:12" ht="30.75">
      <c r="A94" s="8"/>
      <c r="B94" s="156" t="s">
        <v>53</v>
      </c>
      <c r="C94" s="156"/>
      <c r="D94" s="156"/>
      <c r="E94" s="156"/>
      <c r="F94" s="157"/>
      <c r="G94" s="22" t="s">
        <v>5</v>
      </c>
      <c r="H94" s="7" t="s">
        <v>0</v>
      </c>
      <c r="I94" s="105">
        <v>300</v>
      </c>
      <c r="J94" s="127">
        <v>7370000</v>
      </c>
      <c r="K94" s="127">
        <v>5224432.79</v>
      </c>
      <c r="L94" s="138">
        <f t="shared" si="1"/>
        <v>70.8878261872456</v>
      </c>
    </row>
    <row r="95" spans="1:12" ht="61.5">
      <c r="A95" s="8"/>
      <c r="B95" s="25"/>
      <c r="C95" s="25"/>
      <c r="D95" s="25"/>
      <c r="E95" s="25"/>
      <c r="F95" s="26"/>
      <c r="G95" s="6" t="s">
        <v>253</v>
      </c>
      <c r="H95" s="61" t="s">
        <v>251</v>
      </c>
      <c r="I95" s="105"/>
      <c r="J95" s="127">
        <f>J96</f>
        <v>2401814</v>
      </c>
      <c r="K95" s="127">
        <f>K96</f>
        <v>1602570.48</v>
      </c>
      <c r="L95" s="138">
        <f t="shared" si="1"/>
        <v>66.7233382768191</v>
      </c>
    </row>
    <row r="96" spans="1:12" ht="30.75">
      <c r="A96" s="8"/>
      <c r="B96" s="25"/>
      <c r="C96" s="25"/>
      <c r="D96" s="25"/>
      <c r="E96" s="25"/>
      <c r="F96" s="26"/>
      <c r="G96" s="22" t="s">
        <v>505</v>
      </c>
      <c r="H96" s="7" t="s">
        <v>252</v>
      </c>
      <c r="I96" s="105"/>
      <c r="J96" s="127">
        <f>J97</f>
        <v>2401814</v>
      </c>
      <c r="K96" s="127">
        <f>K97</f>
        <v>1602570.48</v>
      </c>
      <c r="L96" s="138">
        <f t="shared" si="1"/>
        <v>66.7233382768191</v>
      </c>
    </row>
    <row r="97" spans="1:12" ht="30.75">
      <c r="A97" s="8"/>
      <c r="B97" s="25"/>
      <c r="C97" s="25"/>
      <c r="D97" s="25"/>
      <c r="E97" s="25"/>
      <c r="F97" s="26"/>
      <c r="G97" s="22" t="s">
        <v>5</v>
      </c>
      <c r="H97" s="7"/>
      <c r="I97" s="105">
        <v>300</v>
      </c>
      <c r="J97" s="127">
        <v>2401814</v>
      </c>
      <c r="K97" s="127">
        <v>1602570.48</v>
      </c>
      <c r="L97" s="138">
        <f t="shared" si="1"/>
        <v>66.7233382768191</v>
      </c>
    </row>
    <row r="98" spans="1:12" ht="30.75">
      <c r="A98" s="8"/>
      <c r="B98" s="25"/>
      <c r="C98" s="25"/>
      <c r="D98" s="25"/>
      <c r="E98" s="25"/>
      <c r="F98" s="26"/>
      <c r="G98" s="6" t="s">
        <v>257</v>
      </c>
      <c r="H98" s="61" t="s">
        <v>498</v>
      </c>
      <c r="I98" s="105"/>
      <c r="J98" s="127">
        <f>J99</f>
        <v>34892850</v>
      </c>
      <c r="K98" s="127">
        <f>K99</f>
        <v>26845000</v>
      </c>
      <c r="L98" s="138">
        <f t="shared" si="1"/>
        <v>76.93553263777537</v>
      </c>
    </row>
    <row r="99" spans="1:12" ht="30.75">
      <c r="A99" s="8"/>
      <c r="B99" s="25"/>
      <c r="C99" s="25"/>
      <c r="D99" s="25"/>
      <c r="E99" s="25"/>
      <c r="F99" s="26"/>
      <c r="G99" s="22" t="s">
        <v>116</v>
      </c>
      <c r="H99" s="7" t="s">
        <v>499</v>
      </c>
      <c r="I99" s="105"/>
      <c r="J99" s="127">
        <f>J100</f>
        <v>34892850</v>
      </c>
      <c r="K99" s="127">
        <f>K100</f>
        <v>26845000</v>
      </c>
      <c r="L99" s="138">
        <f t="shared" si="1"/>
        <v>76.93553263777537</v>
      </c>
    </row>
    <row r="100" spans="1:12" ht="46.5">
      <c r="A100" s="8"/>
      <c r="B100" s="25"/>
      <c r="C100" s="25"/>
      <c r="D100" s="25"/>
      <c r="E100" s="25"/>
      <c r="F100" s="26"/>
      <c r="G100" s="22" t="s">
        <v>4</v>
      </c>
      <c r="H100" s="12"/>
      <c r="I100" s="105">
        <v>600</v>
      </c>
      <c r="J100" s="127">
        <v>34892850</v>
      </c>
      <c r="K100" s="127">
        <v>26845000</v>
      </c>
      <c r="L100" s="138">
        <f t="shared" si="1"/>
        <v>76.93553263777537</v>
      </c>
    </row>
    <row r="101" spans="1:12" ht="75">
      <c r="A101" s="8"/>
      <c r="B101" s="25"/>
      <c r="C101" s="25"/>
      <c r="D101" s="25"/>
      <c r="E101" s="25"/>
      <c r="F101" s="26"/>
      <c r="G101" s="4" t="s">
        <v>500</v>
      </c>
      <c r="H101" s="5" t="s">
        <v>254</v>
      </c>
      <c r="I101" s="105" t="s">
        <v>0</v>
      </c>
      <c r="J101" s="127">
        <f>J102</f>
        <v>426850</v>
      </c>
      <c r="K101" s="127">
        <f>K102</f>
        <v>85609</v>
      </c>
      <c r="L101" s="138">
        <f t="shared" si="1"/>
        <v>20.055991566123932</v>
      </c>
    </row>
    <row r="102" spans="1:12" ht="30.75">
      <c r="A102" s="8"/>
      <c r="B102" s="25"/>
      <c r="C102" s="25"/>
      <c r="D102" s="25"/>
      <c r="E102" s="25"/>
      <c r="F102" s="26"/>
      <c r="G102" s="6" t="s">
        <v>502</v>
      </c>
      <c r="H102" s="61" t="s">
        <v>255</v>
      </c>
      <c r="I102" s="105"/>
      <c r="J102" s="127">
        <f>J103+J105</f>
        <v>426850</v>
      </c>
      <c r="K102" s="127">
        <f>K103+K105</f>
        <v>85609</v>
      </c>
      <c r="L102" s="138">
        <f t="shared" si="1"/>
        <v>20.055991566123932</v>
      </c>
    </row>
    <row r="103" spans="1:12" ht="77.25">
      <c r="A103" s="8"/>
      <c r="B103" s="154">
        <v>500</v>
      </c>
      <c r="C103" s="154"/>
      <c r="D103" s="154"/>
      <c r="E103" s="154"/>
      <c r="F103" s="155"/>
      <c r="G103" s="31" t="s">
        <v>501</v>
      </c>
      <c r="H103" s="7" t="s">
        <v>256</v>
      </c>
      <c r="I103" s="105"/>
      <c r="J103" s="127">
        <f>J104</f>
        <v>223000</v>
      </c>
      <c r="K103" s="127">
        <f>K104</f>
        <v>85609</v>
      </c>
      <c r="L103" s="138">
        <f t="shared" si="1"/>
        <v>38.38968609865471</v>
      </c>
    </row>
    <row r="104" spans="1:12" ht="15">
      <c r="A104" s="8"/>
      <c r="B104" s="168" t="s">
        <v>52</v>
      </c>
      <c r="C104" s="168"/>
      <c r="D104" s="168"/>
      <c r="E104" s="168"/>
      <c r="F104" s="169"/>
      <c r="G104" s="22" t="s">
        <v>1</v>
      </c>
      <c r="H104" s="12"/>
      <c r="I104" s="105">
        <v>800</v>
      </c>
      <c r="J104" s="127">
        <v>223000</v>
      </c>
      <c r="K104" s="127">
        <v>85609</v>
      </c>
      <c r="L104" s="138">
        <f t="shared" si="1"/>
        <v>38.38968609865471</v>
      </c>
    </row>
    <row r="105" spans="1:12" ht="53.25" customHeight="1">
      <c r="A105" s="8"/>
      <c r="B105" s="18"/>
      <c r="C105" s="18"/>
      <c r="D105" s="18"/>
      <c r="E105" s="18"/>
      <c r="F105" s="19"/>
      <c r="G105" s="22" t="s">
        <v>567</v>
      </c>
      <c r="H105" s="7" t="s">
        <v>566</v>
      </c>
      <c r="I105" s="105"/>
      <c r="J105" s="127">
        <f>J106</f>
        <v>203850</v>
      </c>
      <c r="K105" s="127"/>
      <c r="L105" s="138">
        <f t="shared" si="1"/>
        <v>0</v>
      </c>
    </row>
    <row r="106" spans="1:12" ht="15">
      <c r="A106" s="8"/>
      <c r="B106" s="18"/>
      <c r="C106" s="18"/>
      <c r="D106" s="18"/>
      <c r="E106" s="18"/>
      <c r="F106" s="19"/>
      <c r="G106" s="22" t="s">
        <v>1</v>
      </c>
      <c r="H106" s="12"/>
      <c r="I106" s="105">
        <v>800</v>
      </c>
      <c r="J106" s="127">
        <v>203850</v>
      </c>
      <c r="K106" s="127">
        <v>0</v>
      </c>
      <c r="L106" s="138">
        <f t="shared" si="1"/>
        <v>0</v>
      </c>
    </row>
    <row r="107" spans="1:12" ht="60">
      <c r="A107" s="8"/>
      <c r="B107" s="25"/>
      <c r="C107" s="25"/>
      <c r="D107" s="25"/>
      <c r="E107" s="25"/>
      <c r="F107" s="26"/>
      <c r="G107" s="4" t="s">
        <v>409</v>
      </c>
      <c r="H107" s="5" t="s">
        <v>258</v>
      </c>
      <c r="I107" s="105"/>
      <c r="J107" s="127">
        <f aca="true" t="shared" si="2" ref="J107:K109">J108</f>
        <v>42500</v>
      </c>
      <c r="K107" s="127">
        <f t="shared" si="2"/>
        <v>0</v>
      </c>
      <c r="L107" s="138">
        <f t="shared" si="1"/>
        <v>0</v>
      </c>
    </row>
    <row r="108" spans="1:12" ht="61.5">
      <c r="A108" s="8"/>
      <c r="B108" s="25"/>
      <c r="C108" s="25"/>
      <c r="D108" s="25"/>
      <c r="E108" s="25"/>
      <c r="F108" s="26"/>
      <c r="G108" s="6" t="s">
        <v>260</v>
      </c>
      <c r="H108" s="61" t="s">
        <v>259</v>
      </c>
      <c r="I108" s="105"/>
      <c r="J108" s="127">
        <f t="shared" si="2"/>
        <v>42500</v>
      </c>
      <c r="K108" s="127">
        <f t="shared" si="2"/>
        <v>0</v>
      </c>
      <c r="L108" s="138">
        <f t="shared" si="1"/>
        <v>0</v>
      </c>
    </row>
    <row r="109" spans="1:12" ht="77.25">
      <c r="A109" s="8"/>
      <c r="B109" s="25"/>
      <c r="C109" s="25"/>
      <c r="D109" s="25"/>
      <c r="E109" s="25"/>
      <c r="F109" s="26"/>
      <c r="G109" s="22" t="s">
        <v>410</v>
      </c>
      <c r="H109" s="7" t="s">
        <v>261</v>
      </c>
      <c r="I109" s="105"/>
      <c r="J109" s="127">
        <f t="shared" si="2"/>
        <v>42500</v>
      </c>
      <c r="K109" s="127">
        <f t="shared" si="2"/>
        <v>0</v>
      </c>
      <c r="L109" s="138">
        <f t="shared" si="1"/>
        <v>0</v>
      </c>
    </row>
    <row r="110" spans="1:12" ht="30.75">
      <c r="A110" s="8"/>
      <c r="B110" s="25"/>
      <c r="C110" s="25"/>
      <c r="D110" s="25"/>
      <c r="E110" s="25"/>
      <c r="F110" s="26"/>
      <c r="G110" s="22" t="s">
        <v>2</v>
      </c>
      <c r="H110" s="7"/>
      <c r="I110" s="105">
        <v>200</v>
      </c>
      <c r="J110" s="127">
        <v>42500</v>
      </c>
      <c r="K110" s="127">
        <v>0</v>
      </c>
      <c r="L110" s="138">
        <f t="shared" si="1"/>
        <v>0</v>
      </c>
    </row>
    <row r="111" spans="1:12" ht="45">
      <c r="A111" s="8"/>
      <c r="B111" s="25"/>
      <c r="C111" s="25"/>
      <c r="D111" s="25"/>
      <c r="E111" s="25"/>
      <c r="F111" s="26"/>
      <c r="G111" s="101" t="s">
        <v>547</v>
      </c>
      <c r="H111" s="5" t="s">
        <v>538</v>
      </c>
      <c r="I111" s="107"/>
      <c r="J111" s="126">
        <f>J112</f>
        <v>596533</v>
      </c>
      <c r="K111" s="126">
        <f>K112</f>
        <v>36741.08</v>
      </c>
      <c r="L111" s="137">
        <f t="shared" si="1"/>
        <v>6.159102681662205</v>
      </c>
    </row>
    <row r="112" spans="1:12" ht="61.5">
      <c r="A112" s="8"/>
      <c r="B112" s="25"/>
      <c r="C112" s="25"/>
      <c r="D112" s="25"/>
      <c r="E112" s="25"/>
      <c r="F112" s="26"/>
      <c r="G112" s="51" t="s">
        <v>546</v>
      </c>
      <c r="H112" s="5" t="s">
        <v>539</v>
      </c>
      <c r="I112" s="107"/>
      <c r="J112" s="127">
        <f>J113</f>
        <v>596533</v>
      </c>
      <c r="K112" s="127">
        <f>K113</f>
        <v>36741.08</v>
      </c>
      <c r="L112" s="138">
        <f t="shared" si="1"/>
        <v>6.159102681662205</v>
      </c>
    </row>
    <row r="113" spans="1:12" ht="93">
      <c r="A113" s="8"/>
      <c r="B113" s="25"/>
      <c r="C113" s="25"/>
      <c r="D113" s="25"/>
      <c r="E113" s="25"/>
      <c r="F113" s="26"/>
      <c r="G113" s="92" t="s">
        <v>544</v>
      </c>
      <c r="H113" s="61" t="s">
        <v>540</v>
      </c>
      <c r="I113" s="107"/>
      <c r="J113" s="127">
        <f>J114+J116</f>
        <v>596533</v>
      </c>
      <c r="K113" s="127">
        <f>K114+K116</f>
        <v>36741.08</v>
      </c>
      <c r="L113" s="138">
        <f t="shared" si="1"/>
        <v>6.159102681662205</v>
      </c>
    </row>
    <row r="114" spans="1:12" ht="61.5">
      <c r="A114" s="8"/>
      <c r="B114" s="25"/>
      <c r="C114" s="25"/>
      <c r="D114" s="25"/>
      <c r="E114" s="25"/>
      <c r="F114" s="26"/>
      <c r="G114" s="51" t="s">
        <v>545</v>
      </c>
      <c r="H114" s="7" t="s">
        <v>541</v>
      </c>
      <c r="I114" s="107"/>
      <c r="J114" s="127">
        <f>J115</f>
        <v>44256</v>
      </c>
      <c r="K114" s="127">
        <f>K115</f>
        <v>36741.08</v>
      </c>
      <c r="L114" s="138">
        <f t="shared" si="1"/>
        <v>83.0194323933478</v>
      </c>
    </row>
    <row r="115" spans="1:12" ht="46.5">
      <c r="A115" s="8"/>
      <c r="B115" s="25"/>
      <c r="C115" s="25"/>
      <c r="D115" s="25"/>
      <c r="E115" s="25"/>
      <c r="F115" s="26"/>
      <c r="G115" s="54" t="s">
        <v>4</v>
      </c>
      <c r="H115" s="7"/>
      <c r="I115" s="107">
        <v>600</v>
      </c>
      <c r="J115" s="127">
        <v>44256</v>
      </c>
      <c r="K115" s="127">
        <v>36741.08</v>
      </c>
      <c r="L115" s="138">
        <f t="shared" si="1"/>
        <v>83.0194323933478</v>
      </c>
    </row>
    <row r="116" spans="1:12" ht="72.75" customHeight="1">
      <c r="A116" s="8"/>
      <c r="B116" s="25"/>
      <c r="C116" s="25"/>
      <c r="D116" s="25"/>
      <c r="E116" s="25"/>
      <c r="F116" s="26"/>
      <c r="G116" s="54" t="s">
        <v>565</v>
      </c>
      <c r="H116" s="7" t="s">
        <v>564</v>
      </c>
      <c r="I116" s="107"/>
      <c r="J116" s="127">
        <f>J117</f>
        <v>552277</v>
      </c>
      <c r="K116" s="127">
        <f>K117</f>
        <v>0</v>
      </c>
      <c r="L116" s="138">
        <f t="shared" si="1"/>
        <v>0</v>
      </c>
    </row>
    <row r="117" spans="1:12" ht="46.5">
      <c r="A117" s="8"/>
      <c r="B117" s="25"/>
      <c r="C117" s="25"/>
      <c r="D117" s="25"/>
      <c r="E117" s="25"/>
      <c r="F117" s="26"/>
      <c r="G117" s="54" t="s">
        <v>4</v>
      </c>
      <c r="H117" s="7"/>
      <c r="I117" s="107">
        <v>600</v>
      </c>
      <c r="J117" s="127">
        <v>552277</v>
      </c>
      <c r="K117" s="127">
        <v>0</v>
      </c>
      <c r="L117" s="138">
        <f t="shared" si="1"/>
        <v>0</v>
      </c>
    </row>
    <row r="118" spans="1:12" ht="75">
      <c r="A118" s="8"/>
      <c r="B118" s="25"/>
      <c r="C118" s="25"/>
      <c r="D118" s="25"/>
      <c r="E118" s="25"/>
      <c r="F118" s="26"/>
      <c r="G118" s="57" t="s">
        <v>411</v>
      </c>
      <c r="H118" s="5" t="s">
        <v>262</v>
      </c>
      <c r="I118" s="108"/>
      <c r="J118" s="130">
        <f>J119</f>
        <v>2774953</v>
      </c>
      <c r="K118" s="126">
        <f>K119</f>
        <v>2739140.5</v>
      </c>
      <c r="L118" s="140">
        <f t="shared" si="1"/>
        <v>98.7094376012855</v>
      </c>
    </row>
    <row r="119" spans="1:12" ht="77.25">
      <c r="A119" s="8"/>
      <c r="B119" s="25"/>
      <c r="C119" s="25"/>
      <c r="D119" s="25"/>
      <c r="E119" s="25"/>
      <c r="F119" s="26"/>
      <c r="G119" s="54" t="s">
        <v>412</v>
      </c>
      <c r="H119" s="7" t="s">
        <v>263</v>
      </c>
      <c r="I119" s="109"/>
      <c r="J119" s="131">
        <f>J120</f>
        <v>2774953</v>
      </c>
      <c r="K119" s="127">
        <f>K120</f>
        <v>2739140.5</v>
      </c>
      <c r="L119" s="141">
        <f t="shared" si="1"/>
        <v>98.7094376012855</v>
      </c>
    </row>
    <row r="120" spans="1:12" ht="61.5">
      <c r="A120" s="8"/>
      <c r="B120" s="25"/>
      <c r="C120" s="25"/>
      <c r="D120" s="25"/>
      <c r="E120" s="25"/>
      <c r="F120" s="26"/>
      <c r="G120" s="78" t="s">
        <v>504</v>
      </c>
      <c r="H120" s="61" t="s">
        <v>264</v>
      </c>
      <c r="I120" s="109"/>
      <c r="J120" s="131">
        <f>J123+J126+J133+J129+J121</f>
        <v>2774953</v>
      </c>
      <c r="K120" s="127">
        <f>K123+K126+K133+K129+K121</f>
        <v>2739140.5</v>
      </c>
      <c r="L120" s="141">
        <f t="shared" si="1"/>
        <v>98.7094376012855</v>
      </c>
    </row>
    <row r="121" spans="1:12" ht="61.5">
      <c r="A121" s="8"/>
      <c r="B121" s="25"/>
      <c r="C121" s="25"/>
      <c r="D121" s="25"/>
      <c r="E121" s="25"/>
      <c r="F121" s="26"/>
      <c r="G121" s="54" t="s">
        <v>543</v>
      </c>
      <c r="H121" s="7" t="s">
        <v>542</v>
      </c>
      <c r="I121" s="109"/>
      <c r="J121" s="131">
        <f>J122</f>
        <v>136400</v>
      </c>
      <c r="K121" s="127">
        <f>K122</f>
        <v>136400</v>
      </c>
      <c r="L121" s="141">
        <f t="shared" si="1"/>
        <v>100</v>
      </c>
    </row>
    <row r="122" spans="1:12" ht="30.75">
      <c r="A122" s="8"/>
      <c r="B122" s="25"/>
      <c r="C122" s="25"/>
      <c r="D122" s="25"/>
      <c r="E122" s="25"/>
      <c r="F122" s="26"/>
      <c r="G122" s="54" t="s">
        <v>5</v>
      </c>
      <c r="H122" s="61"/>
      <c r="I122" s="109">
        <v>300</v>
      </c>
      <c r="J122" s="131">
        <v>136400</v>
      </c>
      <c r="K122" s="127">
        <v>136400</v>
      </c>
      <c r="L122" s="141">
        <f t="shared" si="1"/>
        <v>100</v>
      </c>
    </row>
    <row r="123" spans="1:12" ht="77.25">
      <c r="A123" s="8"/>
      <c r="B123" s="25"/>
      <c r="C123" s="25"/>
      <c r="D123" s="25"/>
      <c r="E123" s="25"/>
      <c r="F123" s="26"/>
      <c r="G123" s="54" t="s">
        <v>413</v>
      </c>
      <c r="H123" s="7" t="s">
        <v>265</v>
      </c>
      <c r="I123" s="109"/>
      <c r="J123" s="131">
        <f>J124+J125</f>
        <v>347493</v>
      </c>
      <c r="K123" s="127">
        <f>K124+K125</f>
        <v>339556.5</v>
      </c>
      <c r="L123" s="141">
        <f t="shared" si="1"/>
        <v>97.71606910067253</v>
      </c>
    </row>
    <row r="124" spans="1:12" ht="30.75">
      <c r="A124" s="8"/>
      <c r="B124" s="25"/>
      <c r="C124" s="25"/>
      <c r="D124" s="25"/>
      <c r="E124" s="25"/>
      <c r="F124" s="26"/>
      <c r="G124" s="54" t="s">
        <v>2</v>
      </c>
      <c r="H124" s="55"/>
      <c r="I124" s="109">
        <v>200</v>
      </c>
      <c r="J124" s="131">
        <v>8000</v>
      </c>
      <c r="K124" s="127">
        <v>2437.5</v>
      </c>
      <c r="L124" s="141">
        <f t="shared" si="1"/>
        <v>30.46875</v>
      </c>
    </row>
    <row r="125" spans="1:12" ht="46.5">
      <c r="A125" s="8"/>
      <c r="B125" s="25"/>
      <c r="C125" s="25"/>
      <c r="D125" s="25"/>
      <c r="E125" s="25"/>
      <c r="F125" s="26"/>
      <c r="G125" s="54" t="s">
        <v>4</v>
      </c>
      <c r="H125" s="55"/>
      <c r="I125" s="109">
        <v>600</v>
      </c>
      <c r="J125" s="131">
        <v>339493</v>
      </c>
      <c r="K125" s="127">
        <v>337119</v>
      </c>
      <c r="L125" s="141">
        <f t="shared" si="1"/>
        <v>99.3007219589211</v>
      </c>
    </row>
    <row r="126" spans="1:12" ht="77.25">
      <c r="A126" s="8"/>
      <c r="B126" s="25"/>
      <c r="C126" s="25"/>
      <c r="D126" s="25"/>
      <c r="E126" s="25"/>
      <c r="F126" s="26"/>
      <c r="G126" s="54" t="s">
        <v>119</v>
      </c>
      <c r="H126" s="7" t="s">
        <v>266</v>
      </c>
      <c r="I126" s="109"/>
      <c r="J126" s="131">
        <f>J127+J128</f>
        <v>53060</v>
      </c>
      <c r="K126" s="127">
        <f>K127+K128</f>
        <v>51480</v>
      </c>
      <c r="L126" s="141">
        <f t="shared" si="1"/>
        <v>97.02223897474556</v>
      </c>
    </row>
    <row r="127" spans="1:12" ht="30.75">
      <c r="A127" s="8"/>
      <c r="B127" s="25"/>
      <c r="C127" s="25"/>
      <c r="D127" s="25"/>
      <c r="E127" s="25"/>
      <c r="F127" s="26"/>
      <c r="G127" s="54" t="s">
        <v>2</v>
      </c>
      <c r="H127" s="56"/>
      <c r="I127" s="109">
        <v>200</v>
      </c>
      <c r="J127" s="131">
        <v>1580</v>
      </c>
      <c r="K127" s="127">
        <v>0</v>
      </c>
      <c r="L127" s="141">
        <f t="shared" si="1"/>
        <v>0</v>
      </c>
    </row>
    <row r="128" spans="1:12" ht="46.5">
      <c r="A128" s="8"/>
      <c r="B128" s="25"/>
      <c r="C128" s="25"/>
      <c r="D128" s="25"/>
      <c r="E128" s="25"/>
      <c r="F128" s="26"/>
      <c r="G128" s="54" t="s">
        <v>4</v>
      </c>
      <c r="H128" s="55"/>
      <c r="I128" s="109">
        <v>600</v>
      </c>
      <c r="J128" s="131">
        <v>51480</v>
      </c>
      <c r="K128" s="127">
        <v>51480</v>
      </c>
      <c r="L128" s="141">
        <f t="shared" si="1"/>
        <v>100</v>
      </c>
    </row>
    <row r="129" spans="1:12" ht="77.25">
      <c r="A129" s="8"/>
      <c r="B129" s="25"/>
      <c r="C129" s="25"/>
      <c r="D129" s="25"/>
      <c r="E129" s="25"/>
      <c r="F129" s="26"/>
      <c r="G129" s="54" t="s">
        <v>463</v>
      </c>
      <c r="H129" s="7" t="s">
        <v>462</v>
      </c>
      <c r="I129" s="109"/>
      <c r="J129" s="131">
        <f>J130+J131+J132</f>
        <v>2202000</v>
      </c>
      <c r="K129" s="127">
        <f>K130+K131+K132</f>
        <v>2200704</v>
      </c>
      <c r="L129" s="141">
        <f t="shared" si="1"/>
        <v>99.94114441416893</v>
      </c>
    </row>
    <row r="130" spans="1:12" ht="30.75">
      <c r="A130" s="8"/>
      <c r="B130" s="25"/>
      <c r="C130" s="25"/>
      <c r="D130" s="25"/>
      <c r="E130" s="25"/>
      <c r="F130" s="26"/>
      <c r="G130" s="54" t="s">
        <v>2</v>
      </c>
      <c r="H130" s="7"/>
      <c r="I130" s="109">
        <v>200</v>
      </c>
      <c r="J130" s="131">
        <v>1296</v>
      </c>
      <c r="K130" s="127">
        <v>0</v>
      </c>
      <c r="L130" s="141">
        <f t="shared" si="1"/>
        <v>0</v>
      </c>
    </row>
    <row r="131" spans="1:12" ht="30.75">
      <c r="A131" s="8"/>
      <c r="B131" s="25"/>
      <c r="C131" s="25"/>
      <c r="D131" s="25"/>
      <c r="E131" s="25"/>
      <c r="F131" s="26"/>
      <c r="G131" s="54" t="s">
        <v>5</v>
      </c>
      <c r="H131" s="7"/>
      <c r="I131" s="109">
        <v>300</v>
      </c>
      <c r="J131" s="131">
        <v>1016400</v>
      </c>
      <c r="K131" s="127">
        <v>1016400</v>
      </c>
      <c r="L131" s="141">
        <f t="shared" si="1"/>
        <v>100</v>
      </c>
    </row>
    <row r="132" spans="1:12" ht="46.5">
      <c r="A132" s="8"/>
      <c r="B132" s="25"/>
      <c r="C132" s="25"/>
      <c r="D132" s="25"/>
      <c r="E132" s="25"/>
      <c r="F132" s="26"/>
      <c r="G132" s="54" t="s">
        <v>4</v>
      </c>
      <c r="H132" s="55"/>
      <c r="I132" s="109">
        <v>600</v>
      </c>
      <c r="J132" s="131">
        <v>1184304</v>
      </c>
      <c r="K132" s="127">
        <v>1184304</v>
      </c>
      <c r="L132" s="141">
        <f t="shared" si="1"/>
        <v>100</v>
      </c>
    </row>
    <row r="133" spans="1:12" ht="46.5">
      <c r="A133" s="8"/>
      <c r="B133" s="25"/>
      <c r="C133" s="25"/>
      <c r="D133" s="25"/>
      <c r="E133" s="25"/>
      <c r="F133" s="26"/>
      <c r="G133" s="54" t="s">
        <v>472</v>
      </c>
      <c r="H133" s="7" t="s">
        <v>455</v>
      </c>
      <c r="I133" s="109"/>
      <c r="J133" s="131">
        <f>J134</f>
        <v>36000</v>
      </c>
      <c r="K133" s="127">
        <f>K134</f>
        <v>11000</v>
      </c>
      <c r="L133" s="141">
        <f t="shared" si="1"/>
        <v>30.555555555555557</v>
      </c>
    </row>
    <row r="134" spans="1:12" ht="30.75">
      <c r="A134" s="8"/>
      <c r="B134" s="25"/>
      <c r="C134" s="25"/>
      <c r="D134" s="25"/>
      <c r="E134" s="25"/>
      <c r="F134" s="26"/>
      <c r="G134" s="54" t="s">
        <v>5</v>
      </c>
      <c r="H134" s="56"/>
      <c r="I134" s="109">
        <v>300</v>
      </c>
      <c r="J134" s="131">
        <v>36000</v>
      </c>
      <c r="K134" s="127">
        <v>11000</v>
      </c>
      <c r="L134" s="141">
        <f t="shared" si="1"/>
        <v>30.555555555555557</v>
      </c>
    </row>
    <row r="135" spans="1:12" ht="30">
      <c r="A135" s="8"/>
      <c r="B135" s="25"/>
      <c r="C135" s="25"/>
      <c r="D135" s="25"/>
      <c r="E135" s="25"/>
      <c r="F135" s="26"/>
      <c r="G135" s="57" t="s">
        <v>414</v>
      </c>
      <c r="H135" s="5" t="s">
        <v>267</v>
      </c>
      <c r="I135" s="109"/>
      <c r="J135" s="130">
        <f>J136</f>
        <v>175500</v>
      </c>
      <c r="K135" s="126">
        <f>K136</f>
        <v>64968.94</v>
      </c>
      <c r="L135" s="140">
        <f t="shared" si="1"/>
        <v>37.01933903133903</v>
      </c>
    </row>
    <row r="136" spans="1:12" ht="46.5">
      <c r="A136" s="8"/>
      <c r="B136" s="25"/>
      <c r="C136" s="25"/>
      <c r="D136" s="25"/>
      <c r="E136" s="25"/>
      <c r="F136" s="26"/>
      <c r="G136" s="54" t="s">
        <v>415</v>
      </c>
      <c r="H136" s="7" t="s">
        <v>268</v>
      </c>
      <c r="I136" s="109"/>
      <c r="J136" s="131">
        <f>J137</f>
        <v>175500</v>
      </c>
      <c r="K136" s="127">
        <f>K137</f>
        <v>64968.94</v>
      </c>
      <c r="L136" s="141">
        <f t="shared" si="1"/>
        <v>37.01933903133903</v>
      </c>
    </row>
    <row r="137" spans="1:12" ht="46.5">
      <c r="A137" s="8"/>
      <c r="B137" s="25"/>
      <c r="C137" s="25"/>
      <c r="D137" s="25"/>
      <c r="E137" s="25"/>
      <c r="F137" s="26"/>
      <c r="G137" s="79" t="s">
        <v>270</v>
      </c>
      <c r="H137" s="61" t="s">
        <v>269</v>
      </c>
      <c r="I137" s="110"/>
      <c r="J137" s="131">
        <f>J138+J141</f>
        <v>175500</v>
      </c>
      <c r="K137" s="127">
        <f>K138+K141</f>
        <v>64968.94</v>
      </c>
      <c r="L137" s="141">
        <f t="shared" si="1"/>
        <v>37.01933903133903</v>
      </c>
    </row>
    <row r="138" spans="1:12" ht="46.5">
      <c r="A138" s="8"/>
      <c r="B138" s="25"/>
      <c r="C138" s="25"/>
      <c r="D138" s="25"/>
      <c r="E138" s="25"/>
      <c r="F138" s="26"/>
      <c r="G138" s="58" t="s">
        <v>416</v>
      </c>
      <c r="H138" s="7" t="s">
        <v>271</v>
      </c>
      <c r="I138" s="110"/>
      <c r="J138" s="131">
        <f>J139+J140</f>
        <v>175500</v>
      </c>
      <c r="K138" s="127">
        <f>K139+K140</f>
        <v>64968.94</v>
      </c>
      <c r="L138" s="141">
        <f aca="true" t="shared" si="3" ref="L138:L201">K138/J138*100</f>
        <v>37.01933903133903</v>
      </c>
    </row>
    <row r="139" spans="1:12" ht="30.75">
      <c r="A139" s="8"/>
      <c r="B139" s="25"/>
      <c r="C139" s="25"/>
      <c r="D139" s="25"/>
      <c r="E139" s="25"/>
      <c r="F139" s="26"/>
      <c r="G139" s="54" t="s">
        <v>2</v>
      </c>
      <c r="H139" s="55"/>
      <c r="I139" s="109">
        <v>200</v>
      </c>
      <c r="J139" s="131">
        <v>133500</v>
      </c>
      <c r="K139" s="127">
        <v>56968.94</v>
      </c>
      <c r="L139" s="141">
        <f t="shared" si="3"/>
        <v>42.67336329588015</v>
      </c>
    </row>
    <row r="140" spans="1:12" ht="46.5">
      <c r="A140" s="8"/>
      <c r="B140" s="25"/>
      <c r="C140" s="25"/>
      <c r="D140" s="25"/>
      <c r="E140" s="25"/>
      <c r="F140" s="26"/>
      <c r="G140" s="54" t="s">
        <v>4</v>
      </c>
      <c r="H140" s="55"/>
      <c r="I140" s="109">
        <v>600</v>
      </c>
      <c r="J140" s="131">
        <v>42000</v>
      </c>
      <c r="K140" s="127">
        <v>8000</v>
      </c>
      <c r="L140" s="141">
        <f t="shared" si="3"/>
        <v>19.047619047619047</v>
      </c>
    </row>
    <row r="141" spans="1:12" ht="46.5" hidden="1">
      <c r="A141" s="8"/>
      <c r="B141" s="25"/>
      <c r="C141" s="25"/>
      <c r="D141" s="25"/>
      <c r="E141" s="25"/>
      <c r="F141" s="26"/>
      <c r="G141" s="54" t="s">
        <v>120</v>
      </c>
      <c r="H141" s="7" t="s">
        <v>272</v>
      </c>
      <c r="I141" s="109"/>
      <c r="J141" s="131">
        <f>J142</f>
        <v>0</v>
      </c>
      <c r="K141" s="127"/>
      <c r="L141" s="141" t="e">
        <f t="shared" si="3"/>
        <v>#DIV/0!</v>
      </c>
    </row>
    <row r="142" spans="1:12" ht="30.75" hidden="1">
      <c r="A142" s="8"/>
      <c r="B142" s="25"/>
      <c r="C142" s="25"/>
      <c r="D142" s="25"/>
      <c r="E142" s="25"/>
      <c r="F142" s="26"/>
      <c r="G142" s="54" t="s">
        <v>2</v>
      </c>
      <c r="H142" s="55"/>
      <c r="I142" s="109">
        <v>200</v>
      </c>
      <c r="J142" s="131">
        <v>0</v>
      </c>
      <c r="K142" s="127"/>
      <c r="L142" s="141" t="e">
        <f t="shared" si="3"/>
        <v>#DIV/0!</v>
      </c>
    </row>
    <row r="143" spans="1:12" ht="90">
      <c r="A143" s="8"/>
      <c r="B143" s="25"/>
      <c r="C143" s="25"/>
      <c r="D143" s="25"/>
      <c r="E143" s="25"/>
      <c r="F143" s="26"/>
      <c r="G143" s="53" t="s">
        <v>417</v>
      </c>
      <c r="H143" s="5" t="s">
        <v>273</v>
      </c>
      <c r="I143" s="111" t="s">
        <v>0</v>
      </c>
      <c r="J143" s="126">
        <f>J144+J149+J153</f>
        <v>370482</v>
      </c>
      <c r="K143" s="126">
        <f>K144+K149+K153</f>
        <v>168448.24</v>
      </c>
      <c r="L143" s="137">
        <f t="shared" si="3"/>
        <v>45.46732094946583</v>
      </c>
    </row>
    <row r="144" spans="1:12" ht="60">
      <c r="A144" s="8"/>
      <c r="B144" s="25"/>
      <c r="C144" s="25"/>
      <c r="D144" s="25"/>
      <c r="E144" s="25"/>
      <c r="F144" s="26"/>
      <c r="G144" s="4" t="s">
        <v>418</v>
      </c>
      <c r="H144" s="5" t="s">
        <v>274</v>
      </c>
      <c r="I144" s="105" t="s">
        <v>0</v>
      </c>
      <c r="J144" s="127">
        <f>J145</f>
        <v>202000</v>
      </c>
      <c r="K144" s="127">
        <f>K145</f>
        <v>61467.24</v>
      </c>
      <c r="L144" s="138">
        <f t="shared" si="3"/>
        <v>30.429326732673267</v>
      </c>
    </row>
    <row r="145" spans="1:12" ht="61.5">
      <c r="A145" s="8"/>
      <c r="B145" s="25"/>
      <c r="C145" s="25"/>
      <c r="D145" s="25"/>
      <c r="E145" s="25"/>
      <c r="F145" s="26"/>
      <c r="G145" s="6" t="s">
        <v>276</v>
      </c>
      <c r="H145" s="61" t="s">
        <v>275</v>
      </c>
      <c r="I145" s="105"/>
      <c r="J145" s="127">
        <f>J146</f>
        <v>202000</v>
      </c>
      <c r="K145" s="127">
        <f>K146</f>
        <v>61467.24</v>
      </c>
      <c r="L145" s="138">
        <f t="shared" si="3"/>
        <v>30.429326732673267</v>
      </c>
    </row>
    <row r="146" spans="1:12" ht="93">
      <c r="A146" s="8"/>
      <c r="B146" s="160" t="s">
        <v>51</v>
      </c>
      <c r="C146" s="160"/>
      <c r="D146" s="160"/>
      <c r="E146" s="160"/>
      <c r="F146" s="161"/>
      <c r="G146" s="22" t="s">
        <v>419</v>
      </c>
      <c r="H146" s="7" t="s">
        <v>277</v>
      </c>
      <c r="I146" s="105"/>
      <c r="J146" s="127">
        <f>J147+J148</f>
        <v>202000</v>
      </c>
      <c r="K146" s="127">
        <f>K147+K148</f>
        <v>61467.24</v>
      </c>
      <c r="L146" s="138">
        <f t="shared" si="3"/>
        <v>30.429326732673267</v>
      </c>
    </row>
    <row r="147" spans="1:12" ht="30.75">
      <c r="A147" s="8"/>
      <c r="B147" s="158" t="s">
        <v>50</v>
      </c>
      <c r="C147" s="158"/>
      <c r="D147" s="158"/>
      <c r="E147" s="158"/>
      <c r="F147" s="159"/>
      <c r="G147" s="22" t="s">
        <v>2</v>
      </c>
      <c r="H147" s="12"/>
      <c r="I147" s="105">
        <v>200</v>
      </c>
      <c r="J147" s="127">
        <v>57000</v>
      </c>
      <c r="K147" s="127">
        <v>20489</v>
      </c>
      <c r="L147" s="138">
        <f t="shared" si="3"/>
        <v>35.94561403508772</v>
      </c>
    </row>
    <row r="148" spans="1:12" ht="46.5">
      <c r="A148" s="8"/>
      <c r="B148" s="20"/>
      <c r="C148" s="20"/>
      <c r="D148" s="20"/>
      <c r="E148" s="20"/>
      <c r="F148" s="21"/>
      <c r="G148" s="22" t="s">
        <v>4</v>
      </c>
      <c r="H148" s="12"/>
      <c r="I148" s="105">
        <v>600</v>
      </c>
      <c r="J148" s="127">
        <v>145000</v>
      </c>
      <c r="K148" s="127">
        <v>40978.24</v>
      </c>
      <c r="L148" s="138">
        <f t="shared" si="3"/>
        <v>28.26085517241379</v>
      </c>
    </row>
    <row r="149" spans="1:12" ht="60">
      <c r="A149" s="8"/>
      <c r="B149" s="20"/>
      <c r="C149" s="20"/>
      <c r="D149" s="20"/>
      <c r="E149" s="20"/>
      <c r="F149" s="21"/>
      <c r="G149" s="4" t="s">
        <v>459</v>
      </c>
      <c r="H149" s="5" t="s">
        <v>456</v>
      </c>
      <c r="I149" s="105"/>
      <c r="J149" s="127">
        <f aca="true" t="shared" si="4" ref="J149:K151">J150</f>
        <v>8000</v>
      </c>
      <c r="K149" s="127">
        <f t="shared" si="4"/>
        <v>0</v>
      </c>
      <c r="L149" s="138">
        <f t="shared" si="3"/>
        <v>0</v>
      </c>
    </row>
    <row r="150" spans="1:12" ht="46.5">
      <c r="A150" s="8"/>
      <c r="B150" s="20"/>
      <c r="C150" s="20"/>
      <c r="D150" s="20"/>
      <c r="E150" s="20"/>
      <c r="F150" s="21"/>
      <c r="G150" s="6" t="s">
        <v>461</v>
      </c>
      <c r="H150" s="61" t="s">
        <v>457</v>
      </c>
      <c r="I150" s="105"/>
      <c r="J150" s="127">
        <f t="shared" si="4"/>
        <v>8000</v>
      </c>
      <c r="K150" s="127">
        <f t="shared" si="4"/>
        <v>0</v>
      </c>
      <c r="L150" s="138">
        <f t="shared" si="3"/>
        <v>0</v>
      </c>
    </row>
    <row r="151" spans="1:12" ht="46.5">
      <c r="A151" s="8"/>
      <c r="B151" s="20"/>
      <c r="C151" s="20"/>
      <c r="D151" s="20"/>
      <c r="E151" s="20"/>
      <c r="F151" s="21"/>
      <c r="G151" s="22" t="s">
        <v>460</v>
      </c>
      <c r="H151" s="7" t="s">
        <v>458</v>
      </c>
      <c r="I151" s="105"/>
      <c r="J151" s="127">
        <f t="shared" si="4"/>
        <v>8000</v>
      </c>
      <c r="K151" s="127">
        <f t="shared" si="4"/>
        <v>0</v>
      </c>
      <c r="L151" s="138">
        <f t="shared" si="3"/>
        <v>0</v>
      </c>
    </row>
    <row r="152" spans="1:12" ht="30.75">
      <c r="A152" s="8"/>
      <c r="B152" s="20"/>
      <c r="C152" s="20"/>
      <c r="D152" s="20"/>
      <c r="E152" s="20"/>
      <c r="F152" s="21"/>
      <c r="G152" s="22" t="s">
        <v>2</v>
      </c>
      <c r="H152" s="12"/>
      <c r="I152" s="105">
        <v>200</v>
      </c>
      <c r="J152" s="127">
        <v>8000</v>
      </c>
      <c r="K152" s="129">
        <v>0</v>
      </c>
      <c r="L152" s="138">
        <f t="shared" si="3"/>
        <v>0</v>
      </c>
    </row>
    <row r="153" spans="1:12" ht="75">
      <c r="A153" s="8"/>
      <c r="B153" s="20"/>
      <c r="C153" s="20"/>
      <c r="D153" s="20"/>
      <c r="E153" s="20"/>
      <c r="F153" s="21"/>
      <c r="G153" s="4" t="s">
        <v>214</v>
      </c>
      <c r="H153" s="5" t="s">
        <v>278</v>
      </c>
      <c r="I153" s="105"/>
      <c r="J153" s="127">
        <f>J154</f>
        <v>160482</v>
      </c>
      <c r="K153" s="127">
        <f>K154</f>
        <v>106981</v>
      </c>
      <c r="L153" s="138">
        <f t="shared" si="3"/>
        <v>66.6623048067696</v>
      </c>
    </row>
    <row r="154" spans="1:12" ht="77.25">
      <c r="A154" s="8"/>
      <c r="B154" s="20"/>
      <c r="C154" s="20"/>
      <c r="D154" s="20"/>
      <c r="E154" s="20"/>
      <c r="F154" s="21"/>
      <c r="G154" s="6" t="s">
        <v>282</v>
      </c>
      <c r="H154" s="61" t="s">
        <v>279</v>
      </c>
      <c r="I154" s="105"/>
      <c r="J154" s="127">
        <f>J155+J157</f>
        <v>160482</v>
      </c>
      <c r="K154" s="127">
        <f>K155+K157</f>
        <v>106981</v>
      </c>
      <c r="L154" s="138">
        <f t="shared" si="3"/>
        <v>66.6623048067696</v>
      </c>
    </row>
    <row r="155" spans="1:12" ht="77.25">
      <c r="A155" s="8"/>
      <c r="B155" s="20"/>
      <c r="C155" s="20"/>
      <c r="D155" s="20"/>
      <c r="E155" s="20"/>
      <c r="F155" s="21"/>
      <c r="G155" s="22" t="s">
        <v>218</v>
      </c>
      <c r="H155" s="7" t="s">
        <v>280</v>
      </c>
      <c r="I155" s="105"/>
      <c r="J155" s="127">
        <f>J156</f>
        <v>70000</v>
      </c>
      <c r="K155" s="127">
        <f>K156</f>
        <v>46662</v>
      </c>
      <c r="L155" s="138">
        <f t="shared" si="3"/>
        <v>66.66</v>
      </c>
    </row>
    <row r="156" spans="1:12" ht="46.5">
      <c r="A156" s="8"/>
      <c r="B156" s="20"/>
      <c r="C156" s="20"/>
      <c r="D156" s="20"/>
      <c r="E156" s="20"/>
      <c r="F156" s="21"/>
      <c r="G156" s="22" t="s">
        <v>4</v>
      </c>
      <c r="H156" s="12"/>
      <c r="I156" s="105">
        <v>600</v>
      </c>
      <c r="J156" s="127">
        <v>70000</v>
      </c>
      <c r="K156" s="127">
        <v>46662</v>
      </c>
      <c r="L156" s="138">
        <f t="shared" si="3"/>
        <v>66.66</v>
      </c>
    </row>
    <row r="157" spans="1:12" ht="61.5">
      <c r="A157" s="8"/>
      <c r="B157" s="20"/>
      <c r="C157" s="20"/>
      <c r="D157" s="20"/>
      <c r="E157" s="20"/>
      <c r="F157" s="21"/>
      <c r="G157" s="22" t="s">
        <v>213</v>
      </c>
      <c r="H157" s="7" t="s">
        <v>281</v>
      </c>
      <c r="I157" s="105"/>
      <c r="J157" s="127">
        <f>J158</f>
        <v>90482</v>
      </c>
      <c r="K157" s="127">
        <f>K158</f>
        <v>60319</v>
      </c>
      <c r="L157" s="138">
        <f t="shared" si="3"/>
        <v>66.66408788488319</v>
      </c>
    </row>
    <row r="158" spans="1:12" ht="46.5">
      <c r="A158" s="8"/>
      <c r="B158" s="20"/>
      <c r="C158" s="20"/>
      <c r="D158" s="20"/>
      <c r="E158" s="20"/>
      <c r="F158" s="21"/>
      <c r="G158" s="22" t="s">
        <v>4</v>
      </c>
      <c r="H158" s="7"/>
      <c r="I158" s="105">
        <v>600</v>
      </c>
      <c r="J158" s="127">
        <v>90482</v>
      </c>
      <c r="K158" s="127">
        <v>60319</v>
      </c>
      <c r="L158" s="138">
        <f t="shared" si="3"/>
        <v>66.66408788488319</v>
      </c>
    </row>
    <row r="159" spans="1:12" ht="75">
      <c r="A159" s="8"/>
      <c r="B159" s="160" t="s">
        <v>49</v>
      </c>
      <c r="C159" s="160"/>
      <c r="D159" s="160"/>
      <c r="E159" s="160"/>
      <c r="F159" s="161"/>
      <c r="G159" s="4" t="s">
        <v>476</v>
      </c>
      <c r="H159" s="5" t="s">
        <v>283</v>
      </c>
      <c r="I159" s="103" t="s">
        <v>0</v>
      </c>
      <c r="J159" s="126">
        <f aca="true" t="shared" si="5" ref="J159:K162">J160</f>
        <v>115000</v>
      </c>
      <c r="K159" s="126">
        <f t="shared" si="5"/>
        <v>0</v>
      </c>
      <c r="L159" s="137">
        <f t="shared" si="3"/>
        <v>0</v>
      </c>
    </row>
    <row r="160" spans="1:12" ht="77.25">
      <c r="A160" s="8"/>
      <c r="B160" s="158" t="s">
        <v>48</v>
      </c>
      <c r="C160" s="158"/>
      <c r="D160" s="158"/>
      <c r="E160" s="158"/>
      <c r="F160" s="159"/>
      <c r="G160" s="22" t="s">
        <v>475</v>
      </c>
      <c r="H160" s="7" t="s">
        <v>284</v>
      </c>
      <c r="I160" s="105" t="s">
        <v>0</v>
      </c>
      <c r="J160" s="127">
        <f t="shared" si="5"/>
        <v>115000</v>
      </c>
      <c r="K160" s="127">
        <f t="shared" si="5"/>
        <v>0</v>
      </c>
      <c r="L160" s="138">
        <f t="shared" si="3"/>
        <v>0</v>
      </c>
    </row>
    <row r="161" spans="1:12" ht="46.5">
      <c r="A161" s="8"/>
      <c r="B161" s="20"/>
      <c r="C161" s="20"/>
      <c r="D161" s="20"/>
      <c r="E161" s="20"/>
      <c r="F161" s="21"/>
      <c r="G161" s="6" t="s">
        <v>301</v>
      </c>
      <c r="H161" s="61" t="s">
        <v>285</v>
      </c>
      <c r="I161" s="105"/>
      <c r="J161" s="127">
        <f t="shared" si="5"/>
        <v>115000</v>
      </c>
      <c r="K161" s="127">
        <f t="shared" si="5"/>
        <v>0</v>
      </c>
      <c r="L161" s="138">
        <f t="shared" si="3"/>
        <v>0</v>
      </c>
    </row>
    <row r="162" spans="1:12" ht="77.25">
      <c r="A162" s="8"/>
      <c r="B162" s="152" t="s">
        <v>47</v>
      </c>
      <c r="C162" s="152"/>
      <c r="D162" s="152"/>
      <c r="E162" s="152"/>
      <c r="F162" s="153"/>
      <c r="G162" s="22" t="s">
        <v>481</v>
      </c>
      <c r="H162" s="7" t="s">
        <v>286</v>
      </c>
      <c r="I162" s="105"/>
      <c r="J162" s="127">
        <f t="shared" si="5"/>
        <v>115000</v>
      </c>
      <c r="K162" s="127">
        <f t="shared" si="5"/>
        <v>0</v>
      </c>
      <c r="L162" s="138">
        <f t="shared" si="3"/>
        <v>0</v>
      </c>
    </row>
    <row r="163" spans="1:12" ht="30.75">
      <c r="A163" s="8"/>
      <c r="B163" s="152">
        <v>200</v>
      </c>
      <c r="C163" s="152"/>
      <c r="D163" s="152"/>
      <c r="E163" s="152"/>
      <c r="F163" s="153"/>
      <c r="G163" s="22" t="s">
        <v>2</v>
      </c>
      <c r="H163" s="7" t="s">
        <v>0</v>
      </c>
      <c r="I163" s="105">
        <v>200</v>
      </c>
      <c r="J163" s="127">
        <v>115000</v>
      </c>
      <c r="K163" s="127">
        <v>0</v>
      </c>
      <c r="L163" s="138">
        <f t="shared" si="3"/>
        <v>0</v>
      </c>
    </row>
    <row r="164" spans="1:12" ht="60">
      <c r="A164" s="8"/>
      <c r="B164" s="160" t="s">
        <v>46</v>
      </c>
      <c r="C164" s="160"/>
      <c r="D164" s="160"/>
      <c r="E164" s="160"/>
      <c r="F164" s="161"/>
      <c r="G164" s="4" t="s">
        <v>420</v>
      </c>
      <c r="H164" s="5" t="s">
        <v>287</v>
      </c>
      <c r="I164" s="103" t="s">
        <v>0</v>
      </c>
      <c r="J164" s="126">
        <f>J165+J200+J207</f>
        <v>51806517</v>
      </c>
      <c r="K164" s="126">
        <f>K165+K200+K207</f>
        <v>37466044.21</v>
      </c>
      <c r="L164" s="137">
        <f t="shared" si="3"/>
        <v>72.31917214199133</v>
      </c>
    </row>
    <row r="165" spans="1:12" ht="60">
      <c r="A165" s="8"/>
      <c r="B165" s="28"/>
      <c r="C165" s="28"/>
      <c r="D165" s="28"/>
      <c r="E165" s="28"/>
      <c r="F165" s="29"/>
      <c r="G165" s="4" t="s">
        <v>503</v>
      </c>
      <c r="H165" s="5" t="s">
        <v>288</v>
      </c>
      <c r="I165" s="105" t="s">
        <v>0</v>
      </c>
      <c r="J165" s="127">
        <f>J166+J189</f>
        <v>51310517</v>
      </c>
      <c r="K165" s="127">
        <f>K166+K189</f>
        <v>37153106.51</v>
      </c>
      <c r="L165" s="138">
        <f t="shared" si="3"/>
        <v>72.40836515055967</v>
      </c>
    </row>
    <row r="166" spans="1:12" ht="61.5">
      <c r="A166" s="8"/>
      <c r="B166" s="28"/>
      <c r="C166" s="28"/>
      <c r="D166" s="28"/>
      <c r="E166" s="28"/>
      <c r="F166" s="29"/>
      <c r="G166" s="6" t="s">
        <v>296</v>
      </c>
      <c r="H166" s="61" t="s">
        <v>289</v>
      </c>
      <c r="I166" s="105"/>
      <c r="J166" s="127">
        <f>J171+J173+J175+J177+J179+J181+J185+J167+J187+J169</f>
        <v>40609279</v>
      </c>
      <c r="K166" s="127">
        <f>K171+K173+K175+K177+K179+K181+K185+K167+K187+K169</f>
        <v>31621429.07</v>
      </c>
      <c r="L166" s="138">
        <f t="shared" si="3"/>
        <v>77.86749690877299</v>
      </c>
    </row>
    <row r="167" spans="1:12" ht="53.25" customHeight="1">
      <c r="A167" s="8"/>
      <c r="B167" s="28"/>
      <c r="C167" s="28"/>
      <c r="D167" s="28"/>
      <c r="E167" s="28"/>
      <c r="F167" s="29"/>
      <c r="G167" s="22" t="s">
        <v>559</v>
      </c>
      <c r="H167" s="7" t="s">
        <v>556</v>
      </c>
      <c r="I167" s="105"/>
      <c r="J167" s="127">
        <f>J168</f>
        <v>5231</v>
      </c>
      <c r="K167" s="127">
        <f>K168</f>
        <v>0</v>
      </c>
      <c r="L167" s="138">
        <f t="shared" si="3"/>
        <v>0</v>
      </c>
    </row>
    <row r="168" spans="1:12" ht="46.5">
      <c r="A168" s="8"/>
      <c r="B168" s="28"/>
      <c r="C168" s="28"/>
      <c r="D168" s="28"/>
      <c r="E168" s="28"/>
      <c r="F168" s="29"/>
      <c r="G168" s="22" t="s">
        <v>4</v>
      </c>
      <c r="H168" s="61"/>
      <c r="I168" s="105">
        <v>600</v>
      </c>
      <c r="J168" s="127">
        <v>5231</v>
      </c>
      <c r="K168" s="127">
        <v>0</v>
      </c>
      <c r="L168" s="138">
        <f t="shared" si="3"/>
        <v>0</v>
      </c>
    </row>
    <row r="169" spans="1:12" ht="126" customHeight="1">
      <c r="A169" s="8"/>
      <c r="B169" s="28"/>
      <c r="C169" s="28"/>
      <c r="D169" s="28"/>
      <c r="E169" s="28"/>
      <c r="F169" s="29"/>
      <c r="G169" s="22" t="s">
        <v>561</v>
      </c>
      <c r="H169" s="7" t="s">
        <v>560</v>
      </c>
      <c r="I169" s="105"/>
      <c r="J169" s="127">
        <f>J170</f>
        <v>29318</v>
      </c>
      <c r="K169" s="127">
        <f>K170</f>
        <v>0</v>
      </c>
      <c r="L169" s="138">
        <f t="shared" si="3"/>
        <v>0</v>
      </c>
    </row>
    <row r="170" spans="1:12" ht="46.5">
      <c r="A170" s="8"/>
      <c r="B170" s="28"/>
      <c r="C170" s="28"/>
      <c r="D170" s="28"/>
      <c r="E170" s="28"/>
      <c r="F170" s="29"/>
      <c r="G170" s="22" t="s">
        <v>4</v>
      </c>
      <c r="H170" s="61"/>
      <c r="I170" s="105">
        <v>600</v>
      </c>
      <c r="J170" s="127">
        <v>29318</v>
      </c>
      <c r="K170" s="127">
        <v>0</v>
      </c>
      <c r="L170" s="138">
        <f t="shared" si="3"/>
        <v>0</v>
      </c>
    </row>
    <row r="171" spans="1:12" ht="46.5">
      <c r="A171" s="8"/>
      <c r="B171" s="152" t="s">
        <v>45</v>
      </c>
      <c r="C171" s="152"/>
      <c r="D171" s="152"/>
      <c r="E171" s="152"/>
      <c r="F171" s="153"/>
      <c r="G171" s="22" t="s">
        <v>83</v>
      </c>
      <c r="H171" s="7" t="s">
        <v>290</v>
      </c>
      <c r="I171" s="105" t="s">
        <v>0</v>
      </c>
      <c r="J171" s="127">
        <f>J172</f>
        <v>3033500</v>
      </c>
      <c r="K171" s="127">
        <f>K172</f>
        <v>2250000</v>
      </c>
      <c r="L171" s="138">
        <f t="shared" si="3"/>
        <v>74.17174880501072</v>
      </c>
    </row>
    <row r="172" spans="1:12" ht="46.5">
      <c r="A172" s="8"/>
      <c r="B172" s="152">
        <v>600</v>
      </c>
      <c r="C172" s="152"/>
      <c r="D172" s="152"/>
      <c r="E172" s="152"/>
      <c r="F172" s="153"/>
      <c r="G172" s="22" t="s">
        <v>4</v>
      </c>
      <c r="H172" s="13"/>
      <c r="I172" s="105">
        <v>600</v>
      </c>
      <c r="J172" s="127">
        <v>3033500</v>
      </c>
      <c r="K172" s="127">
        <v>2250000</v>
      </c>
      <c r="L172" s="138">
        <f t="shared" si="3"/>
        <v>74.17174880501072</v>
      </c>
    </row>
    <row r="173" spans="1:12" ht="46.5">
      <c r="A173" s="8"/>
      <c r="B173" s="154">
        <v>800</v>
      </c>
      <c r="C173" s="154"/>
      <c r="D173" s="154"/>
      <c r="E173" s="154"/>
      <c r="F173" s="155"/>
      <c r="G173" s="22" t="s">
        <v>84</v>
      </c>
      <c r="H173" s="7" t="s">
        <v>291</v>
      </c>
      <c r="I173" s="105"/>
      <c r="J173" s="127">
        <f>J174</f>
        <v>400000</v>
      </c>
      <c r="K173" s="127">
        <f>K174</f>
        <v>300000</v>
      </c>
      <c r="L173" s="138">
        <f t="shared" si="3"/>
        <v>75</v>
      </c>
    </row>
    <row r="174" spans="1:12" ht="46.5">
      <c r="A174" s="8"/>
      <c r="B174" s="156" t="s">
        <v>43</v>
      </c>
      <c r="C174" s="156"/>
      <c r="D174" s="156"/>
      <c r="E174" s="156"/>
      <c r="F174" s="157"/>
      <c r="G174" s="22" t="s">
        <v>4</v>
      </c>
      <c r="H174" s="13"/>
      <c r="I174" s="105">
        <v>600</v>
      </c>
      <c r="J174" s="127">
        <v>400000</v>
      </c>
      <c r="K174" s="127">
        <v>300000</v>
      </c>
      <c r="L174" s="138">
        <f t="shared" si="3"/>
        <v>75</v>
      </c>
    </row>
    <row r="175" spans="1:12" ht="46.5">
      <c r="A175" s="8"/>
      <c r="B175" s="154">
        <v>300</v>
      </c>
      <c r="C175" s="154"/>
      <c r="D175" s="154"/>
      <c r="E175" s="154"/>
      <c r="F175" s="155"/>
      <c r="G175" s="22" t="s">
        <v>44</v>
      </c>
      <c r="H175" s="7" t="s">
        <v>292</v>
      </c>
      <c r="I175" s="105"/>
      <c r="J175" s="127">
        <f>J176</f>
        <v>23806422</v>
      </c>
      <c r="K175" s="127">
        <f>K176</f>
        <v>19350380.42</v>
      </c>
      <c r="L175" s="138">
        <f t="shared" si="3"/>
        <v>81.28218688217828</v>
      </c>
    </row>
    <row r="176" spans="1:12" ht="46.5">
      <c r="A176" s="8"/>
      <c r="B176" s="156" t="s">
        <v>42</v>
      </c>
      <c r="C176" s="156"/>
      <c r="D176" s="156"/>
      <c r="E176" s="156"/>
      <c r="F176" s="157"/>
      <c r="G176" s="22" t="s">
        <v>4</v>
      </c>
      <c r="H176" s="7"/>
      <c r="I176" s="105">
        <v>600</v>
      </c>
      <c r="J176" s="127">
        <v>23806422</v>
      </c>
      <c r="K176" s="127">
        <v>19350380.42</v>
      </c>
      <c r="L176" s="138">
        <f t="shared" si="3"/>
        <v>81.28218688217828</v>
      </c>
    </row>
    <row r="177" spans="1:12" ht="46.5">
      <c r="A177" s="8"/>
      <c r="B177" s="25"/>
      <c r="C177" s="25"/>
      <c r="D177" s="25"/>
      <c r="E177" s="25"/>
      <c r="F177" s="26"/>
      <c r="G177" s="22" t="s">
        <v>85</v>
      </c>
      <c r="H177" s="7" t="s">
        <v>293</v>
      </c>
      <c r="I177" s="105"/>
      <c r="J177" s="127">
        <f>J178</f>
        <v>8247600</v>
      </c>
      <c r="K177" s="127">
        <f>K178</f>
        <v>6120000</v>
      </c>
      <c r="L177" s="138">
        <f t="shared" si="3"/>
        <v>74.20340462680053</v>
      </c>
    </row>
    <row r="178" spans="1:12" ht="46.5">
      <c r="A178" s="8"/>
      <c r="B178" s="152">
        <v>600</v>
      </c>
      <c r="C178" s="152"/>
      <c r="D178" s="152"/>
      <c r="E178" s="152"/>
      <c r="F178" s="153"/>
      <c r="G178" s="22" t="s">
        <v>4</v>
      </c>
      <c r="H178" s="7" t="s">
        <v>0</v>
      </c>
      <c r="I178" s="105">
        <v>600</v>
      </c>
      <c r="J178" s="127">
        <v>8247600</v>
      </c>
      <c r="K178" s="127">
        <v>6120000</v>
      </c>
      <c r="L178" s="138">
        <f t="shared" si="3"/>
        <v>74.20340462680053</v>
      </c>
    </row>
    <row r="179" spans="1:12" ht="46.5" hidden="1">
      <c r="A179" s="8"/>
      <c r="B179" s="154">
        <v>800</v>
      </c>
      <c r="C179" s="154"/>
      <c r="D179" s="154"/>
      <c r="E179" s="154"/>
      <c r="F179" s="155"/>
      <c r="G179" s="22" t="s">
        <v>85</v>
      </c>
      <c r="H179" s="7" t="s">
        <v>294</v>
      </c>
      <c r="I179" s="105"/>
      <c r="J179" s="127">
        <f>J180</f>
        <v>0</v>
      </c>
      <c r="K179" s="127"/>
      <c r="L179" s="138" t="e">
        <f t="shared" si="3"/>
        <v>#DIV/0!</v>
      </c>
    </row>
    <row r="180" spans="1:12" ht="46.5" hidden="1">
      <c r="A180" s="8"/>
      <c r="B180" s="156" t="s">
        <v>41</v>
      </c>
      <c r="C180" s="156"/>
      <c r="D180" s="156"/>
      <c r="E180" s="156"/>
      <c r="F180" s="157"/>
      <c r="G180" s="22" t="s">
        <v>4</v>
      </c>
      <c r="H180" s="13"/>
      <c r="I180" s="105">
        <v>600</v>
      </c>
      <c r="J180" s="127"/>
      <c r="K180" s="127"/>
      <c r="L180" s="138" t="e">
        <f t="shared" si="3"/>
        <v>#DIV/0!</v>
      </c>
    </row>
    <row r="181" spans="1:12" ht="39" customHeight="1">
      <c r="A181" s="8"/>
      <c r="B181" s="152">
        <v>200</v>
      </c>
      <c r="C181" s="152"/>
      <c r="D181" s="152"/>
      <c r="E181" s="152"/>
      <c r="F181" s="153"/>
      <c r="G181" s="22" t="s">
        <v>86</v>
      </c>
      <c r="H181" s="7" t="s">
        <v>294</v>
      </c>
      <c r="I181" s="105"/>
      <c r="J181" s="127">
        <f>J182+J183+J184</f>
        <v>4162804</v>
      </c>
      <c r="K181" s="127">
        <f>K182+K183+K184</f>
        <v>2871048.6500000004</v>
      </c>
      <c r="L181" s="138">
        <f t="shared" si="3"/>
        <v>68.96910471883857</v>
      </c>
    </row>
    <row r="182" spans="1:12" ht="93">
      <c r="A182" s="8"/>
      <c r="B182" s="154">
        <v>300</v>
      </c>
      <c r="C182" s="154"/>
      <c r="D182" s="154"/>
      <c r="E182" s="154"/>
      <c r="F182" s="155"/>
      <c r="G182" s="22" t="s">
        <v>3</v>
      </c>
      <c r="H182" s="7" t="s">
        <v>0</v>
      </c>
      <c r="I182" s="105">
        <v>100</v>
      </c>
      <c r="J182" s="127">
        <v>3570600</v>
      </c>
      <c r="K182" s="127">
        <v>2501077.22</v>
      </c>
      <c r="L182" s="138">
        <f t="shared" si="3"/>
        <v>70.04641292779925</v>
      </c>
    </row>
    <row r="183" spans="1:12" ht="30.75">
      <c r="A183" s="8"/>
      <c r="B183" s="156" t="s">
        <v>40</v>
      </c>
      <c r="C183" s="156"/>
      <c r="D183" s="156"/>
      <c r="E183" s="156"/>
      <c r="F183" s="157"/>
      <c r="G183" s="22" t="s">
        <v>2</v>
      </c>
      <c r="H183" s="7"/>
      <c r="I183" s="105">
        <v>200</v>
      </c>
      <c r="J183" s="127">
        <v>567204</v>
      </c>
      <c r="K183" s="127">
        <v>358112.43</v>
      </c>
      <c r="L183" s="138">
        <f t="shared" si="3"/>
        <v>63.13644297289864</v>
      </c>
    </row>
    <row r="184" spans="1:12" ht="15">
      <c r="A184" s="8"/>
      <c r="B184" s="154">
        <v>300</v>
      </c>
      <c r="C184" s="154"/>
      <c r="D184" s="154"/>
      <c r="E184" s="154"/>
      <c r="F184" s="155"/>
      <c r="G184" s="22" t="s">
        <v>1</v>
      </c>
      <c r="H184" s="7" t="s">
        <v>0</v>
      </c>
      <c r="I184" s="105">
        <v>800</v>
      </c>
      <c r="J184" s="127">
        <v>25000</v>
      </c>
      <c r="K184" s="127">
        <v>11859</v>
      </c>
      <c r="L184" s="138">
        <f t="shared" si="3"/>
        <v>47.436</v>
      </c>
    </row>
    <row r="185" spans="1:12" ht="46.5">
      <c r="A185" s="8"/>
      <c r="B185" s="25"/>
      <c r="C185" s="25"/>
      <c r="D185" s="25"/>
      <c r="E185" s="25"/>
      <c r="F185" s="26"/>
      <c r="G185" s="22" t="s">
        <v>126</v>
      </c>
      <c r="H185" s="7" t="s">
        <v>295</v>
      </c>
      <c r="I185" s="103"/>
      <c r="J185" s="127">
        <f>J186</f>
        <v>922168</v>
      </c>
      <c r="K185" s="127">
        <f>K186</f>
        <v>730000</v>
      </c>
      <c r="L185" s="138">
        <f t="shared" si="3"/>
        <v>79.16128080783544</v>
      </c>
    </row>
    <row r="186" spans="1:12" ht="46.5">
      <c r="A186" s="8"/>
      <c r="B186" s="25"/>
      <c r="C186" s="25"/>
      <c r="D186" s="25"/>
      <c r="E186" s="25"/>
      <c r="F186" s="26"/>
      <c r="G186" s="22" t="s">
        <v>4</v>
      </c>
      <c r="H186" s="13"/>
      <c r="I186" s="105">
        <v>600</v>
      </c>
      <c r="J186" s="127">
        <v>922168</v>
      </c>
      <c r="K186" s="127">
        <v>730000</v>
      </c>
      <c r="L186" s="138">
        <f t="shared" si="3"/>
        <v>79.16128080783544</v>
      </c>
    </row>
    <row r="187" spans="1:12" ht="53.25" customHeight="1">
      <c r="A187" s="8"/>
      <c r="B187" s="25"/>
      <c r="C187" s="25"/>
      <c r="D187" s="25"/>
      <c r="E187" s="25"/>
      <c r="F187" s="26"/>
      <c r="G187" s="22" t="s">
        <v>558</v>
      </c>
      <c r="H187" s="7" t="s">
        <v>557</v>
      </c>
      <c r="I187" s="105"/>
      <c r="J187" s="127">
        <f>J188</f>
        <v>2236</v>
      </c>
      <c r="K187" s="127">
        <f>K188</f>
        <v>0</v>
      </c>
      <c r="L187" s="138">
        <f t="shared" si="3"/>
        <v>0</v>
      </c>
    </row>
    <row r="188" spans="1:12" ht="46.5">
      <c r="A188" s="8"/>
      <c r="B188" s="25"/>
      <c r="C188" s="25"/>
      <c r="D188" s="25"/>
      <c r="E188" s="25"/>
      <c r="F188" s="26"/>
      <c r="G188" s="22" t="s">
        <v>4</v>
      </c>
      <c r="H188" s="13"/>
      <c r="I188" s="105">
        <v>600</v>
      </c>
      <c r="J188" s="127">
        <v>2236</v>
      </c>
      <c r="K188" s="127">
        <v>0</v>
      </c>
      <c r="L188" s="138">
        <f t="shared" si="3"/>
        <v>0</v>
      </c>
    </row>
    <row r="189" spans="1:12" ht="46.5">
      <c r="A189" s="8"/>
      <c r="B189" s="25"/>
      <c r="C189" s="25"/>
      <c r="D189" s="25"/>
      <c r="E189" s="25"/>
      <c r="F189" s="26"/>
      <c r="G189" s="6" t="s">
        <v>444</v>
      </c>
      <c r="H189" s="27" t="s">
        <v>441</v>
      </c>
      <c r="I189" s="105"/>
      <c r="J189" s="127">
        <f>J196+J198+J190+J192+J194</f>
        <v>10701238</v>
      </c>
      <c r="K189" s="127">
        <f>K196+K198+K190+K192+K194</f>
        <v>5531677.44</v>
      </c>
      <c r="L189" s="138">
        <f t="shared" si="3"/>
        <v>51.691939194325</v>
      </c>
    </row>
    <row r="190" spans="1:12" ht="46.5">
      <c r="A190" s="8"/>
      <c r="B190" s="25"/>
      <c r="C190" s="25"/>
      <c r="D190" s="25"/>
      <c r="E190" s="25"/>
      <c r="F190" s="26"/>
      <c r="G190" s="22" t="s">
        <v>530</v>
      </c>
      <c r="H190" s="13" t="s">
        <v>529</v>
      </c>
      <c r="I190" s="105"/>
      <c r="J190" s="127">
        <f>J191</f>
        <v>866240</v>
      </c>
      <c r="K190" s="127">
        <f>K191</f>
        <v>828853.54</v>
      </c>
      <c r="L190" s="138">
        <f t="shared" si="3"/>
        <v>95.68405291835981</v>
      </c>
    </row>
    <row r="191" spans="1:12" ht="46.5">
      <c r="A191" s="8"/>
      <c r="B191" s="25"/>
      <c r="C191" s="25"/>
      <c r="D191" s="25"/>
      <c r="E191" s="25"/>
      <c r="F191" s="26"/>
      <c r="G191" s="22" t="s">
        <v>4</v>
      </c>
      <c r="H191" s="27"/>
      <c r="I191" s="105">
        <v>600</v>
      </c>
      <c r="J191" s="127">
        <v>866240</v>
      </c>
      <c r="K191" s="127">
        <v>828853.54</v>
      </c>
      <c r="L191" s="138">
        <f t="shared" si="3"/>
        <v>95.68405291835981</v>
      </c>
    </row>
    <row r="192" spans="1:12" ht="61.5">
      <c r="A192" s="8"/>
      <c r="B192" s="25"/>
      <c r="C192" s="25"/>
      <c r="D192" s="25"/>
      <c r="E192" s="25"/>
      <c r="F192" s="26"/>
      <c r="G192" s="22" t="s">
        <v>532</v>
      </c>
      <c r="H192" s="13" t="s">
        <v>531</v>
      </c>
      <c r="I192" s="105"/>
      <c r="J192" s="127">
        <f>J193</f>
        <v>918388</v>
      </c>
      <c r="K192" s="127">
        <f>K193</f>
        <v>274018.9</v>
      </c>
      <c r="L192" s="138">
        <f t="shared" si="3"/>
        <v>29.836942555869634</v>
      </c>
    </row>
    <row r="193" spans="1:12" ht="46.5">
      <c r="A193" s="8"/>
      <c r="B193" s="25"/>
      <c r="C193" s="25"/>
      <c r="D193" s="25"/>
      <c r="E193" s="25"/>
      <c r="F193" s="26"/>
      <c r="G193" s="22" t="s">
        <v>4</v>
      </c>
      <c r="H193" s="27"/>
      <c r="I193" s="105">
        <v>600</v>
      </c>
      <c r="J193" s="127">
        <f>556796+361592</f>
        <v>918388</v>
      </c>
      <c r="K193" s="127">
        <v>274018.9</v>
      </c>
      <c r="L193" s="138">
        <f t="shared" si="3"/>
        <v>29.836942555869634</v>
      </c>
    </row>
    <row r="194" spans="1:12" ht="61.5">
      <c r="A194" s="8"/>
      <c r="B194" s="25"/>
      <c r="C194" s="25"/>
      <c r="D194" s="25"/>
      <c r="E194" s="25"/>
      <c r="F194" s="26"/>
      <c r="G194" s="22" t="s">
        <v>534</v>
      </c>
      <c r="H194" s="27" t="s">
        <v>533</v>
      </c>
      <c r="I194" s="105"/>
      <c r="J194" s="127">
        <f>J195</f>
        <v>137155</v>
      </c>
      <c r="K194" s="127">
        <f>K195</f>
        <v>34900</v>
      </c>
      <c r="L194" s="138">
        <f t="shared" si="3"/>
        <v>25.44566366519631</v>
      </c>
    </row>
    <row r="195" spans="1:12" ht="46.5">
      <c r="A195" s="8"/>
      <c r="B195" s="25"/>
      <c r="C195" s="25"/>
      <c r="D195" s="25"/>
      <c r="E195" s="25"/>
      <c r="F195" s="26"/>
      <c r="G195" s="22" t="s">
        <v>4</v>
      </c>
      <c r="H195" s="27"/>
      <c r="I195" s="105">
        <v>600</v>
      </c>
      <c r="J195" s="127">
        <v>137155</v>
      </c>
      <c r="K195" s="127">
        <v>34900</v>
      </c>
      <c r="L195" s="138">
        <f t="shared" si="3"/>
        <v>25.44566366519631</v>
      </c>
    </row>
    <row r="196" spans="1:12" ht="46.5">
      <c r="A196" s="8"/>
      <c r="B196" s="25"/>
      <c r="C196" s="25"/>
      <c r="D196" s="25"/>
      <c r="E196" s="25"/>
      <c r="F196" s="26"/>
      <c r="G196" s="22" t="s">
        <v>445</v>
      </c>
      <c r="H196" s="13" t="s">
        <v>442</v>
      </c>
      <c r="I196" s="105"/>
      <c r="J196" s="127">
        <f>J197</f>
        <v>7545065</v>
      </c>
      <c r="K196" s="127">
        <f>K197</f>
        <v>4079805</v>
      </c>
      <c r="L196" s="138">
        <f t="shared" si="3"/>
        <v>54.0724963933379</v>
      </c>
    </row>
    <row r="197" spans="1:12" ht="46.5">
      <c r="A197" s="8"/>
      <c r="B197" s="25"/>
      <c r="C197" s="25"/>
      <c r="D197" s="25"/>
      <c r="E197" s="25"/>
      <c r="F197" s="26"/>
      <c r="G197" s="22" t="s">
        <v>4</v>
      </c>
      <c r="H197" s="13"/>
      <c r="I197" s="105">
        <v>600</v>
      </c>
      <c r="J197" s="127">
        <v>7545065</v>
      </c>
      <c r="K197" s="127">
        <v>4079805</v>
      </c>
      <c r="L197" s="138">
        <f t="shared" si="3"/>
        <v>54.0724963933379</v>
      </c>
    </row>
    <row r="198" spans="1:12" ht="30.75">
      <c r="A198" s="8"/>
      <c r="B198" s="25"/>
      <c r="C198" s="25"/>
      <c r="D198" s="25"/>
      <c r="E198" s="25"/>
      <c r="F198" s="26"/>
      <c r="G198" s="22" t="s">
        <v>446</v>
      </c>
      <c r="H198" s="13" t="s">
        <v>443</v>
      </c>
      <c r="I198" s="105"/>
      <c r="J198" s="127">
        <f>J199</f>
        <v>1234390</v>
      </c>
      <c r="K198" s="127">
        <f>K199</f>
        <v>314100</v>
      </c>
      <c r="L198" s="138">
        <f t="shared" si="3"/>
        <v>25.445766734986513</v>
      </c>
    </row>
    <row r="199" spans="1:12" ht="46.5">
      <c r="A199" s="8"/>
      <c r="B199" s="25"/>
      <c r="C199" s="25"/>
      <c r="D199" s="25"/>
      <c r="E199" s="25"/>
      <c r="F199" s="26"/>
      <c r="G199" s="22" t="s">
        <v>4</v>
      </c>
      <c r="H199" s="13"/>
      <c r="I199" s="105">
        <v>600</v>
      </c>
      <c r="J199" s="127">
        <v>1234390</v>
      </c>
      <c r="K199" s="127">
        <v>314100</v>
      </c>
      <c r="L199" s="138">
        <f t="shared" si="3"/>
        <v>25.445766734986513</v>
      </c>
    </row>
    <row r="200" spans="1:12" ht="90">
      <c r="A200" s="8"/>
      <c r="B200" s="156" t="s">
        <v>39</v>
      </c>
      <c r="C200" s="156"/>
      <c r="D200" s="156"/>
      <c r="E200" s="156"/>
      <c r="F200" s="157"/>
      <c r="G200" s="4" t="s">
        <v>477</v>
      </c>
      <c r="H200" s="5" t="s">
        <v>302</v>
      </c>
      <c r="I200" s="105" t="s">
        <v>0</v>
      </c>
      <c r="J200" s="127">
        <f>J201</f>
        <v>190000</v>
      </c>
      <c r="K200" s="126">
        <f>K201</f>
        <v>123927.6</v>
      </c>
      <c r="L200" s="138">
        <f t="shared" si="3"/>
        <v>65.22505263157895</v>
      </c>
    </row>
    <row r="201" spans="1:12" ht="61.5">
      <c r="A201" s="8"/>
      <c r="B201" s="25"/>
      <c r="C201" s="25"/>
      <c r="D201" s="25"/>
      <c r="E201" s="25"/>
      <c r="F201" s="26"/>
      <c r="G201" s="6" t="s">
        <v>306</v>
      </c>
      <c r="H201" s="61" t="s">
        <v>303</v>
      </c>
      <c r="I201" s="105"/>
      <c r="J201" s="127">
        <f>J202</f>
        <v>190000</v>
      </c>
      <c r="K201" s="127">
        <f>K202</f>
        <v>123927.6</v>
      </c>
      <c r="L201" s="138">
        <f t="shared" si="3"/>
        <v>65.22505263157895</v>
      </c>
    </row>
    <row r="202" spans="1:12" ht="93">
      <c r="A202" s="8"/>
      <c r="B202" s="25"/>
      <c r="C202" s="25"/>
      <c r="D202" s="25"/>
      <c r="E202" s="25"/>
      <c r="F202" s="26"/>
      <c r="G202" s="22" t="s">
        <v>494</v>
      </c>
      <c r="H202" s="7" t="s">
        <v>304</v>
      </c>
      <c r="I202" s="105"/>
      <c r="J202" s="127">
        <f>J203+J204</f>
        <v>190000</v>
      </c>
      <c r="K202" s="127">
        <f>K203+K204</f>
        <v>123927.6</v>
      </c>
      <c r="L202" s="138">
        <f aca="true" t="shared" si="6" ref="L202:L265">K202/J202*100</f>
        <v>65.22505263157895</v>
      </c>
    </row>
    <row r="203" spans="1:12" ht="30.75">
      <c r="A203" s="8"/>
      <c r="B203" s="25"/>
      <c r="C203" s="25"/>
      <c r="D203" s="25"/>
      <c r="E203" s="25"/>
      <c r="F203" s="26"/>
      <c r="G203" s="22" t="s">
        <v>2</v>
      </c>
      <c r="H203" s="13"/>
      <c r="I203" s="105">
        <v>200</v>
      </c>
      <c r="J203" s="127">
        <v>59000</v>
      </c>
      <c r="K203" s="127">
        <v>39927.6</v>
      </c>
      <c r="L203" s="138">
        <f t="shared" si="6"/>
        <v>67.67389830508475</v>
      </c>
    </row>
    <row r="204" spans="1:12" ht="46.5">
      <c r="A204" s="8"/>
      <c r="B204" s="154">
        <v>600</v>
      </c>
      <c r="C204" s="154"/>
      <c r="D204" s="154"/>
      <c r="E204" s="154"/>
      <c r="F204" s="155"/>
      <c r="G204" s="22" t="s">
        <v>4</v>
      </c>
      <c r="H204" s="13" t="s">
        <v>0</v>
      </c>
      <c r="I204" s="105">
        <v>600</v>
      </c>
      <c r="J204" s="127">
        <v>131000</v>
      </c>
      <c r="K204" s="127">
        <v>84000</v>
      </c>
      <c r="L204" s="138">
        <f t="shared" si="6"/>
        <v>64.12213740458014</v>
      </c>
    </row>
    <row r="205" spans="1:12" ht="46.5" hidden="1">
      <c r="A205" s="8"/>
      <c r="B205" s="25"/>
      <c r="C205" s="25"/>
      <c r="D205" s="25"/>
      <c r="E205" s="25"/>
      <c r="F205" s="26"/>
      <c r="G205" s="22" t="s">
        <v>93</v>
      </c>
      <c r="H205" s="7" t="s">
        <v>305</v>
      </c>
      <c r="I205" s="105"/>
      <c r="J205" s="127">
        <f>J206</f>
        <v>0</v>
      </c>
      <c r="K205" s="127"/>
      <c r="L205" s="138" t="e">
        <f t="shared" si="6"/>
        <v>#DIV/0!</v>
      </c>
    </row>
    <row r="206" spans="1:12" ht="30.75" hidden="1">
      <c r="A206" s="8"/>
      <c r="B206" s="25"/>
      <c r="C206" s="25"/>
      <c r="D206" s="25"/>
      <c r="E206" s="25"/>
      <c r="F206" s="26"/>
      <c r="G206" s="22" t="s">
        <v>2</v>
      </c>
      <c r="H206" s="13"/>
      <c r="I206" s="105">
        <v>200</v>
      </c>
      <c r="J206" s="127">
        <v>0</v>
      </c>
      <c r="K206" s="127"/>
      <c r="L206" s="138" t="e">
        <f t="shared" si="6"/>
        <v>#DIV/0!</v>
      </c>
    </row>
    <row r="207" spans="1:12" ht="30">
      <c r="A207" s="8"/>
      <c r="B207" s="156" t="s">
        <v>38</v>
      </c>
      <c r="C207" s="156"/>
      <c r="D207" s="156"/>
      <c r="E207" s="156"/>
      <c r="F207" s="157"/>
      <c r="G207" s="4" t="s">
        <v>478</v>
      </c>
      <c r="H207" s="5" t="s">
        <v>307</v>
      </c>
      <c r="I207" s="103" t="s">
        <v>0</v>
      </c>
      <c r="J207" s="127">
        <f>J208</f>
        <v>306000</v>
      </c>
      <c r="K207" s="127">
        <f>K208</f>
        <v>189010.1</v>
      </c>
      <c r="L207" s="138">
        <f t="shared" si="6"/>
        <v>61.76800653594772</v>
      </c>
    </row>
    <row r="208" spans="1:12" ht="61.5">
      <c r="A208" s="8"/>
      <c r="B208" s="25"/>
      <c r="C208" s="25"/>
      <c r="D208" s="25"/>
      <c r="E208" s="25"/>
      <c r="F208" s="26"/>
      <c r="G208" s="6" t="s">
        <v>309</v>
      </c>
      <c r="H208" s="61" t="s">
        <v>308</v>
      </c>
      <c r="I208" s="103"/>
      <c r="J208" s="127">
        <f>J209</f>
        <v>306000</v>
      </c>
      <c r="K208" s="127">
        <f>K209</f>
        <v>189010.1</v>
      </c>
      <c r="L208" s="138">
        <f t="shared" si="6"/>
        <v>61.76800653594772</v>
      </c>
    </row>
    <row r="209" spans="1:12" ht="30.75">
      <c r="A209" s="8"/>
      <c r="B209" s="154">
        <v>800</v>
      </c>
      <c r="C209" s="154"/>
      <c r="D209" s="154"/>
      <c r="E209" s="154"/>
      <c r="F209" s="155"/>
      <c r="G209" s="22" t="s">
        <v>479</v>
      </c>
      <c r="H209" s="61" t="s">
        <v>310</v>
      </c>
      <c r="I209" s="105"/>
      <c r="J209" s="127">
        <f>J210+J211+J212</f>
        <v>306000</v>
      </c>
      <c r="K209" s="127">
        <f>K210+K211+K212</f>
        <v>189010.1</v>
      </c>
      <c r="L209" s="138">
        <f t="shared" si="6"/>
        <v>61.76800653594772</v>
      </c>
    </row>
    <row r="210" spans="1:12" ht="30.75">
      <c r="A210" s="8"/>
      <c r="B210" s="25"/>
      <c r="C210" s="25"/>
      <c r="D210" s="25"/>
      <c r="E210" s="25"/>
      <c r="F210" s="26"/>
      <c r="G210" s="22" t="s">
        <v>2</v>
      </c>
      <c r="H210" s="13"/>
      <c r="I210" s="105">
        <v>200</v>
      </c>
      <c r="J210" s="127">
        <v>160000</v>
      </c>
      <c r="K210" s="127">
        <v>94442</v>
      </c>
      <c r="L210" s="138">
        <f t="shared" si="6"/>
        <v>59.026250000000005</v>
      </c>
    </row>
    <row r="211" spans="1:12" ht="15" hidden="1">
      <c r="A211" s="8"/>
      <c r="B211" s="25"/>
      <c r="C211" s="25"/>
      <c r="D211" s="25"/>
      <c r="E211" s="25"/>
      <c r="F211" s="26"/>
      <c r="G211" s="22"/>
      <c r="H211" s="13"/>
      <c r="I211" s="105"/>
      <c r="J211" s="127"/>
      <c r="K211" s="127"/>
      <c r="L211" s="138" t="e">
        <f t="shared" si="6"/>
        <v>#DIV/0!</v>
      </c>
    </row>
    <row r="212" spans="1:12" ht="46.5">
      <c r="A212" s="8"/>
      <c r="B212" s="25"/>
      <c r="C212" s="25"/>
      <c r="D212" s="25"/>
      <c r="E212" s="25"/>
      <c r="F212" s="26"/>
      <c r="G212" s="22" t="s">
        <v>4</v>
      </c>
      <c r="H212" s="13"/>
      <c r="I212" s="105">
        <v>600</v>
      </c>
      <c r="J212" s="127">
        <v>146000</v>
      </c>
      <c r="K212" s="127">
        <v>94568.1</v>
      </c>
      <c r="L212" s="138">
        <f t="shared" si="6"/>
        <v>64.77267123287672</v>
      </c>
    </row>
    <row r="213" spans="1:12" ht="60">
      <c r="A213" s="8"/>
      <c r="B213" s="160" t="s">
        <v>37</v>
      </c>
      <c r="C213" s="160"/>
      <c r="D213" s="160"/>
      <c r="E213" s="160"/>
      <c r="F213" s="161"/>
      <c r="G213" s="4" t="s">
        <v>421</v>
      </c>
      <c r="H213" s="5" t="s">
        <v>311</v>
      </c>
      <c r="I213" s="103" t="s">
        <v>0</v>
      </c>
      <c r="J213" s="126">
        <f>J214+J221</f>
        <v>19970220</v>
      </c>
      <c r="K213" s="126">
        <f>K214+K221</f>
        <v>6329020.609999999</v>
      </c>
      <c r="L213" s="137">
        <f t="shared" si="6"/>
        <v>31.692292874089517</v>
      </c>
    </row>
    <row r="214" spans="1:12" ht="60">
      <c r="A214" s="8"/>
      <c r="B214" s="158" t="s">
        <v>36</v>
      </c>
      <c r="C214" s="158"/>
      <c r="D214" s="158"/>
      <c r="E214" s="158"/>
      <c r="F214" s="159"/>
      <c r="G214" s="4" t="s">
        <v>422</v>
      </c>
      <c r="H214" s="5" t="s">
        <v>312</v>
      </c>
      <c r="I214" s="105" t="s">
        <v>0</v>
      </c>
      <c r="J214" s="127">
        <f>J215</f>
        <v>16501320</v>
      </c>
      <c r="K214" s="127">
        <f>K215</f>
        <v>3727345.61</v>
      </c>
      <c r="L214" s="138">
        <f t="shared" si="6"/>
        <v>22.588166340632142</v>
      </c>
    </row>
    <row r="215" spans="1:12" ht="61.5">
      <c r="A215" s="8"/>
      <c r="B215" s="20"/>
      <c r="C215" s="20"/>
      <c r="D215" s="20"/>
      <c r="E215" s="20"/>
      <c r="F215" s="21"/>
      <c r="G215" s="6" t="s">
        <v>383</v>
      </c>
      <c r="H215" s="61" t="s">
        <v>313</v>
      </c>
      <c r="I215" s="105"/>
      <c r="J215" s="127">
        <f>J216+J219</f>
        <v>16501320</v>
      </c>
      <c r="K215" s="127">
        <f>K216+K219</f>
        <v>3727345.61</v>
      </c>
      <c r="L215" s="138">
        <f t="shared" si="6"/>
        <v>22.588166340632142</v>
      </c>
    </row>
    <row r="216" spans="1:12" ht="77.25">
      <c r="A216" s="8"/>
      <c r="B216" s="20"/>
      <c r="C216" s="20"/>
      <c r="D216" s="20"/>
      <c r="E216" s="20"/>
      <c r="F216" s="21"/>
      <c r="G216" s="22" t="s">
        <v>423</v>
      </c>
      <c r="H216" s="7" t="s">
        <v>314</v>
      </c>
      <c r="I216" s="105"/>
      <c r="J216" s="127">
        <f>J217+J218</f>
        <v>13472806</v>
      </c>
      <c r="K216" s="127">
        <f>K217+K218</f>
        <v>698831.61</v>
      </c>
      <c r="L216" s="138">
        <f t="shared" si="6"/>
        <v>5.1869789411352025</v>
      </c>
    </row>
    <row r="217" spans="1:12" ht="46.5">
      <c r="A217" s="8"/>
      <c r="B217" s="23"/>
      <c r="C217" s="23"/>
      <c r="D217" s="23"/>
      <c r="E217" s="23"/>
      <c r="F217" s="24"/>
      <c r="G217" s="22" t="s">
        <v>18</v>
      </c>
      <c r="H217" s="13"/>
      <c r="I217" s="105">
        <v>400</v>
      </c>
      <c r="J217" s="127">
        <v>710832</v>
      </c>
      <c r="K217" s="127">
        <v>698831.61</v>
      </c>
      <c r="L217" s="138">
        <f t="shared" si="6"/>
        <v>98.31178253089338</v>
      </c>
    </row>
    <row r="218" spans="1:12" ht="15">
      <c r="A218" s="8"/>
      <c r="B218" s="25"/>
      <c r="C218" s="25"/>
      <c r="D218" s="25"/>
      <c r="E218" s="25"/>
      <c r="F218" s="26"/>
      <c r="G218" s="51" t="s">
        <v>1</v>
      </c>
      <c r="H218" s="7"/>
      <c r="I218" s="105">
        <v>800</v>
      </c>
      <c r="J218" s="127">
        <v>12761974</v>
      </c>
      <c r="K218" s="127">
        <v>0</v>
      </c>
      <c r="L218" s="138">
        <f t="shared" si="6"/>
        <v>0</v>
      </c>
    </row>
    <row r="219" spans="1:12" ht="46.5">
      <c r="A219" s="8"/>
      <c r="B219" s="25"/>
      <c r="C219" s="25"/>
      <c r="D219" s="25"/>
      <c r="E219" s="25"/>
      <c r="F219" s="26"/>
      <c r="G219" s="51" t="s">
        <v>516</v>
      </c>
      <c r="H219" s="7" t="s">
        <v>515</v>
      </c>
      <c r="I219" s="105"/>
      <c r="J219" s="127">
        <f>J220</f>
        <v>3028514</v>
      </c>
      <c r="K219" s="127">
        <f>K220</f>
        <v>3028514</v>
      </c>
      <c r="L219" s="138">
        <f t="shared" si="6"/>
        <v>100</v>
      </c>
    </row>
    <row r="220" spans="1:12" ht="46.5">
      <c r="A220" s="8"/>
      <c r="B220" s="25"/>
      <c r="C220" s="25"/>
      <c r="D220" s="25"/>
      <c r="E220" s="25"/>
      <c r="F220" s="26"/>
      <c r="G220" s="22" t="s">
        <v>18</v>
      </c>
      <c r="H220" s="7"/>
      <c r="I220" s="105">
        <v>400</v>
      </c>
      <c r="J220" s="127">
        <v>3028514</v>
      </c>
      <c r="K220" s="127">
        <v>3028514</v>
      </c>
      <c r="L220" s="138">
        <f t="shared" si="6"/>
        <v>100</v>
      </c>
    </row>
    <row r="221" spans="1:12" ht="75">
      <c r="A221" s="8"/>
      <c r="B221" s="25"/>
      <c r="C221" s="25"/>
      <c r="D221" s="25"/>
      <c r="E221" s="25"/>
      <c r="F221" s="26"/>
      <c r="G221" s="4" t="s">
        <v>424</v>
      </c>
      <c r="H221" s="5" t="s">
        <v>315</v>
      </c>
      <c r="I221" s="105"/>
      <c r="J221" s="127">
        <f aca="true" t="shared" si="7" ref="J221:K223">J222</f>
        <v>3468900</v>
      </c>
      <c r="K221" s="127">
        <f t="shared" si="7"/>
        <v>2601675</v>
      </c>
      <c r="L221" s="138">
        <f t="shared" si="6"/>
        <v>75</v>
      </c>
    </row>
    <row r="222" spans="1:12" ht="77.25">
      <c r="A222" s="8"/>
      <c r="B222" s="25"/>
      <c r="C222" s="25"/>
      <c r="D222" s="25"/>
      <c r="E222" s="25"/>
      <c r="F222" s="26"/>
      <c r="G222" s="6" t="s">
        <v>480</v>
      </c>
      <c r="H222" s="61" t="s">
        <v>316</v>
      </c>
      <c r="I222" s="105"/>
      <c r="J222" s="127">
        <f t="shared" si="7"/>
        <v>3468900</v>
      </c>
      <c r="K222" s="127">
        <f t="shared" si="7"/>
        <v>2601675</v>
      </c>
      <c r="L222" s="138">
        <f t="shared" si="6"/>
        <v>75</v>
      </c>
    </row>
    <row r="223" spans="1:12" ht="93">
      <c r="A223" s="8"/>
      <c r="B223" s="25"/>
      <c r="C223" s="25"/>
      <c r="D223" s="25"/>
      <c r="E223" s="25"/>
      <c r="F223" s="26"/>
      <c r="G223" s="22" t="s">
        <v>425</v>
      </c>
      <c r="H223" s="7" t="s">
        <v>317</v>
      </c>
      <c r="I223" s="105"/>
      <c r="J223" s="127">
        <f t="shared" si="7"/>
        <v>3468900</v>
      </c>
      <c r="K223" s="127">
        <f t="shared" si="7"/>
        <v>2601675</v>
      </c>
      <c r="L223" s="138">
        <f t="shared" si="6"/>
        <v>75</v>
      </c>
    </row>
    <row r="224" spans="1:12" ht="46.5">
      <c r="A224" s="8"/>
      <c r="B224" s="25"/>
      <c r="C224" s="25"/>
      <c r="D224" s="25"/>
      <c r="E224" s="25"/>
      <c r="F224" s="26"/>
      <c r="G224" s="22" t="s">
        <v>4</v>
      </c>
      <c r="H224" s="13"/>
      <c r="I224" s="105">
        <v>600</v>
      </c>
      <c r="J224" s="127">
        <v>3468900</v>
      </c>
      <c r="K224" s="127">
        <v>2601675</v>
      </c>
      <c r="L224" s="138">
        <f t="shared" si="6"/>
        <v>75</v>
      </c>
    </row>
    <row r="225" spans="1:12" ht="75">
      <c r="A225" s="8"/>
      <c r="B225" s="160" t="s">
        <v>35</v>
      </c>
      <c r="C225" s="160"/>
      <c r="D225" s="160"/>
      <c r="E225" s="160"/>
      <c r="F225" s="161"/>
      <c r="G225" s="4" t="s">
        <v>426</v>
      </c>
      <c r="H225" s="5" t="s">
        <v>318</v>
      </c>
      <c r="I225" s="103" t="s">
        <v>0</v>
      </c>
      <c r="J225" s="126">
        <f>J226</f>
        <v>12665000</v>
      </c>
      <c r="K225" s="126">
        <f>K226</f>
        <v>5000000</v>
      </c>
      <c r="L225" s="137">
        <f t="shared" si="6"/>
        <v>39.47887879984208</v>
      </c>
    </row>
    <row r="226" spans="1:12" ht="93">
      <c r="A226" s="8"/>
      <c r="B226" s="158" t="s">
        <v>34</v>
      </c>
      <c r="C226" s="158"/>
      <c r="D226" s="158"/>
      <c r="E226" s="158"/>
      <c r="F226" s="159"/>
      <c r="G226" s="22" t="s">
        <v>427</v>
      </c>
      <c r="H226" s="7" t="s">
        <v>319</v>
      </c>
      <c r="I226" s="105" t="s">
        <v>0</v>
      </c>
      <c r="J226" s="127">
        <f>J227</f>
        <v>12665000</v>
      </c>
      <c r="K226" s="127">
        <f>K227</f>
        <v>5000000</v>
      </c>
      <c r="L226" s="138">
        <f t="shared" si="6"/>
        <v>39.47887879984208</v>
      </c>
    </row>
    <row r="227" spans="1:12" ht="30.75">
      <c r="A227" s="8"/>
      <c r="B227" s="20"/>
      <c r="C227" s="20"/>
      <c r="D227" s="20"/>
      <c r="E227" s="20"/>
      <c r="F227" s="21"/>
      <c r="G227" s="6" t="s">
        <v>518</v>
      </c>
      <c r="H227" s="61" t="s">
        <v>320</v>
      </c>
      <c r="I227" s="105"/>
      <c r="J227" s="127">
        <f>J228+J230+J232</f>
        <v>12665000</v>
      </c>
      <c r="K227" s="127">
        <f>K228+K230+K232</f>
        <v>5000000</v>
      </c>
      <c r="L227" s="138">
        <f t="shared" si="6"/>
        <v>39.47887879984208</v>
      </c>
    </row>
    <row r="228" spans="1:12" ht="77.25">
      <c r="A228" s="8"/>
      <c r="B228" s="20"/>
      <c r="C228" s="20"/>
      <c r="D228" s="20"/>
      <c r="E228" s="20"/>
      <c r="F228" s="21"/>
      <c r="G228" s="22" t="s">
        <v>474</v>
      </c>
      <c r="H228" s="7" t="s">
        <v>321</v>
      </c>
      <c r="I228" s="105"/>
      <c r="J228" s="127">
        <f>J229</f>
        <v>814000</v>
      </c>
      <c r="K228" s="127">
        <f>K229</f>
        <v>0</v>
      </c>
      <c r="L228" s="138">
        <f t="shared" si="6"/>
        <v>0</v>
      </c>
    </row>
    <row r="229" spans="1:12" ht="46.5">
      <c r="A229" s="8"/>
      <c r="B229" s="20"/>
      <c r="C229" s="20"/>
      <c r="D229" s="20"/>
      <c r="E229" s="20"/>
      <c r="F229" s="21"/>
      <c r="G229" s="22" t="s">
        <v>18</v>
      </c>
      <c r="H229" s="7"/>
      <c r="I229" s="105">
        <v>400</v>
      </c>
      <c r="J229" s="127">
        <v>814000</v>
      </c>
      <c r="K229" s="127">
        <v>0</v>
      </c>
      <c r="L229" s="138">
        <f t="shared" si="6"/>
        <v>0</v>
      </c>
    </row>
    <row r="230" spans="1:12" ht="139.5">
      <c r="A230" s="8"/>
      <c r="B230" s="18"/>
      <c r="C230" s="18"/>
      <c r="D230" s="18"/>
      <c r="E230" s="18"/>
      <c r="F230" s="19"/>
      <c r="G230" s="22" t="s">
        <v>517</v>
      </c>
      <c r="H230" s="7" t="s">
        <v>497</v>
      </c>
      <c r="I230" s="105"/>
      <c r="J230" s="127">
        <f>J231</f>
        <v>6121000</v>
      </c>
      <c r="K230" s="127">
        <f>K231</f>
        <v>5000000</v>
      </c>
      <c r="L230" s="138">
        <f t="shared" si="6"/>
        <v>81.685999019768</v>
      </c>
    </row>
    <row r="231" spans="1:12" ht="46.5">
      <c r="A231" s="8"/>
      <c r="B231" s="18"/>
      <c r="C231" s="18"/>
      <c r="D231" s="18"/>
      <c r="E231" s="18"/>
      <c r="F231" s="19"/>
      <c r="G231" s="22" t="s">
        <v>18</v>
      </c>
      <c r="H231" s="7"/>
      <c r="I231" s="105">
        <v>400</v>
      </c>
      <c r="J231" s="127">
        <v>6121000</v>
      </c>
      <c r="K231" s="127">
        <v>5000000</v>
      </c>
      <c r="L231" s="138">
        <f t="shared" si="6"/>
        <v>81.685999019768</v>
      </c>
    </row>
    <row r="232" spans="1:12" ht="69.75" customHeight="1">
      <c r="A232" s="8"/>
      <c r="B232" s="18"/>
      <c r="C232" s="18"/>
      <c r="D232" s="18"/>
      <c r="E232" s="18"/>
      <c r="F232" s="19"/>
      <c r="G232" s="22" t="s">
        <v>563</v>
      </c>
      <c r="H232" s="7" t="s">
        <v>562</v>
      </c>
      <c r="I232" s="105"/>
      <c r="J232" s="127">
        <f>J233</f>
        <v>5730000</v>
      </c>
      <c r="K232" s="127">
        <f>K233</f>
        <v>0</v>
      </c>
      <c r="L232" s="138">
        <f t="shared" si="6"/>
        <v>0</v>
      </c>
    </row>
    <row r="233" spans="1:12" ht="30.75">
      <c r="A233" s="8"/>
      <c r="B233" s="18"/>
      <c r="C233" s="18"/>
      <c r="D233" s="18"/>
      <c r="E233" s="18"/>
      <c r="F233" s="19"/>
      <c r="G233" s="22" t="s">
        <v>2</v>
      </c>
      <c r="H233" s="7"/>
      <c r="I233" s="105">
        <v>200</v>
      </c>
      <c r="J233" s="127">
        <v>5730000</v>
      </c>
      <c r="K233" s="127">
        <v>0</v>
      </c>
      <c r="L233" s="138">
        <f t="shared" si="6"/>
        <v>0</v>
      </c>
    </row>
    <row r="234" spans="1:12" ht="75">
      <c r="A234" s="8"/>
      <c r="B234" s="160" t="s">
        <v>33</v>
      </c>
      <c r="C234" s="160"/>
      <c r="D234" s="160"/>
      <c r="E234" s="160"/>
      <c r="F234" s="161"/>
      <c r="G234" s="4" t="s">
        <v>482</v>
      </c>
      <c r="H234" s="5" t="s">
        <v>322</v>
      </c>
      <c r="I234" s="103" t="s">
        <v>215</v>
      </c>
      <c r="J234" s="126">
        <f>J235</f>
        <v>50000</v>
      </c>
      <c r="K234" s="126">
        <f>K235</f>
        <v>4200</v>
      </c>
      <c r="L234" s="137">
        <f t="shared" si="6"/>
        <v>8.4</v>
      </c>
    </row>
    <row r="235" spans="1:12" ht="108">
      <c r="A235" s="8"/>
      <c r="B235" s="158" t="s">
        <v>32</v>
      </c>
      <c r="C235" s="158"/>
      <c r="D235" s="158"/>
      <c r="E235" s="158"/>
      <c r="F235" s="159"/>
      <c r="G235" s="22" t="s">
        <v>483</v>
      </c>
      <c r="H235" s="7" t="s">
        <v>323</v>
      </c>
      <c r="I235" s="105" t="s">
        <v>0</v>
      </c>
      <c r="J235" s="127">
        <f>J236+J240</f>
        <v>50000</v>
      </c>
      <c r="K235" s="127">
        <f>K236+K240</f>
        <v>4200</v>
      </c>
      <c r="L235" s="138">
        <f t="shared" si="6"/>
        <v>8.4</v>
      </c>
    </row>
    <row r="236" spans="1:12" ht="61.5">
      <c r="A236" s="8"/>
      <c r="B236" s="20"/>
      <c r="C236" s="20"/>
      <c r="D236" s="20"/>
      <c r="E236" s="20"/>
      <c r="F236" s="21"/>
      <c r="G236" s="6" t="s">
        <v>325</v>
      </c>
      <c r="H236" s="61" t="s">
        <v>324</v>
      </c>
      <c r="I236" s="105"/>
      <c r="J236" s="127">
        <f>J237</f>
        <v>40000</v>
      </c>
      <c r="K236" s="127">
        <f>K237</f>
        <v>4200</v>
      </c>
      <c r="L236" s="138">
        <f t="shared" si="6"/>
        <v>10.5</v>
      </c>
    </row>
    <row r="237" spans="1:12" ht="93">
      <c r="A237" s="8"/>
      <c r="B237" s="20"/>
      <c r="C237" s="20"/>
      <c r="D237" s="20"/>
      <c r="E237" s="20"/>
      <c r="F237" s="21"/>
      <c r="G237" s="22" t="s">
        <v>495</v>
      </c>
      <c r="H237" s="7" t="s">
        <v>326</v>
      </c>
      <c r="I237" s="105"/>
      <c r="J237" s="127">
        <f>J238+J239</f>
        <v>40000</v>
      </c>
      <c r="K237" s="127">
        <f>K238+K239</f>
        <v>4200</v>
      </c>
      <c r="L237" s="138">
        <f t="shared" si="6"/>
        <v>10.5</v>
      </c>
    </row>
    <row r="238" spans="1:12" ht="30.75">
      <c r="A238" s="8"/>
      <c r="B238" s="152" t="s">
        <v>31</v>
      </c>
      <c r="C238" s="152"/>
      <c r="D238" s="152"/>
      <c r="E238" s="152"/>
      <c r="F238" s="153"/>
      <c r="G238" s="51" t="s">
        <v>2</v>
      </c>
      <c r="H238" s="52"/>
      <c r="I238" s="107">
        <v>200</v>
      </c>
      <c r="J238" s="127">
        <v>35000</v>
      </c>
      <c r="K238" s="127">
        <v>4200</v>
      </c>
      <c r="L238" s="138">
        <f t="shared" si="6"/>
        <v>12</v>
      </c>
    </row>
    <row r="239" spans="1:12" ht="15">
      <c r="A239" s="8"/>
      <c r="B239" s="25"/>
      <c r="C239" s="25"/>
      <c r="D239" s="25"/>
      <c r="E239" s="25"/>
      <c r="F239" s="26"/>
      <c r="G239" s="51" t="s">
        <v>1</v>
      </c>
      <c r="H239" s="52"/>
      <c r="I239" s="107">
        <v>800</v>
      </c>
      <c r="J239" s="127">
        <v>5000</v>
      </c>
      <c r="K239" s="127">
        <v>0</v>
      </c>
      <c r="L239" s="138">
        <f t="shared" si="6"/>
        <v>0</v>
      </c>
    </row>
    <row r="240" spans="1:12" ht="46.5">
      <c r="A240" s="8"/>
      <c r="B240" s="25"/>
      <c r="C240" s="25"/>
      <c r="D240" s="25"/>
      <c r="E240" s="25"/>
      <c r="F240" s="26"/>
      <c r="G240" s="92" t="s">
        <v>466</v>
      </c>
      <c r="H240" s="61" t="s">
        <v>464</v>
      </c>
      <c r="I240" s="107"/>
      <c r="J240" s="127">
        <f>J241</f>
        <v>10000</v>
      </c>
      <c r="K240" s="127">
        <f>K241</f>
        <v>0</v>
      </c>
      <c r="L240" s="138">
        <f t="shared" si="6"/>
        <v>0</v>
      </c>
    </row>
    <row r="241" spans="1:12" ht="46.5">
      <c r="A241" s="8"/>
      <c r="B241" s="25"/>
      <c r="C241" s="25"/>
      <c r="D241" s="25"/>
      <c r="E241" s="25"/>
      <c r="F241" s="26"/>
      <c r="G241" s="51" t="s">
        <v>468</v>
      </c>
      <c r="H241" s="7" t="s">
        <v>467</v>
      </c>
      <c r="I241" s="107"/>
      <c r="J241" s="127">
        <f>J242</f>
        <v>10000</v>
      </c>
      <c r="K241" s="127">
        <f>K242</f>
        <v>0</v>
      </c>
      <c r="L241" s="138">
        <f t="shared" si="6"/>
        <v>0</v>
      </c>
    </row>
    <row r="242" spans="1:12" ht="30.75">
      <c r="A242" s="8"/>
      <c r="B242" s="25"/>
      <c r="C242" s="25"/>
      <c r="D242" s="25"/>
      <c r="E242" s="25"/>
      <c r="F242" s="26"/>
      <c r="G242" s="51" t="s">
        <v>2</v>
      </c>
      <c r="H242" s="61"/>
      <c r="I242" s="107">
        <v>200</v>
      </c>
      <c r="J242" s="127">
        <v>10000</v>
      </c>
      <c r="K242" s="127">
        <v>0</v>
      </c>
      <c r="L242" s="138">
        <f t="shared" si="6"/>
        <v>0</v>
      </c>
    </row>
    <row r="243" spans="1:12" s="77" customFormat="1" ht="45">
      <c r="A243" s="74"/>
      <c r="B243" s="75"/>
      <c r="C243" s="75"/>
      <c r="D243" s="75"/>
      <c r="E243" s="75"/>
      <c r="F243" s="76"/>
      <c r="G243" s="93" t="s">
        <v>484</v>
      </c>
      <c r="H243" s="85" t="s">
        <v>397</v>
      </c>
      <c r="I243" s="112"/>
      <c r="J243" s="132">
        <f>J244</f>
        <v>93313</v>
      </c>
      <c r="K243" s="126">
        <f>K244</f>
        <v>0</v>
      </c>
      <c r="L243" s="142">
        <f t="shared" si="6"/>
        <v>0</v>
      </c>
    </row>
    <row r="244" spans="1:12" s="77" customFormat="1" ht="61.5">
      <c r="A244" s="74"/>
      <c r="B244" s="75"/>
      <c r="C244" s="75"/>
      <c r="D244" s="75"/>
      <c r="E244" s="75"/>
      <c r="F244" s="76"/>
      <c r="G244" s="94" t="s">
        <v>485</v>
      </c>
      <c r="H244" s="85" t="s">
        <v>398</v>
      </c>
      <c r="I244" s="113"/>
      <c r="J244" s="133">
        <f>J245</f>
        <v>93313</v>
      </c>
      <c r="K244" s="127">
        <f>K245</f>
        <v>0</v>
      </c>
      <c r="L244" s="143">
        <f t="shared" si="6"/>
        <v>0</v>
      </c>
    </row>
    <row r="245" spans="1:12" s="77" customFormat="1" ht="61.5">
      <c r="A245" s="74"/>
      <c r="B245" s="75"/>
      <c r="C245" s="75"/>
      <c r="D245" s="75"/>
      <c r="E245" s="75"/>
      <c r="F245" s="76"/>
      <c r="G245" s="95" t="s">
        <v>465</v>
      </c>
      <c r="H245" s="88" t="s">
        <v>399</v>
      </c>
      <c r="I245" s="113"/>
      <c r="J245" s="133">
        <f>J246+J248</f>
        <v>93313</v>
      </c>
      <c r="K245" s="127">
        <f>K246+K248</f>
        <v>0</v>
      </c>
      <c r="L245" s="143">
        <f t="shared" si="6"/>
        <v>0</v>
      </c>
    </row>
    <row r="246" spans="1:12" s="77" customFormat="1" ht="46.5">
      <c r="A246" s="74"/>
      <c r="B246" s="75"/>
      <c r="C246" s="75"/>
      <c r="D246" s="75"/>
      <c r="E246" s="75"/>
      <c r="F246" s="76"/>
      <c r="G246" s="94" t="s">
        <v>486</v>
      </c>
      <c r="H246" s="70" t="s">
        <v>400</v>
      </c>
      <c r="I246" s="113"/>
      <c r="J246" s="133">
        <f>J247</f>
        <v>28780</v>
      </c>
      <c r="K246" s="127">
        <f>K247</f>
        <v>0</v>
      </c>
      <c r="L246" s="143">
        <f t="shared" si="6"/>
        <v>0</v>
      </c>
    </row>
    <row r="247" spans="1:12" s="77" customFormat="1" ht="15">
      <c r="A247" s="74"/>
      <c r="B247" s="75"/>
      <c r="C247" s="75"/>
      <c r="D247" s="75"/>
      <c r="E247" s="75"/>
      <c r="F247" s="76"/>
      <c r="G247" s="94" t="s">
        <v>1</v>
      </c>
      <c r="H247" s="91"/>
      <c r="I247" s="113">
        <v>800</v>
      </c>
      <c r="J247" s="133">
        <v>28780</v>
      </c>
      <c r="K247" s="127">
        <v>0</v>
      </c>
      <c r="L247" s="143">
        <f t="shared" si="6"/>
        <v>0</v>
      </c>
    </row>
    <row r="248" spans="1:12" s="77" customFormat="1" ht="82.5" customHeight="1">
      <c r="A248" s="74"/>
      <c r="B248" s="75"/>
      <c r="C248" s="75"/>
      <c r="D248" s="75"/>
      <c r="E248" s="75"/>
      <c r="F248" s="76"/>
      <c r="G248" s="121" t="s">
        <v>549</v>
      </c>
      <c r="H248" s="70" t="s">
        <v>548</v>
      </c>
      <c r="I248" s="122"/>
      <c r="J248" s="133">
        <f>J249</f>
        <v>64533</v>
      </c>
      <c r="K248" s="127">
        <f>K249</f>
        <v>0</v>
      </c>
      <c r="L248" s="143">
        <f t="shared" si="6"/>
        <v>0</v>
      </c>
    </row>
    <row r="249" spans="1:12" s="77" customFormat="1" ht="15">
      <c r="A249" s="74"/>
      <c r="B249" s="75"/>
      <c r="C249" s="75"/>
      <c r="D249" s="75"/>
      <c r="E249" s="75"/>
      <c r="F249" s="76"/>
      <c r="G249" s="94" t="s">
        <v>1</v>
      </c>
      <c r="H249" s="91"/>
      <c r="I249" s="122">
        <v>800</v>
      </c>
      <c r="J249" s="133">
        <v>64533</v>
      </c>
      <c r="K249" s="127">
        <v>0</v>
      </c>
      <c r="L249" s="143">
        <f t="shared" si="6"/>
        <v>0</v>
      </c>
    </row>
    <row r="250" spans="1:12" s="77" customFormat="1" ht="60">
      <c r="A250" s="74"/>
      <c r="B250" s="166" t="s">
        <v>30</v>
      </c>
      <c r="C250" s="166"/>
      <c r="D250" s="166"/>
      <c r="E250" s="166"/>
      <c r="F250" s="167"/>
      <c r="G250" s="84" t="s">
        <v>428</v>
      </c>
      <c r="H250" s="85" t="s">
        <v>331</v>
      </c>
      <c r="I250" s="114" t="s">
        <v>0</v>
      </c>
      <c r="J250" s="134">
        <f>J251+J255+J261+J267</f>
        <v>5060016</v>
      </c>
      <c r="K250" s="126">
        <f>K251+K255+K261+K267</f>
        <v>3077766.13</v>
      </c>
      <c r="L250" s="144">
        <f t="shared" si="6"/>
        <v>60.82522525620472</v>
      </c>
    </row>
    <row r="251" spans="1:12" s="77" customFormat="1" ht="60">
      <c r="A251" s="74"/>
      <c r="B251" s="164" t="s">
        <v>29</v>
      </c>
      <c r="C251" s="164"/>
      <c r="D251" s="164"/>
      <c r="E251" s="164"/>
      <c r="F251" s="165"/>
      <c r="G251" s="86" t="s">
        <v>429</v>
      </c>
      <c r="H251" s="85" t="s">
        <v>332</v>
      </c>
      <c r="I251" s="106" t="s">
        <v>0</v>
      </c>
      <c r="J251" s="134">
        <f aca="true" t="shared" si="8" ref="J251:K253">J252</f>
        <v>150000</v>
      </c>
      <c r="K251" s="146">
        <f t="shared" si="8"/>
        <v>17900</v>
      </c>
      <c r="L251" s="144">
        <f t="shared" si="6"/>
        <v>11.933333333333334</v>
      </c>
    </row>
    <row r="252" spans="1:12" s="77" customFormat="1" ht="61.5">
      <c r="A252" s="74"/>
      <c r="B252" s="82"/>
      <c r="C252" s="82"/>
      <c r="D252" s="82"/>
      <c r="E252" s="82"/>
      <c r="F252" s="83"/>
      <c r="G252" s="87" t="s">
        <v>334</v>
      </c>
      <c r="H252" s="88" t="s">
        <v>333</v>
      </c>
      <c r="I252" s="106"/>
      <c r="J252" s="128">
        <f t="shared" si="8"/>
        <v>150000</v>
      </c>
      <c r="K252" s="129">
        <f t="shared" si="8"/>
        <v>17900</v>
      </c>
      <c r="L252" s="139">
        <f t="shared" si="6"/>
        <v>11.933333333333334</v>
      </c>
    </row>
    <row r="253" spans="1:12" s="77" customFormat="1" ht="61.5">
      <c r="A253" s="74"/>
      <c r="B253" s="162" t="s">
        <v>28</v>
      </c>
      <c r="C253" s="162"/>
      <c r="D253" s="162"/>
      <c r="E253" s="162"/>
      <c r="F253" s="163"/>
      <c r="G253" s="72" t="s">
        <v>430</v>
      </c>
      <c r="H253" s="70" t="s">
        <v>335</v>
      </c>
      <c r="I253" s="106" t="s">
        <v>0</v>
      </c>
      <c r="J253" s="128">
        <f t="shared" si="8"/>
        <v>150000</v>
      </c>
      <c r="K253" s="127">
        <f t="shared" si="8"/>
        <v>17900</v>
      </c>
      <c r="L253" s="139">
        <f t="shared" si="6"/>
        <v>11.933333333333334</v>
      </c>
    </row>
    <row r="254" spans="1:12" s="77" customFormat="1" ht="30.75">
      <c r="A254" s="74"/>
      <c r="B254" s="162">
        <v>200</v>
      </c>
      <c r="C254" s="162"/>
      <c r="D254" s="162"/>
      <c r="E254" s="162"/>
      <c r="F254" s="163"/>
      <c r="G254" s="72" t="s">
        <v>2</v>
      </c>
      <c r="H254" s="70" t="s">
        <v>0</v>
      </c>
      <c r="I254" s="106">
        <v>200</v>
      </c>
      <c r="J254" s="128">
        <v>150000</v>
      </c>
      <c r="K254" s="127">
        <v>17900</v>
      </c>
      <c r="L254" s="139">
        <f t="shared" si="6"/>
        <v>11.933333333333334</v>
      </c>
    </row>
    <row r="255" spans="1:12" s="77" customFormat="1" ht="75">
      <c r="A255" s="74"/>
      <c r="B255" s="164" t="s">
        <v>27</v>
      </c>
      <c r="C255" s="164"/>
      <c r="D255" s="164"/>
      <c r="E255" s="164"/>
      <c r="F255" s="165"/>
      <c r="G255" s="86" t="s">
        <v>431</v>
      </c>
      <c r="H255" s="85" t="s">
        <v>336</v>
      </c>
      <c r="I255" s="106" t="s">
        <v>0</v>
      </c>
      <c r="J255" s="134">
        <f>J256</f>
        <v>3695600</v>
      </c>
      <c r="K255" s="126">
        <f>K256</f>
        <v>2657628.48</v>
      </c>
      <c r="L255" s="144">
        <f t="shared" si="6"/>
        <v>71.91331529386296</v>
      </c>
    </row>
    <row r="256" spans="1:12" s="77" customFormat="1" ht="77.25">
      <c r="A256" s="74"/>
      <c r="B256" s="82"/>
      <c r="C256" s="82"/>
      <c r="D256" s="82"/>
      <c r="E256" s="82"/>
      <c r="F256" s="83"/>
      <c r="G256" s="87" t="s">
        <v>384</v>
      </c>
      <c r="H256" s="88" t="s">
        <v>337</v>
      </c>
      <c r="I256" s="106"/>
      <c r="J256" s="128">
        <f>J257</f>
        <v>3695600</v>
      </c>
      <c r="K256" s="127">
        <f>K257</f>
        <v>2657628.48</v>
      </c>
      <c r="L256" s="139">
        <f t="shared" si="6"/>
        <v>71.91331529386296</v>
      </c>
    </row>
    <row r="257" spans="1:12" s="77" customFormat="1" ht="93">
      <c r="A257" s="74"/>
      <c r="B257" s="162" t="s">
        <v>26</v>
      </c>
      <c r="C257" s="162"/>
      <c r="D257" s="162"/>
      <c r="E257" s="162"/>
      <c r="F257" s="163"/>
      <c r="G257" s="72" t="s">
        <v>432</v>
      </c>
      <c r="H257" s="70" t="s">
        <v>338</v>
      </c>
      <c r="I257" s="106" t="s">
        <v>0</v>
      </c>
      <c r="J257" s="128">
        <f>J258+J259+J260</f>
        <v>3695600</v>
      </c>
      <c r="K257" s="127">
        <f>K258+K259+K260</f>
        <v>2657628.48</v>
      </c>
      <c r="L257" s="139">
        <f t="shared" si="6"/>
        <v>71.91331529386296</v>
      </c>
    </row>
    <row r="258" spans="1:12" s="77" customFormat="1" ht="93">
      <c r="A258" s="74"/>
      <c r="B258" s="80"/>
      <c r="C258" s="80"/>
      <c r="D258" s="80"/>
      <c r="E258" s="80"/>
      <c r="F258" s="81"/>
      <c r="G258" s="72" t="s">
        <v>3</v>
      </c>
      <c r="H258" s="73"/>
      <c r="I258" s="106">
        <v>100</v>
      </c>
      <c r="J258" s="128">
        <v>2928800</v>
      </c>
      <c r="K258" s="127">
        <v>2132229.57</v>
      </c>
      <c r="L258" s="139">
        <f t="shared" si="6"/>
        <v>72.80215685605025</v>
      </c>
    </row>
    <row r="259" spans="1:12" s="77" customFormat="1" ht="30.75">
      <c r="A259" s="74"/>
      <c r="B259" s="80"/>
      <c r="C259" s="80"/>
      <c r="D259" s="80"/>
      <c r="E259" s="80"/>
      <c r="F259" s="81"/>
      <c r="G259" s="72" t="s">
        <v>2</v>
      </c>
      <c r="H259" s="73"/>
      <c r="I259" s="106">
        <v>200</v>
      </c>
      <c r="J259" s="128">
        <v>746800</v>
      </c>
      <c r="K259" s="127">
        <v>516816.91</v>
      </c>
      <c r="L259" s="139">
        <f t="shared" si="6"/>
        <v>69.20419255490091</v>
      </c>
    </row>
    <row r="260" spans="1:12" s="77" customFormat="1" ht="15">
      <c r="A260" s="74"/>
      <c r="B260" s="80"/>
      <c r="C260" s="80"/>
      <c r="D260" s="80"/>
      <c r="E260" s="80"/>
      <c r="F260" s="81"/>
      <c r="G260" s="72" t="s">
        <v>1</v>
      </c>
      <c r="H260" s="73"/>
      <c r="I260" s="106">
        <v>800</v>
      </c>
      <c r="J260" s="128">
        <v>20000</v>
      </c>
      <c r="K260" s="127">
        <v>8582</v>
      </c>
      <c r="L260" s="139">
        <f t="shared" si="6"/>
        <v>42.91</v>
      </c>
    </row>
    <row r="261" spans="1:12" s="77" customFormat="1" ht="75">
      <c r="A261" s="74"/>
      <c r="B261" s="75"/>
      <c r="C261" s="75"/>
      <c r="D261" s="75"/>
      <c r="E261" s="75"/>
      <c r="F261" s="76"/>
      <c r="G261" s="89" t="s">
        <v>433</v>
      </c>
      <c r="H261" s="85" t="s">
        <v>339</v>
      </c>
      <c r="I261" s="106"/>
      <c r="J261" s="134">
        <f>J262</f>
        <v>500000</v>
      </c>
      <c r="K261" s="126">
        <f>K262</f>
        <v>183802.65</v>
      </c>
      <c r="L261" s="144">
        <f t="shared" si="6"/>
        <v>36.760529999999996</v>
      </c>
    </row>
    <row r="262" spans="1:12" s="77" customFormat="1" ht="46.5">
      <c r="A262" s="74"/>
      <c r="B262" s="75"/>
      <c r="C262" s="75"/>
      <c r="D262" s="75"/>
      <c r="E262" s="75"/>
      <c r="F262" s="76"/>
      <c r="G262" s="87" t="s">
        <v>392</v>
      </c>
      <c r="H262" s="88" t="s">
        <v>340</v>
      </c>
      <c r="I262" s="106"/>
      <c r="J262" s="128">
        <f>J263+J265</f>
        <v>500000</v>
      </c>
      <c r="K262" s="127">
        <f>K263+K265</f>
        <v>183802.65</v>
      </c>
      <c r="L262" s="139">
        <f t="shared" si="6"/>
        <v>36.760529999999996</v>
      </c>
    </row>
    <row r="263" spans="1:12" s="77" customFormat="1" ht="61.5">
      <c r="A263" s="74"/>
      <c r="B263" s="75"/>
      <c r="C263" s="75"/>
      <c r="D263" s="75"/>
      <c r="E263" s="75"/>
      <c r="F263" s="76"/>
      <c r="G263" s="90" t="s">
        <v>393</v>
      </c>
      <c r="H263" s="70" t="s">
        <v>341</v>
      </c>
      <c r="I263" s="106"/>
      <c r="J263" s="128">
        <f>J264</f>
        <v>20000</v>
      </c>
      <c r="K263" s="127">
        <f>K264</f>
        <v>0</v>
      </c>
      <c r="L263" s="139">
        <f t="shared" si="6"/>
        <v>0</v>
      </c>
    </row>
    <row r="264" spans="1:12" s="77" customFormat="1" ht="30.75">
      <c r="A264" s="74"/>
      <c r="B264" s="75"/>
      <c r="C264" s="75"/>
      <c r="D264" s="75"/>
      <c r="E264" s="75"/>
      <c r="F264" s="76"/>
      <c r="G264" s="72" t="s">
        <v>2</v>
      </c>
      <c r="H264" s="73"/>
      <c r="I264" s="106">
        <v>200</v>
      </c>
      <c r="J264" s="128">
        <v>20000</v>
      </c>
      <c r="K264" s="127">
        <v>0</v>
      </c>
      <c r="L264" s="139">
        <f t="shared" si="6"/>
        <v>0</v>
      </c>
    </row>
    <row r="265" spans="1:12" ht="77.25">
      <c r="A265" s="8"/>
      <c r="B265" s="25"/>
      <c r="C265" s="25"/>
      <c r="D265" s="25"/>
      <c r="E265" s="25"/>
      <c r="F265" s="26"/>
      <c r="G265" s="22" t="s">
        <v>440</v>
      </c>
      <c r="H265" s="70" t="s">
        <v>394</v>
      </c>
      <c r="I265" s="105"/>
      <c r="J265" s="127">
        <f>J266</f>
        <v>480000</v>
      </c>
      <c r="K265" s="127">
        <f>K266</f>
        <v>183802.65</v>
      </c>
      <c r="L265" s="138">
        <f t="shared" si="6"/>
        <v>38.29221875</v>
      </c>
    </row>
    <row r="266" spans="1:12" ht="30.75">
      <c r="A266" s="8"/>
      <c r="B266" s="25"/>
      <c r="C266" s="25"/>
      <c r="D266" s="25"/>
      <c r="E266" s="25"/>
      <c r="F266" s="26"/>
      <c r="G266" s="72" t="s">
        <v>2</v>
      </c>
      <c r="H266" s="13"/>
      <c r="I266" s="105">
        <v>200</v>
      </c>
      <c r="J266" s="127">
        <v>480000</v>
      </c>
      <c r="K266" s="127">
        <v>183802.65</v>
      </c>
      <c r="L266" s="138">
        <f aca="true" t="shared" si="9" ref="L266:L327">K266/J266*100</f>
        <v>38.29221875</v>
      </c>
    </row>
    <row r="267" spans="1:12" ht="49.5" customHeight="1">
      <c r="A267" s="8"/>
      <c r="B267" s="25"/>
      <c r="C267" s="25"/>
      <c r="D267" s="25"/>
      <c r="E267" s="25"/>
      <c r="F267" s="26"/>
      <c r="G267" s="72" t="s">
        <v>551</v>
      </c>
      <c r="H267" s="85" t="s">
        <v>550</v>
      </c>
      <c r="I267" s="105"/>
      <c r="J267" s="127">
        <f>J268</f>
        <v>714416</v>
      </c>
      <c r="K267" s="127">
        <f>K268</f>
        <v>218435</v>
      </c>
      <c r="L267" s="138">
        <f t="shared" si="9"/>
        <v>30.57532306107366</v>
      </c>
    </row>
    <row r="268" spans="1:12" ht="37.5" customHeight="1">
      <c r="A268" s="8"/>
      <c r="B268" s="25"/>
      <c r="C268" s="25"/>
      <c r="D268" s="25"/>
      <c r="E268" s="25"/>
      <c r="F268" s="26"/>
      <c r="G268" s="87" t="s">
        <v>553</v>
      </c>
      <c r="H268" s="88" t="s">
        <v>552</v>
      </c>
      <c r="I268" s="105"/>
      <c r="J268" s="127">
        <f>J269</f>
        <v>714416</v>
      </c>
      <c r="K268" s="127">
        <f>K269</f>
        <v>218435</v>
      </c>
      <c r="L268" s="138">
        <f t="shared" si="9"/>
        <v>30.57532306107366</v>
      </c>
    </row>
    <row r="269" spans="1:12" ht="62.25" customHeight="1">
      <c r="A269" s="8"/>
      <c r="B269" s="25"/>
      <c r="C269" s="25"/>
      <c r="D269" s="25"/>
      <c r="E269" s="25"/>
      <c r="F269" s="26"/>
      <c r="G269" s="72" t="s">
        <v>554</v>
      </c>
      <c r="H269" s="70" t="s">
        <v>555</v>
      </c>
      <c r="I269" s="105"/>
      <c r="J269" s="127">
        <f>J270+J271</f>
        <v>714416</v>
      </c>
      <c r="K269" s="127">
        <f>K270+K271</f>
        <v>218435</v>
      </c>
      <c r="L269" s="138">
        <f t="shared" si="9"/>
        <v>30.57532306107366</v>
      </c>
    </row>
    <row r="270" spans="1:12" ht="25.5" customHeight="1">
      <c r="A270" s="8"/>
      <c r="B270" s="25"/>
      <c r="C270" s="25"/>
      <c r="D270" s="25"/>
      <c r="E270" s="25"/>
      <c r="F270" s="26"/>
      <c r="G270" s="22" t="s">
        <v>6</v>
      </c>
      <c r="H270" s="70"/>
      <c r="I270" s="105">
        <v>500</v>
      </c>
      <c r="J270" s="127">
        <v>99000</v>
      </c>
      <c r="K270" s="127">
        <v>99000</v>
      </c>
      <c r="L270" s="138">
        <f t="shared" si="9"/>
        <v>100</v>
      </c>
    </row>
    <row r="271" spans="1:12" ht="50.25" customHeight="1">
      <c r="A271" s="8"/>
      <c r="B271" s="25"/>
      <c r="C271" s="25"/>
      <c r="D271" s="25"/>
      <c r="E271" s="25"/>
      <c r="F271" s="26"/>
      <c r="G271" s="22" t="s">
        <v>4</v>
      </c>
      <c r="H271" s="70"/>
      <c r="I271" s="105">
        <v>600</v>
      </c>
      <c r="J271" s="127">
        <v>615416</v>
      </c>
      <c r="K271" s="127">
        <v>119435</v>
      </c>
      <c r="L271" s="138">
        <f t="shared" si="9"/>
        <v>19.40719773291562</v>
      </c>
    </row>
    <row r="272" spans="1:12" ht="60">
      <c r="A272" s="8"/>
      <c r="B272" s="160" t="s">
        <v>25</v>
      </c>
      <c r="C272" s="160"/>
      <c r="D272" s="160"/>
      <c r="E272" s="160"/>
      <c r="F272" s="161"/>
      <c r="G272" s="4" t="s">
        <v>487</v>
      </c>
      <c r="H272" s="5" t="s">
        <v>327</v>
      </c>
      <c r="I272" s="103" t="s">
        <v>0</v>
      </c>
      <c r="J272" s="126">
        <f aca="true" t="shared" si="10" ref="J272:K275">J273</f>
        <v>1637350</v>
      </c>
      <c r="K272" s="126">
        <f t="shared" si="10"/>
        <v>1227600</v>
      </c>
      <c r="L272" s="137">
        <f t="shared" si="9"/>
        <v>74.97480685253612</v>
      </c>
    </row>
    <row r="273" spans="1:12" ht="77.25">
      <c r="A273" s="8"/>
      <c r="B273" s="158" t="s">
        <v>24</v>
      </c>
      <c r="C273" s="158"/>
      <c r="D273" s="158"/>
      <c r="E273" s="158"/>
      <c r="F273" s="159"/>
      <c r="G273" s="22" t="s">
        <v>488</v>
      </c>
      <c r="H273" s="7" t="s">
        <v>328</v>
      </c>
      <c r="I273" s="105" t="s">
        <v>0</v>
      </c>
      <c r="J273" s="127">
        <f t="shared" si="10"/>
        <v>1637350</v>
      </c>
      <c r="K273" s="127">
        <f t="shared" si="10"/>
        <v>1227600</v>
      </c>
      <c r="L273" s="138">
        <f t="shared" si="9"/>
        <v>74.97480685253612</v>
      </c>
    </row>
    <row r="274" spans="1:12" ht="77.25">
      <c r="A274" s="8"/>
      <c r="B274" s="20"/>
      <c r="C274" s="20"/>
      <c r="D274" s="20"/>
      <c r="E274" s="20"/>
      <c r="F274" s="21"/>
      <c r="G274" s="6" t="s">
        <v>489</v>
      </c>
      <c r="H274" s="61" t="s">
        <v>329</v>
      </c>
      <c r="I274" s="105"/>
      <c r="J274" s="127">
        <f t="shared" si="10"/>
        <v>1637350</v>
      </c>
      <c r="K274" s="127">
        <f t="shared" si="10"/>
        <v>1227600</v>
      </c>
      <c r="L274" s="138">
        <f t="shared" si="9"/>
        <v>74.97480685253612</v>
      </c>
    </row>
    <row r="275" spans="1:12" ht="61.5">
      <c r="A275" s="8"/>
      <c r="B275" s="152" t="s">
        <v>23</v>
      </c>
      <c r="C275" s="152"/>
      <c r="D275" s="152"/>
      <c r="E275" s="152"/>
      <c r="F275" s="153"/>
      <c r="G275" s="22" t="s">
        <v>496</v>
      </c>
      <c r="H275" s="7" t="s">
        <v>330</v>
      </c>
      <c r="I275" s="105" t="s">
        <v>0</v>
      </c>
      <c r="J275" s="127">
        <f t="shared" si="10"/>
        <v>1637350</v>
      </c>
      <c r="K275" s="127">
        <f t="shared" si="10"/>
        <v>1227600</v>
      </c>
      <c r="L275" s="138">
        <f t="shared" si="9"/>
        <v>74.97480685253612</v>
      </c>
    </row>
    <row r="276" spans="1:12" ht="46.5">
      <c r="A276" s="8"/>
      <c r="B276" s="154">
        <v>200</v>
      </c>
      <c r="C276" s="154"/>
      <c r="D276" s="154"/>
      <c r="E276" s="154"/>
      <c r="F276" s="155"/>
      <c r="G276" s="22" t="s">
        <v>4</v>
      </c>
      <c r="H276" s="7" t="s">
        <v>0</v>
      </c>
      <c r="I276" s="105">
        <v>600</v>
      </c>
      <c r="J276" s="127">
        <v>1637350</v>
      </c>
      <c r="K276" s="127">
        <v>1227600</v>
      </c>
      <c r="L276" s="138">
        <f t="shared" si="9"/>
        <v>74.97480685253612</v>
      </c>
    </row>
    <row r="277" spans="1:12" ht="60">
      <c r="A277" s="8"/>
      <c r="B277" s="160" t="s">
        <v>22</v>
      </c>
      <c r="C277" s="160"/>
      <c r="D277" s="160"/>
      <c r="E277" s="160"/>
      <c r="F277" s="161"/>
      <c r="G277" s="96" t="s">
        <v>434</v>
      </c>
      <c r="H277" s="5" t="s">
        <v>342</v>
      </c>
      <c r="I277" s="103" t="s">
        <v>0</v>
      </c>
      <c r="J277" s="126">
        <f>J278+J290+J299</f>
        <v>40788078</v>
      </c>
      <c r="K277" s="126">
        <f>K278+K290+K299</f>
        <v>18871197.16</v>
      </c>
      <c r="L277" s="137">
        <f t="shared" si="9"/>
        <v>46.2664535455679</v>
      </c>
    </row>
    <row r="278" spans="1:12" ht="75">
      <c r="A278" s="8"/>
      <c r="B278" s="158" t="s">
        <v>21</v>
      </c>
      <c r="C278" s="158"/>
      <c r="D278" s="158"/>
      <c r="E278" s="158"/>
      <c r="F278" s="159"/>
      <c r="G278" s="97" t="s">
        <v>435</v>
      </c>
      <c r="H278" s="5" t="s">
        <v>343</v>
      </c>
      <c r="I278" s="105" t="s">
        <v>0</v>
      </c>
      <c r="J278" s="126">
        <f>J279</f>
        <v>32784478</v>
      </c>
      <c r="K278" s="126">
        <f>K279</f>
        <v>13775640.16</v>
      </c>
      <c r="L278" s="137">
        <f t="shared" si="9"/>
        <v>42.01878754940066</v>
      </c>
    </row>
    <row r="279" spans="1:12" ht="46.5">
      <c r="A279" s="8"/>
      <c r="B279" s="20"/>
      <c r="C279" s="20"/>
      <c r="D279" s="20"/>
      <c r="E279" s="20"/>
      <c r="F279" s="21"/>
      <c r="G279" s="95" t="s">
        <v>385</v>
      </c>
      <c r="H279" s="61" t="s">
        <v>344</v>
      </c>
      <c r="I279" s="105"/>
      <c r="J279" s="127">
        <f>J280+J284+J287+J282</f>
        <v>32784478</v>
      </c>
      <c r="K279" s="127">
        <f>K280+K284+K287+K282</f>
        <v>13775640.16</v>
      </c>
      <c r="L279" s="138">
        <f t="shared" si="9"/>
        <v>42.01878754940066</v>
      </c>
    </row>
    <row r="280" spans="1:12" ht="77.25">
      <c r="A280" s="8"/>
      <c r="B280" s="152" t="s">
        <v>20</v>
      </c>
      <c r="C280" s="152"/>
      <c r="D280" s="152"/>
      <c r="E280" s="152"/>
      <c r="F280" s="153"/>
      <c r="G280" s="98" t="s">
        <v>436</v>
      </c>
      <c r="H280" s="7" t="s">
        <v>345</v>
      </c>
      <c r="I280" s="105" t="s">
        <v>0</v>
      </c>
      <c r="J280" s="127">
        <f>J281</f>
        <v>6818899</v>
      </c>
      <c r="K280" s="127">
        <f>K281</f>
        <v>1393901.97</v>
      </c>
      <c r="L280" s="138">
        <f t="shared" si="9"/>
        <v>20.441745360944633</v>
      </c>
    </row>
    <row r="281" spans="1:12" ht="30.75">
      <c r="A281" s="8"/>
      <c r="B281" s="152">
        <v>200</v>
      </c>
      <c r="C281" s="152"/>
      <c r="D281" s="152"/>
      <c r="E281" s="152"/>
      <c r="F281" s="153"/>
      <c r="G281" s="22" t="s">
        <v>2</v>
      </c>
      <c r="H281" s="7" t="s">
        <v>0</v>
      </c>
      <c r="I281" s="105">
        <v>200</v>
      </c>
      <c r="J281" s="127">
        <v>6818899</v>
      </c>
      <c r="K281" s="127">
        <v>1393901.97</v>
      </c>
      <c r="L281" s="138">
        <f t="shared" si="9"/>
        <v>20.441745360944633</v>
      </c>
    </row>
    <row r="282" spans="1:12" ht="46.5">
      <c r="A282" s="8"/>
      <c r="B282" s="25"/>
      <c r="C282" s="25"/>
      <c r="D282" s="25"/>
      <c r="E282" s="25"/>
      <c r="F282" s="26"/>
      <c r="G282" s="22" t="s">
        <v>125</v>
      </c>
      <c r="H282" s="7" t="s">
        <v>346</v>
      </c>
      <c r="I282" s="105"/>
      <c r="J282" s="127">
        <f>J283</f>
        <v>1963579</v>
      </c>
      <c r="K282" s="127">
        <f>K283</f>
        <v>1858083.19</v>
      </c>
      <c r="L282" s="138">
        <f t="shared" si="9"/>
        <v>94.62737124403958</v>
      </c>
    </row>
    <row r="283" spans="1:12" ht="15">
      <c r="A283" s="8"/>
      <c r="B283" s="25"/>
      <c r="C283" s="25"/>
      <c r="D283" s="25"/>
      <c r="E283" s="25"/>
      <c r="F283" s="26"/>
      <c r="G283" s="22" t="s">
        <v>6</v>
      </c>
      <c r="H283" s="7"/>
      <c r="I283" s="105">
        <v>500</v>
      </c>
      <c r="J283" s="127">
        <v>1963579</v>
      </c>
      <c r="K283" s="127">
        <v>1858083.19</v>
      </c>
      <c r="L283" s="138">
        <f t="shared" si="9"/>
        <v>94.62737124403958</v>
      </c>
    </row>
    <row r="284" spans="1:12" ht="30.75">
      <c r="A284" s="8"/>
      <c r="B284" s="156" t="s">
        <v>19</v>
      </c>
      <c r="C284" s="156"/>
      <c r="D284" s="156"/>
      <c r="E284" s="156"/>
      <c r="F284" s="157"/>
      <c r="G284" s="22" t="s">
        <v>106</v>
      </c>
      <c r="H284" s="7" t="s">
        <v>347</v>
      </c>
      <c r="I284" s="105" t="s">
        <v>0</v>
      </c>
      <c r="J284" s="127">
        <f>J285+J286</f>
        <v>19951000</v>
      </c>
      <c r="K284" s="127">
        <f>K285+K286</f>
        <v>7556896</v>
      </c>
      <c r="L284" s="138">
        <f t="shared" si="9"/>
        <v>37.877279334369206</v>
      </c>
    </row>
    <row r="285" spans="1:12" ht="30.75">
      <c r="A285" s="8"/>
      <c r="B285" s="25"/>
      <c r="C285" s="25"/>
      <c r="D285" s="25"/>
      <c r="E285" s="25"/>
      <c r="F285" s="26"/>
      <c r="G285" s="22" t="s">
        <v>2</v>
      </c>
      <c r="H285" s="7"/>
      <c r="I285" s="105">
        <v>200</v>
      </c>
      <c r="J285" s="127">
        <v>8969049</v>
      </c>
      <c r="K285" s="127">
        <v>0</v>
      </c>
      <c r="L285" s="138">
        <f t="shared" si="9"/>
        <v>0</v>
      </c>
    </row>
    <row r="286" spans="1:12" ht="15">
      <c r="A286" s="8"/>
      <c r="B286" s="25"/>
      <c r="C286" s="25"/>
      <c r="D286" s="25"/>
      <c r="E286" s="25"/>
      <c r="F286" s="26"/>
      <c r="G286" s="22" t="s">
        <v>6</v>
      </c>
      <c r="H286" s="7"/>
      <c r="I286" s="105">
        <v>500</v>
      </c>
      <c r="J286" s="127">
        <v>10981951</v>
      </c>
      <c r="K286" s="127">
        <v>7556896</v>
      </c>
      <c r="L286" s="138">
        <f t="shared" si="9"/>
        <v>68.81196246459304</v>
      </c>
    </row>
    <row r="287" spans="1:12" ht="77.25">
      <c r="A287" s="8"/>
      <c r="B287" s="25"/>
      <c r="C287" s="25"/>
      <c r="D287" s="25"/>
      <c r="E287" s="25"/>
      <c r="F287" s="26"/>
      <c r="G287" s="22" t="s">
        <v>448</v>
      </c>
      <c r="H287" s="7" t="s">
        <v>447</v>
      </c>
      <c r="I287" s="105"/>
      <c r="J287" s="127">
        <f>J288+J289</f>
        <v>4051000</v>
      </c>
      <c r="K287" s="127">
        <f>K288+K289</f>
        <v>2966759</v>
      </c>
      <c r="L287" s="138">
        <f t="shared" si="9"/>
        <v>73.23522587015552</v>
      </c>
    </row>
    <row r="288" spans="1:12" ht="30.75">
      <c r="A288" s="8"/>
      <c r="B288" s="25"/>
      <c r="C288" s="25"/>
      <c r="D288" s="25"/>
      <c r="E288" s="25"/>
      <c r="F288" s="26"/>
      <c r="G288" s="22" t="s">
        <v>2</v>
      </c>
      <c r="H288" s="7"/>
      <c r="I288" s="105">
        <v>200</v>
      </c>
      <c r="J288" s="127">
        <v>225512</v>
      </c>
      <c r="K288" s="127">
        <v>0</v>
      </c>
      <c r="L288" s="138">
        <f t="shared" si="9"/>
        <v>0</v>
      </c>
    </row>
    <row r="289" spans="1:12" ht="15">
      <c r="A289" s="8"/>
      <c r="B289" s="25"/>
      <c r="C289" s="25"/>
      <c r="D289" s="25"/>
      <c r="E289" s="25"/>
      <c r="F289" s="26"/>
      <c r="G289" s="22" t="s">
        <v>6</v>
      </c>
      <c r="H289" s="7"/>
      <c r="I289" s="105">
        <v>500</v>
      </c>
      <c r="J289" s="127">
        <v>3825488</v>
      </c>
      <c r="K289" s="127">
        <v>2966759</v>
      </c>
      <c r="L289" s="138">
        <f t="shared" si="9"/>
        <v>77.55243252625547</v>
      </c>
    </row>
    <row r="290" spans="1:12" ht="105">
      <c r="A290" s="8"/>
      <c r="B290" s="25"/>
      <c r="C290" s="25"/>
      <c r="D290" s="25"/>
      <c r="E290" s="25"/>
      <c r="F290" s="26"/>
      <c r="G290" s="97" t="s">
        <v>437</v>
      </c>
      <c r="H290" s="5" t="s">
        <v>348</v>
      </c>
      <c r="I290" s="105"/>
      <c r="J290" s="126">
        <f>J291+J294</f>
        <v>7917600</v>
      </c>
      <c r="K290" s="126">
        <f>K291+K294</f>
        <v>5009557</v>
      </c>
      <c r="L290" s="137">
        <f t="shared" si="9"/>
        <v>63.271155400626455</v>
      </c>
    </row>
    <row r="291" spans="1:12" ht="46.5">
      <c r="A291" s="8"/>
      <c r="B291" s="25"/>
      <c r="C291" s="25"/>
      <c r="D291" s="25"/>
      <c r="E291" s="25"/>
      <c r="F291" s="26"/>
      <c r="G291" s="95" t="s">
        <v>350</v>
      </c>
      <c r="H291" s="61" t="s">
        <v>349</v>
      </c>
      <c r="I291" s="105"/>
      <c r="J291" s="127">
        <f>J292</f>
        <v>7897600</v>
      </c>
      <c r="K291" s="127">
        <f>K292</f>
        <v>5000996</v>
      </c>
      <c r="L291" s="138">
        <f t="shared" si="9"/>
        <v>63.32298419773096</v>
      </c>
    </row>
    <row r="292" spans="1:12" ht="61.5">
      <c r="A292" s="8"/>
      <c r="B292" s="25"/>
      <c r="C292" s="25"/>
      <c r="D292" s="25"/>
      <c r="E292" s="25"/>
      <c r="F292" s="26"/>
      <c r="G292" s="98" t="s">
        <v>105</v>
      </c>
      <c r="H292" s="7" t="s">
        <v>351</v>
      </c>
      <c r="I292" s="105"/>
      <c r="J292" s="127">
        <f>J293</f>
        <v>7897600</v>
      </c>
      <c r="K292" s="127">
        <f>K293</f>
        <v>5000996</v>
      </c>
      <c r="L292" s="138">
        <f t="shared" si="9"/>
        <v>63.32298419773096</v>
      </c>
    </row>
    <row r="293" spans="1:12" ht="15">
      <c r="A293" s="8"/>
      <c r="B293" s="25"/>
      <c r="C293" s="25"/>
      <c r="D293" s="25"/>
      <c r="E293" s="25"/>
      <c r="F293" s="26"/>
      <c r="G293" s="22" t="s">
        <v>1</v>
      </c>
      <c r="H293" s="13"/>
      <c r="I293" s="105">
        <v>800</v>
      </c>
      <c r="J293" s="127">
        <v>7897600</v>
      </c>
      <c r="K293" s="127">
        <v>5000996</v>
      </c>
      <c r="L293" s="138">
        <f t="shared" si="9"/>
        <v>63.32298419773096</v>
      </c>
    </row>
    <row r="294" spans="1:12" ht="46.5">
      <c r="A294" s="8"/>
      <c r="B294" s="25"/>
      <c r="C294" s="25"/>
      <c r="D294" s="25"/>
      <c r="E294" s="25"/>
      <c r="F294" s="26"/>
      <c r="G294" s="6" t="s">
        <v>353</v>
      </c>
      <c r="H294" s="61" t="s">
        <v>352</v>
      </c>
      <c r="I294" s="105"/>
      <c r="J294" s="127">
        <f>J295+J297</f>
        <v>20000</v>
      </c>
      <c r="K294" s="127">
        <f>K295+K297</f>
        <v>8561</v>
      </c>
      <c r="L294" s="138">
        <f t="shared" si="9"/>
        <v>42.805</v>
      </c>
    </row>
    <row r="295" spans="1:12" ht="77.25">
      <c r="A295" s="8"/>
      <c r="B295" s="156" t="s">
        <v>17</v>
      </c>
      <c r="C295" s="156"/>
      <c r="D295" s="156"/>
      <c r="E295" s="156"/>
      <c r="F295" s="157"/>
      <c r="G295" s="94" t="s">
        <v>121</v>
      </c>
      <c r="H295" s="7" t="s">
        <v>354</v>
      </c>
      <c r="I295" s="105" t="s">
        <v>0</v>
      </c>
      <c r="J295" s="127">
        <f>J296</f>
        <v>8000</v>
      </c>
      <c r="K295" s="127">
        <f>K296</f>
        <v>5475</v>
      </c>
      <c r="L295" s="138">
        <f t="shared" si="9"/>
        <v>68.4375</v>
      </c>
    </row>
    <row r="296" spans="1:12" ht="30.75">
      <c r="A296" s="8"/>
      <c r="B296" s="154">
        <v>500</v>
      </c>
      <c r="C296" s="154"/>
      <c r="D296" s="154"/>
      <c r="E296" s="154"/>
      <c r="F296" s="155"/>
      <c r="G296" s="22" t="s">
        <v>5</v>
      </c>
      <c r="H296" s="59" t="s">
        <v>0</v>
      </c>
      <c r="I296" s="115">
        <v>300</v>
      </c>
      <c r="J296" s="127">
        <v>8000</v>
      </c>
      <c r="K296" s="127">
        <v>5475</v>
      </c>
      <c r="L296" s="138">
        <f t="shared" si="9"/>
        <v>68.4375</v>
      </c>
    </row>
    <row r="297" spans="1:12" ht="77.25">
      <c r="A297" s="8"/>
      <c r="B297" s="156" t="s">
        <v>16</v>
      </c>
      <c r="C297" s="156"/>
      <c r="D297" s="156"/>
      <c r="E297" s="156"/>
      <c r="F297" s="157"/>
      <c r="G297" s="94" t="s">
        <v>122</v>
      </c>
      <c r="H297" s="7" t="s">
        <v>355</v>
      </c>
      <c r="I297" s="105" t="s">
        <v>0</v>
      </c>
      <c r="J297" s="127">
        <f>J298</f>
        <v>12000</v>
      </c>
      <c r="K297" s="127">
        <f>K298</f>
        <v>3086</v>
      </c>
      <c r="L297" s="138">
        <f t="shared" si="9"/>
        <v>25.716666666666665</v>
      </c>
    </row>
    <row r="298" spans="1:12" ht="30.75">
      <c r="A298" s="8"/>
      <c r="B298" s="154">
        <v>500</v>
      </c>
      <c r="C298" s="154"/>
      <c r="D298" s="154"/>
      <c r="E298" s="154"/>
      <c r="F298" s="155"/>
      <c r="G298" s="22" t="s">
        <v>5</v>
      </c>
      <c r="H298" s="50" t="s">
        <v>0</v>
      </c>
      <c r="I298" s="116">
        <v>300</v>
      </c>
      <c r="J298" s="127">
        <v>12000</v>
      </c>
      <c r="K298" s="127">
        <v>3086</v>
      </c>
      <c r="L298" s="138">
        <f t="shared" si="9"/>
        <v>25.716666666666665</v>
      </c>
    </row>
    <row r="299" spans="1:12" ht="75">
      <c r="A299" s="8"/>
      <c r="B299" s="25"/>
      <c r="C299" s="25"/>
      <c r="D299" s="25"/>
      <c r="E299" s="25"/>
      <c r="F299" s="26"/>
      <c r="G299" s="4" t="s">
        <v>510</v>
      </c>
      <c r="H299" s="5" t="s">
        <v>507</v>
      </c>
      <c r="I299" s="116"/>
      <c r="J299" s="126">
        <f aca="true" t="shared" si="11" ref="J299:K301">J300</f>
        <v>86000</v>
      </c>
      <c r="K299" s="126">
        <f t="shared" si="11"/>
        <v>86000</v>
      </c>
      <c r="L299" s="137">
        <f t="shared" si="9"/>
        <v>100</v>
      </c>
    </row>
    <row r="300" spans="1:12" ht="61.5">
      <c r="A300" s="8"/>
      <c r="B300" s="25"/>
      <c r="C300" s="25"/>
      <c r="D300" s="25"/>
      <c r="E300" s="25"/>
      <c r="F300" s="26"/>
      <c r="G300" s="6" t="s">
        <v>511</v>
      </c>
      <c r="H300" s="61" t="s">
        <v>508</v>
      </c>
      <c r="I300" s="116"/>
      <c r="J300" s="127">
        <f t="shared" si="11"/>
        <v>86000</v>
      </c>
      <c r="K300" s="127">
        <f t="shared" si="11"/>
        <v>86000</v>
      </c>
      <c r="L300" s="138">
        <f t="shared" si="9"/>
        <v>100</v>
      </c>
    </row>
    <row r="301" spans="1:12" ht="77.25">
      <c r="A301" s="8"/>
      <c r="B301" s="25"/>
      <c r="C301" s="25"/>
      <c r="D301" s="25"/>
      <c r="E301" s="25"/>
      <c r="F301" s="26"/>
      <c r="G301" s="22" t="s">
        <v>512</v>
      </c>
      <c r="H301" s="7" t="s">
        <v>509</v>
      </c>
      <c r="I301" s="116"/>
      <c r="J301" s="127">
        <f t="shared" si="11"/>
        <v>86000</v>
      </c>
      <c r="K301" s="127">
        <f t="shared" si="11"/>
        <v>86000</v>
      </c>
      <c r="L301" s="138">
        <f t="shared" si="9"/>
        <v>100</v>
      </c>
    </row>
    <row r="302" spans="1:12" ht="30.75">
      <c r="A302" s="8"/>
      <c r="B302" s="25"/>
      <c r="C302" s="25"/>
      <c r="D302" s="25"/>
      <c r="E302" s="25"/>
      <c r="F302" s="26"/>
      <c r="G302" s="22" t="s">
        <v>2</v>
      </c>
      <c r="H302" s="50"/>
      <c r="I302" s="116">
        <v>200</v>
      </c>
      <c r="J302" s="127">
        <v>86000</v>
      </c>
      <c r="K302" s="127">
        <v>86000</v>
      </c>
      <c r="L302" s="138">
        <f t="shared" si="9"/>
        <v>100</v>
      </c>
    </row>
    <row r="303" spans="1:12" ht="60">
      <c r="A303" s="8"/>
      <c r="B303" s="160" t="s">
        <v>15</v>
      </c>
      <c r="C303" s="160"/>
      <c r="D303" s="160"/>
      <c r="E303" s="160"/>
      <c r="F303" s="161"/>
      <c r="G303" s="4" t="s">
        <v>490</v>
      </c>
      <c r="H303" s="5" t="s">
        <v>356</v>
      </c>
      <c r="I303" s="103" t="s">
        <v>0</v>
      </c>
      <c r="J303" s="126">
        <f>J304</f>
        <v>2399309</v>
      </c>
      <c r="K303" s="126">
        <f>K304</f>
        <v>2060956.4</v>
      </c>
      <c r="L303" s="137">
        <f t="shared" si="9"/>
        <v>85.89791477462886</v>
      </c>
    </row>
    <row r="304" spans="1:12" ht="61.5">
      <c r="A304" s="8"/>
      <c r="B304" s="158" t="s">
        <v>14</v>
      </c>
      <c r="C304" s="158"/>
      <c r="D304" s="158"/>
      <c r="E304" s="158"/>
      <c r="F304" s="159"/>
      <c r="G304" s="22" t="s">
        <v>491</v>
      </c>
      <c r="H304" s="7" t="s">
        <v>357</v>
      </c>
      <c r="I304" s="105" t="s">
        <v>0</v>
      </c>
      <c r="J304" s="127">
        <f>J305+J308</f>
        <v>2399309</v>
      </c>
      <c r="K304" s="127">
        <f>K305+K308</f>
        <v>2060956.4</v>
      </c>
      <c r="L304" s="138">
        <f t="shared" si="9"/>
        <v>85.89791477462886</v>
      </c>
    </row>
    <row r="305" spans="1:12" ht="30.75">
      <c r="A305" s="8"/>
      <c r="B305" s="20"/>
      <c r="C305" s="20"/>
      <c r="D305" s="20"/>
      <c r="E305" s="20"/>
      <c r="F305" s="21"/>
      <c r="G305" s="6" t="s">
        <v>386</v>
      </c>
      <c r="H305" s="61" t="s">
        <v>358</v>
      </c>
      <c r="I305" s="105"/>
      <c r="J305" s="127">
        <f>J306</f>
        <v>1800000</v>
      </c>
      <c r="K305" s="127">
        <f>K306</f>
        <v>1799989.4</v>
      </c>
      <c r="L305" s="138">
        <f t="shared" si="9"/>
        <v>99.9994111111111</v>
      </c>
    </row>
    <row r="306" spans="1:12" ht="30.75">
      <c r="A306" s="8"/>
      <c r="B306" s="20"/>
      <c r="C306" s="20"/>
      <c r="D306" s="20"/>
      <c r="E306" s="20"/>
      <c r="F306" s="21"/>
      <c r="G306" s="22" t="s">
        <v>391</v>
      </c>
      <c r="H306" s="7" t="s">
        <v>359</v>
      </c>
      <c r="I306" s="105"/>
      <c r="J306" s="127">
        <f>J307</f>
        <v>1800000</v>
      </c>
      <c r="K306" s="127">
        <f>K307</f>
        <v>1799989.4</v>
      </c>
      <c r="L306" s="138">
        <f t="shared" si="9"/>
        <v>99.9994111111111</v>
      </c>
    </row>
    <row r="307" spans="1:12" ht="15">
      <c r="A307" s="8"/>
      <c r="B307" s="20"/>
      <c r="C307" s="20"/>
      <c r="D307" s="20"/>
      <c r="E307" s="20"/>
      <c r="F307" s="21"/>
      <c r="G307" s="22" t="s">
        <v>1</v>
      </c>
      <c r="H307" s="12"/>
      <c r="I307" s="105">
        <v>800</v>
      </c>
      <c r="J307" s="127">
        <v>1800000</v>
      </c>
      <c r="K307" s="127">
        <v>1799989.4</v>
      </c>
      <c r="L307" s="138">
        <f t="shared" si="9"/>
        <v>99.9994111111111</v>
      </c>
    </row>
    <row r="308" spans="1:12" ht="77.25">
      <c r="A308" s="8"/>
      <c r="B308" s="25"/>
      <c r="C308" s="25"/>
      <c r="D308" s="25"/>
      <c r="E308" s="25"/>
      <c r="F308" s="26"/>
      <c r="G308" s="6" t="s">
        <v>492</v>
      </c>
      <c r="H308" s="61" t="s">
        <v>387</v>
      </c>
      <c r="I308" s="105"/>
      <c r="J308" s="127">
        <f>J309+J311+J313</f>
        <v>599309</v>
      </c>
      <c r="K308" s="127">
        <f>K309+K311+K313</f>
        <v>260967</v>
      </c>
      <c r="L308" s="138">
        <f t="shared" si="9"/>
        <v>43.54464892067364</v>
      </c>
    </row>
    <row r="309" spans="1:12" ht="46.5">
      <c r="A309" s="8"/>
      <c r="B309" s="25"/>
      <c r="C309" s="25"/>
      <c r="D309" s="25"/>
      <c r="E309" s="25"/>
      <c r="F309" s="26"/>
      <c r="G309" s="22" t="s">
        <v>390</v>
      </c>
      <c r="H309" s="7" t="s">
        <v>389</v>
      </c>
      <c r="I309" s="105"/>
      <c r="J309" s="127">
        <f>J310</f>
        <v>543109</v>
      </c>
      <c r="K309" s="127">
        <f>K310</f>
        <v>260967</v>
      </c>
      <c r="L309" s="138">
        <f t="shared" si="9"/>
        <v>48.05057548300618</v>
      </c>
    </row>
    <row r="310" spans="1:12" ht="30.75">
      <c r="A310" s="8"/>
      <c r="B310" s="25"/>
      <c r="C310" s="25"/>
      <c r="D310" s="25"/>
      <c r="E310" s="25"/>
      <c r="F310" s="26"/>
      <c r="G310" s="22" t="s">
        <v>2</v>
      </c>
      <c r="H310" s="7"/>
      <c r="I310" s="105">
        <v>200</v>
      </c>
      <c r="J310" s="127">
        <v>543109</v>
      </c>
      <c r="K310" s="127">
        <v>260967</v>
      </c>
      <c r="L310" s="138">
        <f t="shared" si="9"/>
        <v>48.05057548300618</v>
      </c>
    </row>
    <row r="311" spans="1:12" ht="61.5">
      <c r="A311" s="8"/>
      <c r="B311" s="25"/>
      <c r="C311" s="25"/>
      <c r="D311" s="25"/>
      <c r="E311" s="25"/>
      <c r="F311" s="26"/>
      <c r="G311" s="22" t="s">
        <v>395</v>
      </c>
      <c r="H311" s="7" t="s">
        <v>388</v>
      </c>
      <c r="I311" s="105"/>
      <c r="J311" s="127">
        <f>J312</f>
        <v>50000</v>
      </c>
      <c r="K311" s="127">
        <f>K312</f>
        <v>0</v>
      </c>
      <c r="L311" s="138">
        <f t="shared" si="9"/>
        <v>0</v>
      </c>
    </row>
    <row r="312" spans="1:12" ht="30.75">
      <c r="A312" s="8"/>
      <c r="B312" s="25"/>
      <c r="C312" s="25"/>
      <c r="D312" s="25"/>
      <c r="E312" s="25"/>
      <c r="F312" s="26"/>
      <c r="G312" s="22" t="s">
        <v>5</v>
      </c>
      <c r="H312" s="7"/>
      <c r="I312" s="105">
        <v>300</v>
      </c>
      <c r="J312" s="127">
        <v>50000</v>
      </c>
      <c r="K312" s="127">
        <v>0</v>
      </c>
      <c r="L312" s="138">
        <f t="shared" si="9"/>
        <v>0</v>
      </c>
    </row>
    <row r="313" spans="1:12" ht="77.25">
      <c r="A313" s="8"/>
      <c r="B313" s="25"/>
      <c r="C313" s="25"/>
      <c r="D313" s="25"/>
      <c r="E313" s="25"/>
      <c r="F313" s="26"/>
      <c r="G313" s="22" t="s">
        <v>404</v>
      </c>
      <c r="H313" s="7" t="s">
        <v>403</v>
      </c>
      <c r="I313" s="105"/>
      <c r="J313" s="127">
        <f>J314</f>
        <v>6200</v>
      </c>
      <c r="K313" s="127">
        <f>K314</f>
        <v>0</v>
      </c>
      <c r="L313" s="138">
        <f t="shared" si="9"/>
        <v>0</v>
      </c>
    </row>
    <row r="314" spans="1:12" ht="30.75">
      <c r="A314" s="8"/>
      <c r="B314" s="25"/>
      <c r="C314" s="25"/>
      <c r="D314" s="25"/>
      <c r="E314" s="25"/>
      <c r="F314" s="26"/>
      <c r="G314" s="22" t="s">
        <v>2</v>
      </c>
      <c r="H314" s="7"/>
      <c r="I314" s="105">
        <v>200</v>
      </c>
      <c r="J314" s="127">
        <v>6200</v>
      </c>
      <c r="K314" s="127">
        <v>0</v>
      </c>
      <c r="L314" s="138">
        <f t="shared" si="9"/>
        <v>0</v>
      </c>
    </row>
    <row r="315" spans="1:12" ht="78" customHeight="1">
      <c r="A315" s="8"/>
      <c r="B315" s="25"/>
      <c r="C315" s="25"/>
      <c r="D315" s="25"/>
      <c r="E315" s="25"/>
      <c r="F315" s="26"/>
      <c r="G315" s="4" t="s">
        <v>575</v>
      </c>
      <c r="H315" s="5" t="s">
        <v>568</v>
      </c>
      <c r="I315" s="105"/>
      <c r="J315" s="126">
        <f aca="true" t="shared" si="12" ref="J315:K318">J316</f>
        <v>13768</v>
      </c>
      <c r="K315" s="126">
        <f t="shared" si="12"/>
        <v>0</v>
      </c>
      <c r="L315" s="137">
        <f t="shared" si="9"/>
        <v>0</v>
      </c>
    </row>
    <row r="316" spans="1:12" ht="90.75" customHeight="1">
      <c r="A316" s="8"/>
      <c r="B316" s="25"/>
      <c r="C316" s="25"/>
      <c r="D316" s="25"/>
      <c r="E316" s="25"/>
      <c r="F316" s="26"/>
      <c r="G316" s="22" t="s">
        <v>574</v>
      </c>
      <c r="H316" s="7" t="s">
        <v>569</v>
      </c>
      <c r="I316" s="105"/>
      <c r="J316" s="127">
        <f t="shared" si="12"/>
        <v>13768</v>
      </c>
      <c r="K316" s="127">
        <f t="shared" si="12"/>
        <v>0</v>
      </c>
      <c r="L316" s="138">
        <f t="shared" si="9"/>
        <v>0</v>
      </c>
    </row>
    <row r="317" spans="1:12" ht="15">
      <c r="A317" s="8"/>
      <c r="B317" s="25"/>
      <c r="C317" s="25"/>
      <c r="D317" s="25"/>
      <c r="E317" s="25"/>
      <c r="F317" s="26"/>
      <c r="G317" s="6" t="s">
        <v>573</v>
      </c>
      <c r="H317" s="61" t="s">
        <v>570</v>
      </c>
      <c r="I317" s="105"/>
      <c r="J317" s="127">
        <f t="shared" si="12"/>
        <v>13768</v>
      </c>
      <c r="K317" s="127">
        <f t="shared" si="12"/>
        <v>0</v>
      </c>
      <c r="L317" s="138">
        <f t="shared" si="9"/>
        <v>0</v>
      </c>
    </row>
    <row r="318" spans="1:12" ht="39" customHeight="1">
      <c r="A318" s="8"/>
      <c r="B318" s="25"/>
      <c r="C318" s="25"/>
      <c r="D318" s="25"/>
      <c r="E318" s="25"/>
      <c r="F318" s="26"/>
      <c r="G318" s="22" t="s">
        <v>572</v>
      </c>
      <c r="H318" s="7" t="s">
        <v>571</v>
      </c>
      <c r="I318" s="105"/>
      <c r="J318" s="127">
        <f t="shared" si="12"/>
        <v>13768</v>
      </c>
      <c r="K318" s="127">
        <f t="shared" si="12"/>
        <v>0</v>
      </c>
      <c r="L318" s="138">
        <f t="shared" si="9"/>
        <v>0</v>
      </c>
    </row>
    <row r="319" spans="1:12" ht="30.75">
      <c r="A319" s="8"/>
      <c r="B319" s="25"/>
      <c r="C319" s="25"/>
      <c r="D319" s="25"/>
      <c r="E319" s="25"/>
      <c r="F319" s="26"/>
      <c r="G319" s="22" t="s">
        <v>2</v>
      </c>
      <c r="H319" s="7"/>
      <c r="I319" s="105">
        <v>200</v>
      </c>
      <c r="J319" s="127">
        <v>13768</v>
      </c>
      <c r="K319" s="127">
        <v>0</v>
      </c>
      <c r="L319" s="138">
        <f t="shared" si="9"/>
        <v>0</v>
      </c>
    </row>
    <row r="320" spans="1:12" ht="75">
      <c r="A320" s="8"/>
      <c r="B320" s="160" t="s">
        <v>13</v>
      </c>
      <c r="C320" s="160"/>
      <c r="D320" s="160"/>
      <c r="E320" s="160"/>
      <c r="F320" s="161"/>
      <c r="G320" s="4" t="s">
        <v>438</v>
      </c>
      <c r="H320" s="5" t="s">
        <v>360</v>
      </c>
      <c r="I320" s="103" t="s">
        <v>0</v>
      </c>
      <c r="J320" s="126">
        <f>J321</f>
        <v>6680000</v>
      </c>
      <c r="K320" s="126">
        <f>K321</f>
        <v>4968652</v>
      </c>
      <c r="L320" s="137">
        <f t="shared" si="9"/>
        <v>74.38101796407186</v>
      </c>
    </row>
    <row r="321" spans="1:12" ht="77.25">
      <c r="A321" s="8"/>
      <c r="B321" s="158" t="s">
        <v>12</v>
      </c>
      <c r="C321" s="158"/>
      <c r="D321" s="158"/>
      <c r="E321" s="158"/>
      <c r="F321" s="159"/>
      <c r="G321" s="22" t="s">
        <v>439</v>
      </c>
      <c r="H321" s="7" t="s">
        <v>361</v>
      </c>
      <c r="I321" s="105" t="s">
        <v>0</v>
      </c>
      <c r="J321" s="127">
        <f>J322+J325</f>
        <v>6680000</v>
      </c>
      <c r="K321" s="127">
        <f>K322+K325</f>
        <v>4968652</v>
      </c>
      <c r="L321" s="138">
        <f t="shared" si="9"/>
        <v>74.38101796407186</v>
      </c>
    </row>
    <row r="322" spans="1:12" ht="46.5">
      <c r="A322" s="8"/>
      <c r="B322" s="20"/>
      <c r="C322" s="20"/>
      <c r="D322" s="20"/>
      <c r="E322" s="20"/>
      <c r="F322" s="21"/>
      <c r="G322" s="6" t="s">
        <v>396</v>
      </c>
      <c r="H322" s="61" t="s">
        <v>362</v>
      </c>
      <c r="I322" s="105"/>
      <c r="J322" s="127">
        <f>J323</f>
        <v>5954000</v>
      </c>
      <c r="K322" s="127">
        <f>K323</f>
        <v>4465500</v>
      </c>
      <c r="L322" s="138">
        <f t="shared" si="9"/>
        <v>75</v>
      </c>
    </row>
    <row r="323" spans="1:12" ht="46.5">
      <c r="A323" s="8"/>
      <c r="B323" s="20"/>
      <c r="C323" s="20"/>
      <c r="D323" s="20"/>
      <c r="E323" s="20"/>
      <c r="F323" s="21"/>
      <c r="G323" s="22" t="s">
        <v>87</v>
      </c>
      <c r="H323" s="7" t="s">
        <v>363</v>
      </c>
      <c r="I323" s="105"/>
      <c r="J323" s="127">
        <f>J324</f>
        <v>5954000</v>
      </c>
      <c r="K323" s="127">
        <f>K324</f>
        <v>4465500</v>
      </c>
      <c r="L323" s="138">
        <f t="shared" si="9"/>
        <v>75</v>
      </c>
    </row>
    <row r="324" spans="1:12" ht="15">
      <c r="A324" s="8"/>
      <c r="B324" s="20"/>
      <c r="C324" s="20"/>
      <c r="D324" s="20"/>
      <c r="E324" s="20"/>
      <c r="F324" s="21"/>
      <c r="G324" s="22" t="s">
        <v>6</v>
      </c>
      <c r="H324" s="7"/>
      <c r="I324" s="105">
        <v>500</v>
      </c>
      <c r="J324" s="127">
        <v>5954000</v>
      </c>
      <c r="K324" s="127">
        <v>4465500</v>
      </c>
      <c r="L324" s="138">
        <f t="shared" si="9"/>
        <v>75</v>
      </c>
    </row>
    <row r="325" spans="1:12" ht="46.5">
      <c r="A325" s="8"/>
      <c r="B325" s="25"/>
      <c r="C325" s="25"/>
      <c r="D325" s="25"/>
      <c r="E325" s="25"/>
      <c r="F325" s="26"/>
      <c r="G325" s="6" t="s">
        <v>493</v>
      </c>
      <c r="H325" s="61" t="s">
        <v>452</v>
      </c>
      <c r="I325" s="105"/>
      <c r="J325" s="127">
        <f>J326</f>
        <v>726000</v>
      </c>
      <c r="K325" s="127">
        <f>K326</f>
        <v>503152</v>
      </c>
      <c r="L325" s="138">
        <f t="shared" si="9"/>
        <v>69.30468319559229</v>
      </c>
    </row>
    <row r="326" spans="1:12" ht="108">
      <c r="A326" s="8"/>
      <c r="B326" s="25"/>
      <c r="C326" s="25"/>
      <c r="D326" s="25"/>
      <c r="E326" s="25"/>
      <c r="F326" s="26"/>
      <c r="G326" s="22" t="s">
        <v>454</v>
      </c>
      <c r="H326" s="7" t="s">
        <v>453</v>
      </c>
      <c r="I326" s="105"/>
      <c r="J326" s="127">
        <f>J327</f>
        <v>726000</v>
      </c>
      <c r="K326" s="127">
        <f>K327</f>
        <v>503152</v>
      </c>
      <c r="L326" s="138">
        <f t="shared" si="9"/>
        <v>69.30468319559229</v>
      </c>
    </row>
    <row r="327" spans="1:12" ht="30.75">
      <c r="A327" s="8"/>
      <c r="B327" s="25"/>
      <c r="C327" s="25"/>
      <c r="D327" s="25"/>
      <c r="E327" s="25"/>
      <c r="F327" s="26"/>
      <c r="G327" s="22" t="s">
        <v>2</v>
      </c>
      <c r="H327" s="7"/>
      <c r="I327" s="105">
        <v>200</v>
      </c>
      <c r="J327" s="127">
        <v>726000</v>
      </c>
      <c r="K327" s="127">
        <v>503152</v>
      </c>
      <c r="L327" s="138">
        <f t="shared" si="9"/>
        <v>69.30468319559229</v>
      </c>
    </row>
    <row r="328" spans="1:12" ht="15">
      <c r="A328" s="8"/>
      <c r="B328" s="160" t="s">
        <v>10</v>
      </c>
      <c r="C328" s="160"/>
      <c r="D328" s="160"/>
      <c r="E328" s="160"/>
      <c r="F328" s="161"/>
      <c r="G328" s="4" t="s">
        <v>9</v>
      </c>
      <c r="H328" s="5" t="s">
        <v>364</v>
      </c>
      <c r="I328" s="103" t="s">
        <v>0</v>
      </c>
      <c r="J328" s="126">
        <f>J329+J331+J334+J336+J338+J341+J345+J347+J350+J354+J358+J362+J364+J367+J370+J372</f>
        <v>38561788</v>
      </c>
      <c r="K328" s="126">
        <f>K329+K331+K334+K336+K338+K341+K345+K347+K350+K354+K358+K362+K364+K367+K370+K372</f>
        <v>28040250.260000005</v>
      </c>
      <c r="L328" s="137">
        <f aca="true" t="shared" si="13" ref="L328:L388">K328/J328*100</f>
        <v>72.71511958937175</v>
      </c>
    </row>
    <row r="329" spans="1:12" ht="61.5">
      <c r="A329" s="8"/>
      <c r="B329" s="28"/>
      <c r="C329" s="28"/>
      <c r="D329" s="28"/>
      <c r="E329" s="28"/>
      <c r="F329" s="29"/>
      <c r="G329" s="22" t="s">
        <v>402</v>
      </c>
      <c r="H329" s="7" t="s">
        <v>401</v>
      </c>
      <c r="I329" s="103"/>
      <c r="J329" s="127">
        <f>J330</f>
        <v>7450</v>
      </c>
      <c r="K329" s="127">
        <f>K330</f>
        <v>0</v>
      </c>
      <c r="L329" s="138">
        <f t="shared" si="13"/>
        <v>0</v>
      </c>
    </row>
    <row r="330" spans="1:12" ht="30.75">
      <c r="A330" s="8"/>
      <c r="B330" s="28"/>
      <c r="C330" s="28"/>
      <c r="D330" s="28"/>
      <c r="E330" s="28"/>
      <c r="F330" s="29"/>
      <c r="G330" s="22" t="s">
        <v>2</v>
      </c>
      <c r="H330" s="5"/>
      <c r="I330" s="105">
        <v>200</v>
      </c>
      <c r="J330" s="127">
        <v>7450</v>
      </c>
      <c r="K330" s="127">
        <v>0</v>
      </c>
      <c r="L330" s="138">
        <f t="shared" si="13"/>
        <v>0</v>
      </c>
    </row>
    <row r="331" spans="1:12" ht="77.25">
      <c r="A331" s="8"/>
      <c r="B331" s="28"/>
      <c r="C331" s="28"/>
      <c r="D331" s="28"/>
      <c r="E331" s="28"/>
      <c r="F331" s="29"/>
      <c r="G331" s="22" t="s">
        <v>92</v>
      </c>
      <c r="H331" s="7" t="s">
        <v>365</v>
      </c>
      <c r="I331" s="105"/>
      <c r="J331" s="127">
        <f>J332+J333</f>
        <v>896480</v>
      </c>
      <c r="K331" s="127">
        <f>K332+K333</f>
        <v>505502.81</v>
      </c>
      <c r="L331" s="138">
        <f t="shared" si="13"/>
        <v>56.3875167321078</v>
      </c>
    </row>
    <row r="332" spans="1:12" ht="93">
      <c r="A332" s="8"/>
      <c r="B332" s="28"/>
      <c r="C332" s="28"/>
      <c r="D332" s="28"/>
      <c r="E332" s="28"/>
      <c r="F332" s="29"/>
      <c r="G332" s="22" t="s">
        <v>3</v>
      </c>
      <c r="H332" s="7" t="s">
        <v>0</v>
      </c>
      <c r="I332" s="105">
        <v>100</v>
      </c>
      <c r="J332" s="127">
        <v>559300</v>
      </c>
      <c r="K332" s="127">
        <v>374890.29</v>
      </c>
      <c r="L332" s="138">
        <f t="shared" si="13"/>
        <v>67.0284802431611</v>
      </c>
    </row>
    <row r="333" spans="1:12" ht="30.75">
      <c r="A333" s="8"/>
      <c r="B333" s="28"/>
      <c r="C333" s="28"/>
      <c r="D333" s="28"/>
      <c r="E333" s="28"/>
      <c r="F333" s="29"/>
      <c r="G333" s="22" t="s">
        <v>2</v>
      </c>
      <c r="H333" s="7" t="s">
        <v>0</v>
      </c>
      <c r="I333" s="105">
        <v>200</v>
      </c>
      <c r="J333" s="127">
        <v>337180</v>
      </c>
      <c r="K333" s="127">
        <v>130612.52</v>
      </c>
      <c r="L333" s="138">
        <f t="shared" si="13"/>
        <v>38.73673408861736</v>
      </c>
    </row>
    <row r="334" spans="1:12" ht="30.75">
      <c r="A334" s="8"/>
      <c r="B334" s="28"/>
      <c r="C334" s="28"/>
      <c r="D334" s="28"/>
      <c r="E334" s="28"/>
      <c r="F334" s="29"/>
      <c r="G334" s="22" t="s">
        <v>88</v>
      </c>
      <c r="H334" s="7" t="s">
        <v>366</v>
      </c>
      <c r="I334" s="105" t="s">
        <v>0</v>
      </c>
      <c r="J334" s="127">
        <f>J335</f>
        <v>1438000</v>
      </c>
      <c r="K334" s="127">
        <f>K335</f>
        <v>1134066.35</v>
      </c>
      <c r="L334" s="138">
        <f t="shared" si="13"/>
        <v>78.8641411682893</v>
      </c>
    </row>
    <row r="335" spans="1:12" ht="93">
      <c r="A335" s="8"/>
      <c r="B335" s="28"/>
      <c r="C335" s="28"/>
      <c r="D335" s="28"/>
      <c r="E335" s="28"/>
      <c r="F335" s="29"/>
      <c r="G335" s="22" t="s">
        <v>3</v>
      </c>
      <c r="H335" s="13"/>
      <c r="I335" s="105">
        <v>100</v>
      </c>
      <c r="J335" s="127">
        <v>1438000</v>
      </c>
      <c r="K335" s="127">
        <v>1134066.35</v>
      </c>
      <c r="L335" s="138">
        <f t="shared" si="13"/>
        <v>78.8641411682893</v>
      </c>
    </row>
    <row r="336" spans="1:12" ht="30.75">
      <c r="A336" s="8"/>
      <c r="B336" s="28"/>
      <c r="C336" s="28"/>
      <c r="D336" s="28"/>
      <c r="E336" s="28"/>
      <c r="F336" s="29"/>
      <c r="G336" s="22" t="s">
        <v>89</v>
      </c>
      <c r="H336" s="7" t="s">
        <v>367</v>
      </c>
      <c r="I336" s="105" t="s">
        <v>0</v>
      </c>
      <c r="J336" s="127">
        <f>J337</f>
        <v>25000</v>
      </c>
      <c r="K336" s="127">
        <f>K337</f>
        <v>3368.81</v>
      </c>
      <c r="L336" s="138">
        <f t="shared" si="13"/>
        <v>13.47524</v>
      </c>
    </row>
    <row r="337" spans="1:12" ht="93">
      <c r="A337" s="8"/>
      <c r="B337" s="28"/>
      <c r="C337" s="28"/>
      <c r="D337" s="28"/>
      <c r="E337" s="28"/>
      <c r="F337" s="29"/>
      <c r="G337" s="22" t="s">
        <v>3</v>
      </c>
      <c r="H337" s="13"/>
      <c r="I337" s="105">
        <v>100</v>
      </c>
      <c r="J337" s="127">
        <v>25000</v>
      </c>
      <c r="K337" s="127">
        <v>3368.81</v>
      </c>
      <c r="L337" s="138">
        <f t="shared" si="13"/>
        <v>13.47524</v>
      </c>
    </row>
    <row r="338" spans="1:12" ht="30.75">
      <c r="A338" s="8"/>
      <c r="B338" s="28"/>
      <c r="C338" s="28"/>
      <c r="D338" s="28"/>
      <c r="E338" s="28"/>
      <c r="F338" s="29"/>
      <c r="G338" s="22" t="s">
        <v>90</v>
      </c>
      <c r="H338" s="7" t="s">
        <v>368</v>
      </c>
      <c r="I338" s="105"/>
      <c r="J338" s="127">
        <f>J339+J340</f>
        <v>105000</v>
      </c>
      <c r="K338" s="127">
        <f>K339+K340</f>
        <v>5617.5</v>
      </c>
      <c r="L338" s="138">
        <f t="shared" si="13"/>
        <v>5.35</v>
      </c>
    </row>
    <row r="339" spans="1:12" ht="93">
      <c r="A339" s="8"/>
      <c r="B339" s="28"/>
      <c r="C339" s="28"/>
      <c r="D339" s="28"/>
      <c r="E339" s="28"/>
      <c r="F339" s="29"/>
      <c r="G339" s="22" t="s">
        <v>3</v>
      </c>
      <c r="H339" s="13"/>
      <c r="I339" s="105">
        <v>100</v>
      </c>
      <c r="J339" s="127">
        <v>100000</v>
      </c>
      <c r="K339" s="127">
        <v>1117.5</v>
      </c>
      <c r="L339" s="138">
        <f t="shared" si="13"/>
        <v>1.1175</v>
      </c>
    </row>
    <row r="340" spans="1:12" ht="30.75">
      <c r="A340" s="8"/>
      <c r="B340" s="28"/>
      <c r="C340" s="28"/>
      <c r="D340" s="28"/>
      <c r="E340" s="28"/>
      <c r="F340" s="29"/>
      <c r="G340" s="22" t="s">
        <v>2</v>
      </c>
      <c r="H340" s="13"/>
      <c r="I340" s="105">
        <v>200</v>
      </c>
      <c r="J340" s="127">
        <v>5000</v>
      </c>
      <c r="K340" s="127">
        <v>4500</v>
      </c>
      <c r="L340" s="138">
        <f t="shared" si="13"/>
        <v>90</v>
      </c>
    </row>
    <row r="341" spans="1:12" ht="61.5">
      <c r="A341" s="8"/>
      <c r="B341" s="28"/>
      <c r="C341" s="28"/>
      <c r="D341" s="28"/>
      <c r="E341" s="28"/>
      <c r="F341" s="29"/>
      <c r="G341" s="22" t="s">
        <v>100</v>
      </c>
      <c r="H341" s="7" t="s">
        <v>369</v>
      </c>
      <c r="I341" s="105"/>
      <c r="J341" s="127">
        <f>J342+J343+J344</f>
        <v>17773243</v>
      </c>
      <c r="K341" s="127">
        <f>K342+K343+K344</f>
        <v>12565345.670000002</v>
      </c>
      <c r="L341" s="138">
        <f t="shared" si="13"/>
        <v>70.69810315427523</v>
      </c>
    </row>
    <row r="342" spans="1:12" ht="93">
      <c r="A342" s="8"/>
      <c r="B342" s="28"/>
      <c r="C342" s="28"/>
      <c r="D342" s="28"/>
      <c r="E342" s="28"/>
      <c r="F342" s="29"/>
      <c r="G342" s="22" t="s">
        <v>3</v>
      </c>
      <c r="H342" s="7" t="s">
        <v>0</v>
      </c>
      <c r="I342" s="105">
        <v>100</v>
      </c>
      <c r="J342" s="127">
        <v>14313400</v>
      </c>
      <c r="K342" s="127">
        <v>10371894.57</v>
      </c>
      <c r="L342" s="138">
        <f t="shared" si="13"/>
        <v>72.46282902734501</v>
      </c>
    </row>
    <row r="343" spans="1:12" ht="30.75">
      <c r="A343" s="8"/>
      <c r="B343" s="28"/>
      <c r="C343" s="28"/>
      <c r="D343" s="28"/>
      <c r="E343" s="28"/>
      <c r="F343" s="29"/>
      <c r="G343" s="22" t="s">
        <v>2</v>
      </c>
      <c r="H343" s="7" t="s">
        <v>0</v>
      </c>
      <c r="I343" s="105">
        <v>200</v>
      </c>
      <c r="J343" s="127">
        <v>3104843</v>
      </c>
      <c r="K343" s="127">
        <v>2011839.12</v>
      </c>
      <c r="L343" s="138">
        <f t="shared" si="13"/>
        <v>64.79680679506178</v>
      </c>
    </row>
    <row r="344" spans="1:12" ht="15">
      <c r="A344" s="8"/>
      <c r="B344" s="28"/>
      <c r="C344" s="28"/>
      <c r="D344" s="28"/>
      <c r="E344" s="28"/>
      <c r="F344" s="29"/>
      <c r="G344" s="22" t="s">
        <v>1</v>
      </c>
      <c r="H344" s="7" t="s">
        <v>0</v>
      </c>
      <c r="I344" s="105">
        <v>800</v>
      </c>
      <c r="J344" s="127">
        <v>355000</v>
      </c>
      <c r="K344" s="127">
        <v>181611.98</v>
      </c>
      <c r="L344" s="138">
        <f t="shared" si="13"/>
        <v>51.15830422535211</v>
      </c>
    </row>
    <row r="345" spans="1:12" ht="30.75">
      <c r="A345" s="8"/>
      <c r="B345" s="28"/>
      <c r="C345" s="28"/>
      <c r="D345" s="28"/>
      <c r="E345" s="28"/>
      <c r="F345" s="29"/>
      <c r="G345" s="22" t="s">
        <v>91</v>
      </c>
      <c r="H345" s="7" t="s">
        <v>370</v>
      </c>
      <c r="I345" s="105"/>
      <c r="J345" s="127">
        <f>J346</f>
        <v>666870</v>
      </c>
      <c r="K345" s="127">
        <f>K346</f>
        <v>507965.82</v>
      </c>
      <c r="L345" s="138">
        <f t="shared" si="13"/>
        <v>76.17164064960187</v>
      </c>
    </row>
    <row r="346" spans="1:12" ht="93">
      <c r="A346" s="8"/>
      <c r="B346" s="28"/>
      <c r="C346" s="28"/>
      <c r="D346" s="28"/>
      <c r="E346" s="28"/>
      <c r="F346" s="29"/>
      <c r="G346" s="22" t="s">
        <v>3</v>
      </c>
      <c r="H346" s="7" t="s">
        <v>0</v>
      </c>
      <c r="I346" s="105">
        <v>100</v>
      </c>
      <c r="J346" s="127">
        <v>666870</v>
      </c>
      <c r="K346" s="127">
        <v>507965.82</v>
      </c>
      <c r="L346" s="138">
        <f t="shared" si="13"/>
        <v>76.17164064960187</v>
      </c>
    </row>
    <row r="347" spans="1:12" ht="30.75">
      <c r="A347" s="8"/>
      <c r="B347" s="28"/>
      <c r="C347" s="28"/>
      <c r="D347" s="28"/>
      <c r="E347" s="28"/>
      <c r="F347" s="29"/>
      <c r="G347" s="22" t="s">
        <v>104</v>
      </c>
      <c r="H347" s="7" t="s">
        <v>371</v>
      </c>
      <c r="I347" s="105"/>
      <c r="J347" s="127">
        <f>J348+J349</f>
        <v>367530</v>
      </c>
      <c r="K347" s="127">
        <f>K348+K349</f>
        <v>238887.1</v>
      </c>
      <c r="L347" s="138">
        <f t="shared" si="13"/>
        <v>64.99798655892036</v>
      </c>
    </row>
    <row r="348" spans="1:12" ht="93">
      <c r="A348" s="8"/>
      <c r="B348" s="28"/>
      <c r="C348" s="28"/>
      <c r="D348" s="28"/>
      <c r="E348" s="28"/>
      <c r="F348" s="29"/>
      <c r="G348" s="22" t="s">
        <v>3</v>
      </c>
      <c r="H348" s="7"/>
      <c r="I348" s="105">
        <v>100</v>
      </c>
      <c r="J348" s="127">
        <v>355860</v>
      </c>
      <c r="K348" s="127">
        <v>230287.89</v>
      </c>
      <c r="L348" s="138">
        <f t="shared" si="13"/>
        <v>64.71305850615411</v>
      </c>
    </row>
    <row r="349" spans="1:12" ht="30.75">
      <c r="A349" s="8"/>
      <c r="B349" s="28"/>
      <c r="C349" s="28"/>
      <c r="D349" s="28"/>
      <c r="E349" s="28"/>
      <c r="F349" s="29"/>
      <c r="G349" s="22" t="s">
        <v>2</v>
      </c>
      <c r="H349" s="7"/>
      <c r="I349" s="105">
        <v>200</v>
      </c>
      <c r="J349" s="127">
        <v>11670</v>
      </c>
      <c r="K349" s="127">
        <v>8599.21</v>
      </c>
      <c r="L349" s="138">
        <f t="shared" si="13"/>
        <v>73.68646101113967</v>
      </c>
    </row>
    <row r="350" spans="1:12" ht="46.5">
      <c r="A350" s="8"/>
      <c r="B350" s="28"/>
      <c r="C350" s="28"/>
      <c r="D350" s="28"/>
      <c r="E350" s="28"/>
      <c r="F350" s="29"/>
      <c r="G350" s="22" t="s">
        <v>101</v>
      </c>
      <c r="H350" s="7" t="s">
        <v>372</v>
      </c>
      <c r="I350" s="105"/>
      <c r="J350" s="127">
        <f>J351+J352+J353</f>
        <v>7000600</v>
      </c>
      <c r="K350" s="127">
        <f>K351+K352+K353</f>
        <v>5058543.0600000005</v>
      </c>
      <c r="L350" s="138">
        <f t="shared" si="13"/>
        <v>72.25870725366399</v>
      </c>
    </row>
    <row r="351" spans="1:12" ht="93">
      <c r="A351" s="8"/>
      <c r="B351" s="28"/>
      <c r="C351" s="28"/>
      <c r="D351" s="28"/>
      <c r="E351" s="28"/>
      <c r="F351" s="29"/>
      <c r="G351" s="22" t="s">
        <v>3</v>
      </c>
      <c r="H351" s="7"/>
      <c r="I351" s="105">
        <v>100</v>
      </c>
      <c r="J351" s="127">
        <v>6472600</v>
      </c>
      <c r="K351" s="127">
        <v>4844733.36</v>
      </c>
      <c r="L351" s="138">
        <f t="shared" si="13"/>
        <v>74.849880418997</v>
      </c>
    </row>
    <row r="352" spans="1:12" ht="30.75">
      <c r="A352" s="8"/>
      <c r="B352" s="28"/>
      <c r="C352" s="28"/>
      <c r="D352" s="28"/>
      <c r="E352" s="28"/>
      <c r="F352" s="29"/>
      <c r="G352" s="22" t="s">
        <v>2</v>
      </c>
      <c r="H352" s="7"/>
      <c r="I352" s="105">
        <v>200</v>
      </c>
      <c r="J352" s="127">
        <v>518000</v>
      </c>
      <c r="K352" s="127">
        <v>209691.7</v>
      </c>
      <c r="L352" s="138">
        <f t="shared" si="13"/>
        <v>40.481023166023164</v>
      </c>
    </row>
    <row r="353" spans="1:12" ht="15">
      <c r="A353" s="8"/>
      <c r="B353" s="28"/>
      <c r="C353" s="28"/>
      <c r="D353" s="28"/>
      <c r="E353" s="28"/>
      <c r="F353" s="29"/>
      <c r="G353" s="22" t="s">
        <v>1</v>
      </c>
      <c r="H353" s="7"/>
      <c r="I353" s="105">
        <v>800</v>
      </c>
      <c r="J353" s="127">
        <v>10000</v>
      </c>
      <c r="K353" s="127">
        <v>4118</v>
      </c>
      <c r="L353" s="138">
        <f t="shared" si="13"/>
        <v>41.18</v>
      </c>
    </row>
    <row r="354" spans="1:12" ht="46.5">
      <c r="A354" s="8"/>
      <c r="B354" s="28"/>
      <c r="C354" s="28"/>
      <c r="D354" s="28"/>
      <c r="E354" s="28"/>
      <c r="F354" s="29"/>
      <c r="G354" s="22" t="s">
        <v>102</v>
      </c>
      <c r="H354" s="7" t="s">
        <v>373</v>
      </c>
      <c r="I354" s="105"/>
      <c r="J354" s="127">
        <f>J355+J356+J357</f>
        <v>2188700</v>
      </c>
      <c r="K354" s="127">
        <f>K355+K356+K357</f>
        <v>1475848.5</v>
      </c>
      <c r="L354" s="138">
        <f t="shared" si="13"/>
        <v>67.43036962580527</v>
      </c>
    </row>
    <row r="355" spans="1:12" ht="93">
      <c r="A355" s="8"/>
      <c r="B355" s="28"/>
      <c r="C355" s="28"/>
      <c r="D355" s="28"/>
      <c r="E355" s="28"/>
      <c r="F355" s="29"/>
      <c r="G355" s="22" t="s">
        <v>3</v>
      </c>
      <c r="H355" s="7"/>
      <c r="I355" s="105">
        <v>100</v>
      </c>
      <c r="J355" s="127">
        <v>2134600</v>
      </c>
      <c r="K355" s="127">
        <v>1453635.61</v>
      </c>
      <c r="L355" s="138">
        <f t="shared" si="13"/>
        <v>68.09873559449078</v>
      </c>
    </row>
    <row r="356" spans="1:12" ht="30.75">
      <c r="A356" s="8"/>
      <c r="B356" s="28"/>
      <c r="C356" s="28"/>
      <c r="D356" s="28"/>
      <c r="E356" s="28"/>
      <c r="F356" s="29"/>
      <c r="G356" s="22" t="s">
        <v>2</v>
      </c>
      <c r="H356" s="7"/>
      <c r="I356" s="105">
        <v>200</v>
      </c>
      <c r="J356" s="127">
        <v>52300</v>
      </c>
      <c r="K356" s="127">
        <v>21863.89</v>
      </c>
      <c r="L356" s="138">
        <f t="shared" si="13"/>
        <v>41.80476099426386</v>
      </c>
    </row>
    <row r="357" spans="1:12" ht="15">
      <c r="A357" s="8"/>
      <c r="B357" s="28"/>
      <c r="C357" s="28"/>
      <c r="D357" s="28"/>
      <c r="E357" s="28"/>
      <c r="F357" s="29"/>
      <c r="G357" s="22" t="s">
        <v>1</v>
      </c>
      <c r="H357" s="7"/>
      <c r="I357" s="105">
        <v>800</v>
      </c>
      <c r="J357" s="127">
        <v>1800</v>
      </c>
      <c r="K357" s="127">
        <v>349</v>
      </c>
      <c r="L357" s="138">
        <f t="shared" si="13"/>
        <v>19.38888888888889</v>
      </c>
    </row>
    <row r="358" spans="1:12" ht="46.5">
      <c r="A358" s="8"/>
      <c r="B358" s="28"/>
      <c r="C358" s="28"/>
      <c r="D358" s="28"/>
      <c r="E358" s="28"/>
      <c r="F358" s="29"/>
      <c r="G358" s="22" t="s">
        <v>103</v>
      </c>
      <c r="H358" s="7" t="s">
        <v>374</v>
      </c>
      <c r="I358" s="105"/>
      <c r="J358" s="127">
        <f>J359+J360+J361</f>
        <v>1349000</v>
      </c>
      <c r="K358" s="127">
        <f>K359+K360+K361</f>
        <v>945659.63</v>
      </c>
      <c r="L358" s="138">
        <f t="shared" si="13"/>
        <v>70.10078799110453</v>
      </c>
    </row>
    <row r="359" spans="1:12" ht="93">
      <c r="A359" s="8"/>
      <c r="B359" s="28"/>
      <c r="C359" s="28"/>
      <c r="D359" s="28"/>
      <c r="E359" s="28"/>
      <c r="F359" s="29"/>
      <c r="G359" s="22" t="s">
        <v>3</v>
      </c>
      <c r="H359" s="7"/>
      <c r="I359" s="105">
        <v>100</v>
      </c>
      <c r="J359" s="127">
        <v>1289400</v>
      </c>
      <c r="K359" s="127">
        <v>921278.13</v>
      </c>
      <c r="L359" s="138">
        <f t="shared" si="13"/>
        <v>71.45014192647743</v>
      </c>
    </row>
    <row r="360" spans="1:12" ht="30.75">
      <c r="A360" s="8"/>
      <c r="B360" s="28"/>
      <c r="C360" s="28"/>
      <c r="D360" s="28"/>
      <c r="E360" s="28"/>
      <c r="F360" s="29"/>
      <c r="G360" s="22" t="s">
        <v>2</v>
      </c>
      <c r="H360" s="7"/>
      <c r="I360" s="105">
        <v>200</v>
      </c>
      <c r="J360" s="127">
        <v>57200</v>
      </c>
      <c r="K360" s="127">
        <v>23823.5</v>
      </c>
      <c r="L360" s="138">
        <f t="shared" si="13"/>
        <v>41.64947552447553</v>
      </c>
    </row>
    <row r="361" spans="1:12" ht="15">
      <c r="A361" s="8"/>
      <c r="B361" s="28"/>
      <c r="C361" s="28"/>
      <c r="D361" s="28"/>
      <c r="E361" s="28"/>
      <c r="F361" s="29"/>
      <c r="G361" s="22" t="s">
        <v>1</v>
      </c>
      <c r="H361" s="7"/>
      <c r="I361" s="105">
        <v>800</v>
      </c>
      <c r="J361" s="127">
        <v>2400</v>
      </c>
      <c r="K361" s="127">
        <v>558</v>
      </c>
      <c r="L361" s="138">
        <f t="shared" si="13"/>
        <v>23.25</v>
      </c>
    </row>
    <row r="362" spans="1:12" ht="30.75">
      <c r="A362" s="8"/>
      <c r="B362" s="28"/>
      <c r="C362" s="28"/>
      <c r="D362" s="28"/>
      <c r="E362" s="28"/>
      <c r="F362" s="29"/>
      <c r="G362" s="22" t="s">
        <v>123</v>
      </c>
      <c r="H362" s="7" t="s">
        <v>375</v>
      </c>
      <c r="I362" s="105"/>
      <c r="J362" s="127">
        <f>J363</f>
        <v>200000</v>
      </c>
      <c r="K362" s="127">
        <f>K363</f>
        <v>110000</v>
      </c>
      <c r="L362" s="138">
        <f t="shared" si="13"/>
        <v>55.00000000000001</v>
      </c>
    </row>
    <row r="363" spans="1:12" ht="15">
      <c r="A363" s="8"/>
      <c r="B363" s="28"/>
      <c r="C363" s="28"/>
      <c r="D363" s="28"/>
      <c r="E363" s="28"/>
      <c r="F363" s="29"/>
      <c r="G363" s="22" t="s">
        <v>1</v>
      </c>
      <c r="H363" s="7" t="s">
        <v>0</v>
      </c>
      <c r="I363" s="105">
        <v>800</v>
      </c>
      <c r="J363" s="127">
        <v>200000</v>
      </c>
      <c r="K363" s="127">
        <v>110000</v>
      </c>
      <c r="L363" s="138">
        <f t="shared" si="13"/>
        <v>55.00000000000001</v>
      </c>
    </row>
    <row r="364" spans="1:12" ht="30.75">
      <c r="A364" s="8"/>
      <c r="B364" s="28"/>
      <c r="C364" s="28"/>
      <c r="D364" s="28"/>
      <c r="E364" s="28"/>
      <c r="F364" s="29"/>
      <c r="G364" s="22" t="s">
        <v>97</v>
      </c>
      <c r="H364" s="7" t="s">
        <v>376</v>
      </c>
      <c r="I364" s="105" t="s">
        <v>0</v>
      </c>
      <c r="J364" s="127">
        <f>J365+J366</f>
        <v>520272</v>
      </c>
      <c r="K364" s="127">
        <f>K365+K366</f>
        <v>290015.62000000005</v>
      </c>
      <c r="L364" s="138">
        <f t="shared" si="13"/>
        <v>55.74307669834242</v>
      </c>
    </row>
    <row r="365" spans="1:12" ht="93">
      <c r="A365" s="8"/>
      <c r="B365" s="28"/>
      <c r="C365" s="28"/>
      <c r="D365" s="28"/>
      <c r="E365" s="28"/>
      <c r="F365" s="29"/>
      <c r="G365" s="22" t="s">
        <v>3</v>
      </c>
      <c r="H365" s="7" t="s">
        <v>0</v>
      </c>
      <c r="I365" s="105">
        <v>100</v>
      </c>
      <c r="J365" s="127">
        <v>402209</v>
      </c>
      <c r="K365" s="127">
        <v>276345.34</v>
      </c>
      <c r="L365" s="138">
        <f t="shared" si="13"/>
        <v>68.70690113846285</v>
      </c>
    </row>
    <row r="366" spans="1:12" ht="30.75">
      <c r="A366" s="8"/>
      <c r="B366" s="28"/>
      <c r="C366" s="28"/>
      <c r="D366" s="28"/>
      <c r="E366" s="28"/>
      <c r="F366" s="29"/>
      <c r="G366" s="22" t="s">
        <v>2</v>
      </c>
      <c r="H366" s="7"/>
      <c r="I366" s="105">
        <v>200</v>
      </c>
      <c r="J366" s="127">
        <v>118063</v>
      </c>
      <c r="K366" s="127">
        <v>13670.28</v>
      </c>
      <c r="L366" s="138">
        <f t="shared" si="13"/>
        <v>11.57880114853934</v>
      </c>
    </row>
    <row r="367" spans="1:12" ht="46.5">
      <c r="A367" s="8"/>
      <c r="B367" s="28"/>
      <c r="C367" s="28"/>
      <c r="D367" s="28"/>
      <c r="E367" s="28"/>
      <c r="F367" s="29"/>
      <c r="G367" s="22" t="s">
        <v>95</v>
      </c>
      <c r="H367" s="7" t="s">
        <v>377</v>
      </c>
      <c r="I367" s="105" t="s">
        <v>0</v>
      </c>
      <c r="J367" s="127">
        <f>J368+J369</f>
        <v>394250</v>
      </c>
      <c r="K367" s="127">
        <f>K368+K369</f>
        <v>311782.95</v>
      </c>
      <c r="L367" s="138">
        <f t="shared" si="13"/>
        <v>79.0825491439442</v>
      </c>
    </row>
    <row r="368" spans="1:12" ht="93">
      <c r="A368" s="8"/>
      <c r="B368" s="28"/>
      <c r="C368" s="28"/>
      <c r="D368" s="28"/>
      <c r="E368" s="28"/>
      <c r="F368" s="29"/>
      <c r="G368" s="22" t="s">
        <v>3</v>
      </c>
      <c r="H368" s="7"/>
      <c r="I368" s="105">
        <v>100</v>
      </c>
      <c r="J368" s="127">
        <v>384250</v>
      </c>
      <c r="K368" s="127">
        <v>306451.75</v>
      </c>
      <c r="L368" s="138">
        <f t="shared" si="13"/>
        <v>79.75322055953156</v>
      </c>
    </row>
    <row r="369" spans="1:12" ht="30.75">
      <c r="A369" s="8"/>
      <c r="B369" s="28"/>
      <c r="C369" s="28"/>
      <c r="D369" s="28"/>
      <c r="E369" s="28"/>
      <c r="F369" s="29"/>
      <c r="G369" s="22" t="s">
        <v>2</v>
      </c>
      <c r="H369" s="7"/>
      <c r="I369" s="105">
        <v>200</v>
      </c>
      <c r="J369" s="127">
        <v>10000</v>
      </c>
      <c r="K369" s="127">
        <v>5331.2</v>
      </c>
      <c r="L369" s="138">
        <f t="shared" si="13"/>
        <v>53.31199999999999</v>
      </c>
    </row>
    <row r="370" spans="1:12" ht="46.5">
      <c r="A370" s="8"/>
      <c r="B370" s="28"/>
      <c r="C370" s="28"/>
      <c r="D370" s="28"/>
      <c r="E370" s="28"/>
      <c r="F370" s="29"/>
      <c r="G370" s="22" t="s">
        <v>96</v>
      </c>
      <c r="H370" s="7" t="s">
        <v>378</v>
      </c>
      <c r="I370" s="105" t="s">
        <v>0</v>
      </c>
      <c r="J370" s="127">
        <f>J371</f>
        <v>19493</v>
      </c>
      <c r="K370" s="127">
        <f>K371</f>
        <v>1000</v>
      </c>
      <c r="L370" s="138">
        <f t="shared" si="13"/>
        <v>5.130046683424819</v>
      </c>
    </row>
    <row r="371" spans="1:12" ht="30.75">
      <c r="A371" s="8"/>
      <c r="B371" s="28"/>
      <c r="C371" s="28"/>
      <c r="D371" s="28"/>
      <c r="E371" s="28"/>
      <c r="F371" s="29"/>
      <c r="G371" s="22" t="s">
        <v>2</v>
      </c>
      <c r="H371" s="7" t="s">
        <v>0</v>
      </c>
      <c r="I371" s="105">
        <v>200</v>
      </c>
      <c r="J371" s="127">
        <v>19493</v>
      </c>
      <c r="K371" s="127">
        <v>1000</v>
      </c>
      <c r="L371" s="138">
        <f t="shared" si="13"/>
        <v>5.130046683424819</v>
      </c>
    </row>
    <row r="372" spans="1:12" ht="46.5">
      <c r="A372" s="8"/>
      <c r="B372" s="28"/>
      <c r="C372" s="28"/>
      <c r="D372" s="28"/>
      <c r="E372" s="28"/>
      <c r="F372" s="29"/>
      <c r="G372" s="22" t="s">
        <v>98</v>
      </c>
      <c r="H372" s="7" t="s">
        <v>379</v>
      </c>
      <c r="I372" s="105" t="s">
        <v>0</v>
      </c>
      <c r="J372" s="127">
        <f>J373+J374+J375</f>
        <v>5609900</v>
      </c>
      <c r="K372" s="127">
        <f>K373+K374+K375</f>
        <v>4886646.44</v>
      </c>
      <c r="L372" s="138">
        <f t="shared" si="13"/>
        <v>87.10754986719907</v>
      </c>
    </row>
    <row r="373" spans="1:12" ht="93">
      <c r="A373" s="8"/>
      <c r="B373" s="28"/>
      <c r="C373" s="28"/>
      <c r="D373" s="28"/>
      <c r="E373" s="28"/>
      <c r="F373" s="29"/>
      <c r="G373" s="22" t="s">
        <v>3</v>
      </c>
      <c r="H373" s="7" t="s">
        <v>99</v>
      </c>
      <c r="I373" s="105">
        <v>100</v>
      </c>
      <c r="J373" s="127">
        <v>4693900</v>
      </c>
      <c r="K373" s="127">
        <v>4224995.03</v>
      </c>
      <c r="L373" s="138">
        <f t="shared" si="13"/>
        <v>90.01033319840644</v>
      </c>
    </row>
    <row r="374" spans="1:12" ht="30.75">
      <c r="A374" s="8"/>
      <c r="B374" s="28"/>
      <c r="C374" s="28"/>
      <c r="D374" s="28"/>
      <c r="E374" s="28"/>
      <c r="F374" s="29"/>
      <c r="G374" s="22" t="s">
        <v>2</v>
      </c>
      <c r="H374" s="7"/>
      <c r="I374" s="105">
        <v>200</v>
      </c>
      <c r="J374" s="127">
        <v>911458</v>
      </c>
      <c r="K374" s="127">
        <v>658801.41</v>
      </c>
      <c r="L374" s="138">
        <f t="shared" si="13"/>
        <v>72.27995255952551</v>
      </c>
    </row>
    <row r="375" spans="1:12" ht="15">
      <c r="A375" s="8"/>
      <c r="B375" s="28"/>
      <c r="C375" s="28"/>
      <c r="D375" s="28"/>
      <c r="E375" s="28"/>
      <c r="F375" s="29"/>
      <c r="G375" s="22" t="s">
        <v>1</v>
      </c>
      <c r="H375" s="7"/>
      <c r="I375" s="105">
        <v>800</v>
      </c>
      <c r="J375" s="127">
        <v>4542</v>
      </c>
      <c r="K375" s="127">
        <v>2850</v>
      </c>
      <c r="L375" s="138">
        <f t="shared" si="13"/>
        <v>62.74768824306472</v>
      </c>
    </row>
    <row r="376" spans="1:12" ht="15">
      <c r="A376" s="8"/>
      <c r="B376" s="158" t="s">
        <v>10</v>
      </c>
      <c r="C376" s="158"/>
      <c r="D376" s="158"/>
      <c r="E376" s="158"/>
      <c r="F376" s="159"/>
      <c r="G376" s="4" t="s">
        <v>94</v>
      </c>
      <c r="H376" s="5" t="s">
        <v>380</v>
      </c>
      <c r="I376" s="105" t="s">
        <v>0</v>
      </c>
      <c r="J376" s="126">
        <f>J377+J387+J385+J391+J389+J381+J383+J379</f>
        <v>44916838.98</v>
      </c>
      <c r="K376" s="126">
        <f>K377+K387+K385+K391+K389+K381+K383+K379</f>
        <v>35257396.739999995</v>
      </c>
      <c r="L376" s="137">
        <f t="shared" si="13"/>
        <v>78.49483075979359</v>
      </c>
    </row>
    <row r="377" spans="1:12" ht="46.5">
      <c r="A377" s="8"/>
      <c r="B377" s="152" t="s">
        <v>8</v>
      </c>
      <c r="C377" s="152"/>
      <c r="D377" s="152"/>
      <c r="E377" s="152"/>
      <c r="F377" s="153"/>
      <c r="G377" s="22" t="s">
        <v>7</v>
      </c>
      <c r="H377" s="7" t="s">
        <v>381</v>
      </c>
      <c r="I377" s="105" t="s">
        <v>0</v>
      </c>
      <c r="J377" s="127">
        <f>J378</f>
        <v>539130</v>
      </c>
      <c r="K377" s="127">
        <f>K378</f>
        <v>539130</v>
      </c>
      <c r="L377" s="138">
        <f t="shared" si="13"/>
        <v>100</v>
      </c>
    </row>
    <row r="378" spans="1:12" ht="15">
      <c r="A378" s="8"/>
      <c r="B378" s="154">
        <v>500</v>
      </c>
      <c r="C378" s="154"/>
      <c r="D378" s="154"/>
      <c r="E378" s="154"/>
      <c r="F378" s="155"/>
      <c r="G378" s="22" t="s">
        <v>6</v>
      </c>
      <c r="H378" s="7" t="s">
        <v>0</v>
      </c>
      <c r="I378" s="105">
        <v>500</v>
      </c>
      <c r="J378" s="127">
        <v>539130</v>
      </c>
      <c r="K378" s="127">
        <v>539130</v>
      </c>
      <c r="L378" s="138">
        <f t="shared" si="13"/>
        <v>100</v>
      </c>
    </row>
    <row r="379" spans="1:12" ht="61.5">
      <c r="A379" s="8"/>
      <c r="B379" s="25"/>
      <c r="C379" s="25"/>
      <c r="D379" s="25"/>
      <c r="E379" s="25"/>
      <c r="F379" s="26"/>
      <c r="G379" s="22" t="s">
        <v>216</v>
      </c>
      <c r="H379" s="7" t="s">
        <v>537</v>
      </c>
      <c r="I379" s="105"/>
      <c r="J379" s="127">
        <f>J380</f>
        <v>2067226.98</v>
      </c>
      <c r="K379" s="127">
        <f>K380</f>
        <v>2067226.98</v>
      </c>
      <c r="L379" s="138">
        <f t="shared" si="13"/>
        <v>100</v>
      </c>
    </row>
    <row r="380" spans="1:12" ht="15">
      <c r="A380" s="8"/>
      <c r="B380" s="25"/>
      <c r="C380" s="25"/>
      <c r="D380" s="25"/>
      <c r="E380" s="25"/>
      <c r="F380" s="26"/>
      <c r="G380" s="22" t="s">
        <v>6</v>
      </c>
      <c r="H380" s="7"/>
      <c r="I380" s="105">
        <v>500</v>
      </c>
      <c r="J380" s="127">
        <v>2067226.98</v>
      </c>
      <c r="K380" s="127">
        <v>2067226.98</v>
      </c>
      <c r="L380" s="138">
        <f t="shared" si="13"/>
        <v>100</v>
      </c>
    </row>
    <row r="381" spans="1:12" ht="77.25">
      <c r="A381" s="8"/>
      <c r="B381" s="25"/>
      <c r="C381" s="25"/>
      <c r="D381" s="25"/>
      <c r="E381" s="25"/>
      <c r="F381" s="26"/>
      <c r="G381" s="22" t="s">
        <v>527</v>
      </c>
      <c r="H381" s="7" t="s">
        <v>525</v>
      </c>
      <c r="I381" s="105"/>
      <c r="J381" s="127">
        <f>J382</f>
        <v>9088482</v>
      </c>
      <c r="K381" s="127">
        <f>K382</f>
        <v>9088482</v>
      </c>
      <c r="L381" s="138">
        <f t="shared" si="13"/>
        <v>100</v>
      </c>
    </row>
    <row r="382" spans="1:12" ht="15">
      <c r="A382" s="8"/>
      <c r="B382" s="25"/>
      <c r="C382" s="25"/>
      <c r="D382" s="25"/>
      <c r="E382" s="25"/>
      <c r="F382" s="26"/>
      <c r="G382" s="22" t="s">
        <v>6</v>
      </c>
      <c r="H382" s="7"/>
      <c r="I382" s="105">
        <v>500</v>
      </c>
      <c r="J382" s="127">
        <v>9088482</v>
      </c>
      <c r="K382" s="127">
        <v>9088482</v>
      </c>
      <c r="L382" s="138">
        <f t="shared" si="13"/>
        <v>100</v>
      </c>
    </row>
    <row r="383" spans="1:12" ht="77.25">
      <c r="A383" s="8"/>
      <c r="B383" s="25"/>
      <c r="C383" s="25"/>
      <c r="D383" s="25"/>
      <c r="E383" s="25"/>
      <c r="F383" s="26"/>
      <c r="G383" s="22" t="s">
        <v>528</v>
      </c>
      <c r="H383" s="7" t="s">
        <v>526</v>
      </c>
      <c r="I383" s="105"/>
      <c r="J383" s="127">
        <f>J384</f>
        <v>1145000</v>
      </c>
      <c r="K383" s="127">
        <f>K384</f>
        <v>312811.4</v>
      </c>
      <c r="L383" s="138">
        <f t="shared" si="13"/>
        <v>27.319772925764198</v>
      </c>
    </row>
    <row r="384" spans="1:12" ht="15">
      <c r="A384" s="8"/>
      <c r="B384" s="25"/>
      <c r="C384" s="25"/>
      <c r="D384" s="25"/>
      <c r="E384" s="25"/>
      <c r="F384" s="26"/>
      <c r="G384" s="22" t="s">
        <v>6</v>
      </c>
      <c r="H384" s="7"/>
      <c r="I384" s="105">
        <v>500</v>
      </c>
      <c r="J384" s="127">
        <v>1145000</v>
      </c>
      <c r="K384" s="127">
        <v>312811.4</v>
      </c>
      <c r="L384" s="138">
        <f t="shared" si="13"/>
        <v>27.319772925764198</v>
      </c>
    </row>
    <row r="385" spans="1:12" ht="46.5">
      <c r="A385" s="8"/>
      <c r="B385" s="25"/>
      <c r="C385" s="25"/>
      <c r="D385" s="25"/>
      <c r="E385" s="25"/>
      <c r="F385" s="26"/>
      <c r="G385" s="22" t="s">
        <v>514</v>
      </c>
      <c r="H385" s="7" t="s">
        <v>513</v>
      </c>
      <c r="I385" s="105"/>
      <c r="J385" s="127">
        <f>J386</f>
        <v>1600000</v>
      </c>
      <c r="K385" s="127">
        <f>K386</f>
        <v>1600000</v>
      </c>
      <c r="L385" s="138">
        <f t="shared" si="13"/>
        <v>100</v>
      </c>
    </row>
    <row r="386" spans="1:12" ht="15">
      <c r="A386" s="8"/>
      <c r="B386" s="25"/>
      <c r="C386" s="25"/>
      <c r="D386" s="25"/>
      <c r="E386" s="25"/>
      <c r="F386" s="26"/>
      <c r="G386" s="22" t="s">
        <v>6</v>
      </c>
      <c r="H386" s="7"/>
      <c r="I386" s="105">
        <v>500</v>
      </c>
      <c r="J386" s="127">
        <v>1600000</v>
      </c>
      <c r="K386" s="127">
        <v>1600000</v>
      </c>
      <c r="L386" s="138">
        <f t="shared" si="13"/>
        <v>100</v>
      </c>
    </row>
    <row r="387" spans="1:12" ht="46.5">
      <c r="A387" s="8"/>
      <c r="B387" s="25"/>
      <c r="C387" s="25"/>
      <c r="D387" s="25"/>
      <c r="E387" s="25"/>
      <c r="F387" s="26"/>
      <c r="G387" s="22" t="s">
        <v>11</v>
      </c>
      <c r="H387" s="7" t="s">
        <v>382</v>
      </c>
      <c r="I387" s="105" t="s">
        <v>0</v>
      </c>
      <c r="J387" s="127">
        <f>J388</f>
        <v>24510000</v>
      </c>
      <c r="K387" s="127">
        <f>K388</f>
        <v>18382500</v>
      </c>
      <c r="L387" s="138">
        <f t="shared" si="13"/>
        <v>75</v>
      </c>
    </row>
    <row r="388" spans="1:12" ht="15">
      <c r="A388" s="8"/>
      <c r="B388" s="25"/>
      <c r="C388" s="25"/>
      <c r="D388" s="25"/>
      <c r="E388" s="25"/>
      <c r="F388" s="26"/>
      <c r="G388" s="22" t="s">
        <v>6</v>
      </c>
      <c r="H388" s="7" t="s">
        <v>0</v>
      </c>
      <c r="I388" s="105">
        <v>500</v>
      </c>
      <c r="J388" s="127">
        <v>24510000</v>
      </c>
      <c r="K388" s="127">
        <v>18382500</v>
      </c>
      <c r="L388" s="138">
        <f t="shared" si="13"/>
        <v>75</v>
      </c>
    </row>
    <row r="389" spans="1:12" ht="30.75">
      <c r="A389" s="49"/>
      <c r="B389" s="25"/>
      <c r="C389" s="25"/>
      <c r="D389" s="25"/>
      <c r="E389" s="25"/>
      <c r="F389" s="26"/>
      <c r="G389" s="22" t="s">
        <v>522</v>
      </c>
      <c r="H389" s="7" t="s">
        <v>520</v>
      </c>
      <c r="I389" s="105"/>
      <c r="J389" s="127">
        <f>J390</f>
        <v>2917000</v>
      </c>
      <c r="K389" s="127">
        <f>K390</f>
        <v>1696368</v>
      </c>
      <c r="L389" s="138">
        <f>K389/J389*100</f>
        <v>58.15454233801851</v>
      </c>
    </row>
    <row r="390" spans="1:12" ht="15">
      <c r="A390" s="49"/>
      <c r="B390" s="25"/>
      <c r="C390" s="25"/>
      <c r="D390" s="25"/>
      <c r="E390" s="25"/>
      <c r="F390" s="26"/>
      <c r="G390" s="22" t="s">
        <v>6</v>
      </c>
      <c r="H390" s="7"/>
      <c r="I390" s="105">
        <v>500</v>
      </c>
      <c r="J390" s="127">
        <v>2917000</v>
      </c>
      <c r="K390" s="127">
        <v>1696368</v>
      </c>
      <c r="L390" s="138">
        <f>K390/J390*100</f>
        <v>58.15454233801851</v>
      </c>
    </row>
    <row r="391" spans="1:12" ht="61.5">
      <c r="A391" s="49"/>
      <c r="B391" s="25"/>
      <c r="C391" s="25"/>
      <c r="D391" s="25"/>
      <c r="E391" s="25"/>
      <c r="F391" s="26"/>
      <c r="G391" s="22" t="s">
        <v>523</v>
      </c>
      <c r="H391" s="7" t="s">
        <v>519</v>
      </c>
      <c r="I391" s="105"/>
      <c r="J391" s="127">
        <f>J392</f>
        <v>3050000</v>
      </c>
      <c r="K391" s="127">
        <f>K392</f>
        <v>1570878.36</v>
      </c>
      <c r="L391" s="138">
        <f>K391/J391*100</f>
        <v>51.50420852459017</v>
      </c>
    </row>
    <row r="392" spans="1:12" ht="15">
      <c r="A392" s="49"/>
      <c r="B392" s="25"/>
      <c r="C392" s="25"/>
      <c r="D392" s="25"/>
      <c r="E392" s="25"/>
      <c r="F392" s="26"/>
      <c r="G392" s="22" t="s">
        <v>6</v>
      </c>
      <c r="H392" s="7"/>
      <c r="I392" s="105">
        <v>500</v>
      </c>
      <c r="J392" s="127">
        <v>3050000</v>
      </c>
      <c r="K392" s="127">
        <v>1570878.36</v>
      </c>
      <c r="L392" s="138">
        <f>K392/J392*100</f>
        <v>51.50420852459017</v>
      </c>
    </row>
    <row r="393" spans="1:12" ht="15">
      <c r="A393" s="15"/>
      <c r="B393" s="16"/>
      <c r="C393" s="16"/>
      <c r="D393" s="16"/>
      <c r="E393" s="16"/>
      <c r="F393" s="17"/>
      <c r="G393" s="2" t="s">
        <v>76</v>
      </c>
      <c r="H393" s="1"/>
      <c r="I393" s="117"/>
      <c r="J393" s="135">
        <f>J9+J50+J111+J118+J135+J143+J159+J164+J213+J225+J234+J243+J250+J272+J277+J315+J320+J328+J376+J303</f>
        <v>526685870.98</v>
      </c>
      <c r="K393" s="126">
        <f>K9+K50+K111+K118+K135+K143+K159+K164+K213+K225+K234+K243+K250+K272+K277+K315+K320+K328+K376+K303</f>
        <v>385863611.76</v>
      </c>
      <c r="L393" s="145">
        <f>K393/J393*100</f>
        <v>73.26257130118694</v>
      </c>
    </row>
    <row r="400" spans="9:10" ht="12.75">
      <c r="I400" s="37"/>
      <c r="J400" s="38"/>
    </row>
    <row r="401" spans="9:10" ht="12.75">
      <c r="I401" s="37"/>
      <c r="J401" s="38"/>
    </row>
    <row r="402" spans="9:10" ht="12.75">
      <c r="I402" s="37"/>
      <c r="J402" s="38"/>
    </row>
    <row r="403" spans="9:10" ht="12.75">
      <c r="I403" s="37"/>
      <c r="J403" s="38"/>
    </row>
    <row r="404" spans="9:10" ht="12.75">
      <c r="I404" s="37"/>
      <c r="J404" s="38"/>
    </row>
    <row r="405" spans="9:10" ht="12.75">
      <c r="I405" s="37"/>
      <c r="J405" s="38"/>
    </row>
    <row r="406" spans="9:10" ht="12.75">
      <c r="I406" s="37"/>
      <c r="J406" s="38"/>
    </row>
    <row r="407" spans="9:10" ht="12.75">
      <c r="I407" s="37"/>
      <c r="J407" s="38"/>
    </row>
    <row r="408" spans="9:10" ht="12.75">
      <c r="I408" s="37"/>
      <c r="J408" s="38"/>
    </row>
    <row r="409" spans="9:10" ht="12.75">
      <c r="I409" s="37"/>
      <c r="J409" s="38"/>
    </row>
    <row r="410" spans="9:10" ht="12.75">
      <c r="I410" s="37"/>
      <c r="J410" s="38"/>
    </row>
    <row r="411" spans="9:10" ht="12.75">
      <c r="I411" s="37"/>
      <c r="J411" s="38"/>
    </row>
    <row r="412" spans="9:10" ht="12.75">
      <c r="I412" s="39"/>
      <c r="J412" s="38"/>
    </row>
    <row r="413" spans="9:10" ht="12.75">
      <c r="I413" s="39"/>
      <c r="J413" s="38"/>
    </row>
    <row r="414" spans="9:10" ht="12.75">
      <c r="I414" s="39"/>
      <c r="J414" s="38"/>
    </row>
    <row r="415" spans="9:10" ht="12.75">
      <c r="I415" s="39"/>
      <c r="J415" s="38"/>
    </row>
    <row r="416" spans="9:10" ht="12.75">
      <c r="I416" s="39"/>
      <c r="J416" s="38"/>
    </row>
    <row r="417" spans="9:10" ht="12.75">
      <c r="I417" s="39"/>
      <c r="J417" s="38"/>
    </row>
    <row r="418" spans="9:10" ht="12.75">
      <c r="I418" s="39"/>
      <c r="J418" s="38"/>
    </row>
    <row r="419" spans="9:10" ht="12.75">
      <c r="I419" s="39"/>
      <c r="J419" s="38"/>
    </row>
    <row r="420" spans="9:10" ht="12.75">
      <c r="I420" s="39"/>
      <c r="J420" s="38"/>
    </row>
    <row r="421" spans="9:10" ht="12.75">
      <c r="I421" s="39"/>
      <c r="J421" s="38"/>
    </row>
    <row r="422" spans="9:10" ht="12.75">
      <c r="I422" s="39"/>
      <c r="J422" s="38"/>
    </row>
    <row r="423" spans="9:10" ht="12.75">
      <c r="I423" s="39"/>
      <c r="J423" s="38"/>
    </row>
    <row r="424" spans="9:10" ht="12.75">
      <c r="I424" s="39"/>
      <c r="J424" s="38"/>
    </row>
    <row r="425" spans="9:10" ht="12.75">
      <c r="I425" s="39"/>
      <c r="J425" s="38"/>
    </row>
    <row r="426" spans="9:10" ht="12.75">
      <c r="I426" s="39"/>
      <c r="J426" s="38"/>
    </row>
    <row r="427" spans="9:10" ht="12.75">
      <c r="I427" s="39"/>
      <c r="J427" s="38"/>
    </row>
    <row r="428" spans="9:10" ht="12.75">
      <c r="I428" s="39"/>
      <c r="J428" s="38"/>
    </row>
    <row r="429" ht="12.75">
      <c r="J429" s="38"/>
    </row>
    <row r="430" ht="12.75">
      <c r="J430" s="38"/>
    </row>
  </sheetData>
  <sheetProtection/>
  <mergeCells count="95">
    <mergeCell ref="B79:F79"/>
    <mergeCell ref="B47:F47"/>
    <mergeCell ref="J1:L2"/>
    <mergeCell ref="G3:L3"/>
    <mergeCell ref="B68:F68"/>
    <mergeCell ref="B66:F66"/>
    <mergeCell ref="B70:F70"/>
    <mergeCell ref="B147:F147"/>
    <mergeCell ref="B184:F184"/>
    <mergeCell ref="B71:F71"/>
    <mergeCell ref="B104:F104"/>
    <mergeCell ref="B81:F81"/>
    <mergeCell ref="B9:F9"/>
    <mergeCell ref="B10:F10"/>
    <mergeCell ref="B176:F176"/>
    <mergeCell ref="B48:F48"/>
    <mergeCell ref="B60:F60"/>
    <mergeCell ref="B103:F103"/>
    <mergeCell ref="B39:F39"/>
    <mergeCell ref="B63:F63"/>
    <mergeCell ref="B44:F44"/>
    <mergeCell ref="B49:F49"/>
    <mergeCell ref="B46:F46"/>
    <mergeCell ref="B89:F89"/>
    <mergeCell ref="B43:F43"/>
    <mergeCell ref="B45:F45"/>
    <mergeCell ref="B73:F73"/>
    <mergeCell ref="B85:F85"/>
    <mergeCell ref="B200:F200"/>
    <mergeCell ref="B207:F207"/>
    <mergeCell ref="B183:F183"/>
    <mergeCell ref="B164:F164"/>
    <mergeCell ref="B160:F160"/>
    <mergeCell ref="B172:F172"/>
    <mergeCell ref="B180:F180"/>
    <mergeCell ref="B173:F173"/>
    <mergeCell ref="B88:F88"/>
    <mergeCell ref="B257:F257"/>
    <mergeCell ref="B250:F250"/>
    <mergeCell ref="B238:F238"/>
    <mergeCell ref="B209:F209"/>
    <mergeCell ref="B235:F235"/>
    <mergeCell ref="B284:F284"/>
    <mergeCell ref="B278:F278"/>
    <mergeCell ref="B213:F213"/>
    <mergeCell ref="B321:F321"/>
    <mergeCell ref="B298:F298"/>
    <mergeCell ref="B276:F276"/>
    <mergeCell ref="B251:F251"/>
    <mergeCell ref="B255:F255"/>
    <mergeCell ref="B378:F378"/>
    <mergeCell ref="B376:F376"/>
    <mergeCell ref="B328:F328"/>
    <mergeCell ref="B296:F296"/>
    <mergeCell ref="B303:F303"/>
    <mergeCell ref="B377:F377"/>
    <mergeCell ref="B304:F304"/>
    <mergeCell ref="B297:F297"/>
    <mergeCell ref="B91:F91"/>
    <mergeCell ref="B253:F253"/>
    <mergeCell ref="B254:F254"/>
    <mergeCell ref="B226:F226"/>
    <mergeCell ref="B273:F273"/>
    <mergeCell ref="B272:F272"/>
    <mergeCell ref="B225:F225"/>
    <mergeCell ref="B320:F320"/>
    <mergeCell ref="B280:F280"/>
    <mergeCell ref="B275:F275"/>
    <mergeCell ref="B277:F277"/>
    <mergeCell ref="B162:F162"/>
    <mergeCell ref="B175:F175"/>
    <mergeCell ref="B163:F163"/>
    <mergeCell ref="B281:F281"/>
    <mergeCell ref="B295:F295"/>
    <mergeCell ref="B234:F234"/>
    <mergeCell ref="B40:F40"/>
    <mergeCell ref="B90:F90"/>
    <mergeCell ref="B174:F174"/>
    <mergeCell ref="B62:F62"/>
    <mergeCell ref="B94:F94"/>
    <mergeCell ref="B146:F146"/>
    <mergeCell ref="B171:F171"/>
    <mergeCell ref="B159:F159"/>
    <mergeCell ref="B87:F87"/>
    <mergeCell ref="B65:F65"/>
    <mergeCell ref="B178:F178"/>
    <mergeCell ref="B182:F182"/>
    <mergeCell ref="B41:F41"/>
    <mergeCell ref="B204:F204"/>
    <mergeCell ref="B214:F214"/>
    <mergeCell ref="B179:F179"/>
    <mergeCell ref="B181:F181"/>
    <mergeCell ref="B67:F67"/>
    <mergeCell ref="B84:F84"/>
    <mergeCell ref="B82:F82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2016-10-28T07:51:05Z</cp:lastPrinted>
  <dcterms:created xsi:type="dcterms:W3CDTF">2013-10-18T09:34:20Z</dcterms:created>
  <dcterms:modified xsi:type="dcterms:W3CDTF">2016-10-28T07:51:12Z</dcterms:modified>
  <cp:category/>
  <cp:version/>
  <cp:contentType/>
  <cp:contentStatus/>
</cp:coreProperties>
</file>